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R:\210199_pk_modrany_modernizace_plat\210199_32_21199_pk_modrany\RR_MM_Cistopis\ROZPOCET\2023_10_03 _Odstraneni Vyzisk\"/>
    </mc:Choice>
  </mc:AlternateContent>
  <xr:revisionPtr revIDLastSave="0" documentId="13_ncr:1_{8A94E881-8F74-40BB-9959-D022469D48D0}" xr6:coauthVersionLast="47" xr6:coauthVersionMax="47" xr10:uidLastSave="{00000000-0000-0000-0000-000000000000}"/>
  <bookViews>
    <workbookView xWindow="-120" yWindow="-120" windowWidth="38640" windowHeight="21120" xr2:uid="{00000000-000D-0000-FFFF-FFFF00000000}"/>
  </bookViews>
  <sheets>
    <sheet name="Rekapitulace stavby" sheetId="1" r:id="rId1"/>
    <sheet name="PS 01 - Rekonstrukce stro..." sheetId="2" r:id="rId2"/>
    <sheet name="PS 02 - Rekonstrukce elek..." sheetId="3" r:id="rId3"/>
    <sheet name="SO 01 - Modernizace plata..." sheetId="4" r:id="rId4"/>
    <sheet name="SO 02 - Modernizace vystr..." sheetId="5" r:id="rId5"/>
    <sheet name="SO 03 - Venkovní osvětlen..." sheetId="6" r:id="rId6"/>
    <sheet name="DK - Dočasné konstrukce a..." sheetId="7" r:id="rId7"/>
    <sheet name="VON - Vedlejší a ostatní ..." sheetId="8" r:id="rId8"/>
    <sheet name="SO 01 - Splašková kanalizace" sheetId="9" r:id="rId9"/>
    <sheet name="VON - Vedlejší a ostatní ..._01" sheetId="10" r:id="rId10"/>
    <sheet name="Seznam figur" sheetId="11" r:id="rId11"/>
    <sheet name="Pokyny pro vyplnění" sheetId="12" r:id="rId12"/>
  </sheets>
  <definedNames>
    <definedName name="_xlnm._FilterDatabase" localSheetId="6" hidden="1">'DK - Dočasné konstrukce a...'!$C$88:$K$167</definedName>
    <definedName name="_xlnm._FilterDatabase" localSheetId="1" hidden="1">'PS 01 - Rekonstrukce stro...'!$C$90:$K$225</definedName>
    <definedName name="_xlnm._FilterDatabase" localSheetId="2" hidden="1">'PS 02 - Rekonstrukce elek...'!$C$87:$K$258</definedName>
    <definedName name="_xlnm._FilterDatabase" localSheetId="3" hidden="1">'SO 01 - Modernizace plata...'!$C$100:$K$1356</definedName>
    <definedName name="_xlnm._FilterDatabase" localSheetId="8" hidden="1">'SO 01 - Splašková kanalizace'!$C$99:$K$953</definedName>
    <definedName name="_xlnm._FilterDatabase" localSheetId="4" hidden="1">'SO 02 - Modernizace vystr...'!$C$94:$K$408</definedName>
    <definedName name="_xlnm._FilterDatabase" localSheetId="5" hidden="1">'SO 03 - Venkovní osvětlen...'!$C$90:$K$186</definedName>
    <definedName name="_xlnm._FilterDatabase" localSheetId="7" hidden="1">'VON - Vedlejší a ostatní ...'!$C$88:$K$109</definedName>
    <definedName name="_xlnm._FilterDatabase" localSheetId="9" hidden="1">'VON - Vedlejší a ostatní ..._01'!$C$89:$K$113</definedName>
    <definedName name="_xlnm.Print_Titles" localSheetId="6">'DK - Dočasné konstrukce a...'!$88:$88</definedName>
    <definedName name="_xlnm.Print_Titles" localSheetId="1">'PS 01 - Rekonstrukce stro...'!$90:$90</definedName>
    <definedName name="_xlnm.Print_Titles" localSheetId="2">'PS 02 - Rekonstrukce elek...'!$87:$87</definedName>
    <definedName name="_xlnm.Print_Titles" localSheetId="0">'Rekapitulace stavby'!$52:$52</definedName>
    <definedName name="_xlnm.Print_Titles" localSheetId="10">'Seznam figur'!$9:$9</definedName>
    <definedName name="_xlnm.Print_Titles" localSheetId="3">'SO 01 - Modernizace plata...'!$100:$100</definedName>
    <definedName name="_xlnm.Print_Titles" localSheetId="8">'SO 01 - Splašková kanalizace'!$99:$99</definedName>
    <definedName name="_xlnm.Print_Titles" localSheetId="4">'SO 02 - Modernizace vystr...'!$94:$94</definedName>
    <definedName name="_xlnm.Print_Titles" localSheetId="5">'SO 03 - Venkovní osvětlen...'!$90:$90</definedName>
    <definedName name="_xlnm.Print_Titles" localSheetId="7">'VON - Vedlejší a ostatní ...'!$88:$88</definedName>
    <definedName name="_xlnm.Print_Titles" localSheetId="9">'VON - Vedlejší a ostatní ..._01'!$89:$89</definedName>
    <definedName name="_xlnm.Print_Area" localSheetId="6">'DK - Dočasné konstrukce a...'!$C$4:$J$41,'DK - Dočasné konstrukce a...'!$C$47:$J$68,'DK - Dočasné konstrukce a...'!$C$74:$K$167</definedName>
    <definedName name="_xlnm.Print_Area" localSheetId="11">'Pokyny pro vyplnění'!$B$2:$K$71,'Pokyny pro vyplnění'!$B$74:$K$118,'Pokyny pro vyplnění'!$B$121:$K$161,'Pokyny pro vyplnění'!$B$164:$K$218</definedName>
    <definedName name="_xlnm.Print_Area" localSheetId="1">'PS 01 - Rekonstrukce stro...'!$C$4:$J$41,'PS 01 - Rekonstrukce stro...'!$C$47:$J$70,'PS 01 - Rekonstrukce stro...'!$C$76:$K$225</definedName>
    <definedName name="_xlnm.Print_Area" localSheetId="2">'PS 02 - Rekonstrukce elek...'!$C$4:$J$41,'PS 02 - Rekonstrukce elek...'!$C$47:$J$67,'PS 02 - Rekonstrukce elek...'!$C$73:$K$258</definedName>
    <definedName name="_xlnm.Print_Area" localSheetId="0">'Rekapitulace stavby'!$D$4:$AO$36,'Rekapitulace stavby'!$C$42:$AQ$66</definedName>
    <definedName name="_xlnm.Print_Area" localSheetId="10">'Seznam figur'!$C$4:$G$1352</definedName>
    <definedName name="_xlnm.Print_Area" localSheetId="3">'SO 01 - Modernizace plata...'!$C$4:$J$41,'SO 01 - Modernizace plata...'!$C$47:$J$80,'SO 01 - Modernizace plata...'!$C$86:$K$1356</definedName>
    <definedName name="_xlnm.Print_Area" localSheetId="8">'SO 01 - Splašková kanalizace'!$C$4:$J$41,'SO 01 - Splašková kanalizace'!$C$47:$J$79,'SO 01 - Splašková kanalizace'!$C$85:$K$953</definedName>
    <definedName name="_xlnm.Print_Area" localSheetId="4">'SO 02 - Modernizace vystr...'!$C$4:$J$41,'SO 02 - Modernizace vystr...'!$C$47:$J$74,'SO 02 - Modernizace vystr...'!$C$80:$K$408</definedName>
    <definedName name="_xlnm.Print_Area" localSheetId="5">'SO 03 - Venkovní osvětlen...'!$C$4:$J$41,'SO 03 - Venkovní osvětlen...'!$C$47:$J$70,'SO 03 - Venkovní osvětlen...'!$C$76:$K$186</definedName>
    <definedName name="_xlnm.Print_Area" localSheetId="7">'VON - Vedlejší a ostatní ...'!$C$4:$J$41,'VON - Vedlejší a ostatní ...'!$C$47:$J$68,'VON - Vedlejší a ostatní ...'!$C$74:$K$109</definedName>
    <definedName name="_xlnm.Print_Area" localSheetId="9">'VON - Vedlejší a ostatní ..._01'!$C$4:$J$41,'VON - Vedlejší a ostatní ..._01'!$C$47:$J$69,'VON - Vedlejší a ostatní ..._01'!$C$75:$K$113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11" l="1"/>
  <c r="J39" i="10"/>
  <c r="J38" i="10"/>
  <c r="AY65" i="1" s="1"/>
  <c r="J37" i="10"/>
  <c r="AX65" i="1" s="1"/>
  <c r="BI112" i="10"/>
  <c r="BH112" i="10"/>
  <c r="BG112" i="10"/>
  <c r="BF112" i="10"/>
  <c r="T112" i="10"/>
  <c r="R112" i="10"/>
  <c r="P112" i="10"/>
  <c r="BI110" i="10"/>
  <c r="BH110" i="10"/>
  <c r="BG110" i="10"/>
  <c r="BF110" i="10"/>
  <c r="T110" i="10"/>
  <c r="R110" i="10"/>
  <c r="P110" i="10"/>
  <c r="BI109" i="10"/>
  <c r="BH109" i="10"/>
  <c r="BG109" i="10"/>
  <c r="BF109" i="10"/>
  <c r="T109" i="10"/>
  <c r="R109" i="10"/>
  <c r="P109" i="10"/>
  <c r="BI107" i="10"/>
  <c r="BH107" i="10"/>
  <c r="BG107" i="10"/>
  <c r="BF107" i="10"/>
  <c r="T107" i="10"/>
  <c r="R107" i="10"/>
  <c r="P107" i="10"/>
  <c r="BI105" i="10"/>
  <c r="BH105" i="10"/>
  <c r="BG105" i="10"/>
  <c r="BF105" i="10"/>
  <c r="T105" i="10"/>
  <c r="R105" i="10"/>
  <c r="P105" i="10"/>
  <c r="BI102" i="10"/>
  <c r="BH102" i="10"/>
  <c r="BG102" i="10"/>
  <c r="BF102" i="10"/>
  <c r="T102" i="10"/>
  <c r="R102" i="10"/>
  <c r="P102" i="10"/>
  <c r="BI100" i="10"/>
  <c r="BH100" i="10"/>
  <c r="BG100" i="10"/>
  <c r="BF100" i="10"/>
  <c r="T100" i="10"/>
  <c r="R100" i="10"/>
  <c r="P100" i="10"/>
  <c r="BI98" i="10"/>
  <c r="BH98" i="10"/>
  <c r="BG98" i="10"/>
  <c r="BF98" i="10"/>
  <c r="T98" i="10"/>
  <c r="R98" i="10"/>
  <c r="P98" i="10"/>
  <c r="BI96" i="10"/>
  <c r="BH96" i="10"/>
  <c r="BG96" i="10"/>
  <c r="BF96" i="10"/>
  <c r="T96" i="10"/>
  <c r="R96" i="10"/>
  <c r="P96" i="10"/>
  <c r="BI93" i="10"/>
  <c r="BH93" i="10"/>
  <c r="BG93" i="10"/>
  <c r="BF93" i="10"/>
  <c r="T93" i="10"/>
  <c r="T92" i="10"/>
  <c r="R93" i="10"/>
  <c r="R92" i="10"/>
  <c r="P93" i="10"/>
  <c r="P92" i="10"/>
  <c r="J87" i="10"/>
  <c r="J86" i="10"/>
  <c r="F86" i="10"/>
  <c r="F84" i="10"/>
  <c r="E82" i="10"/>
  <c r="J59" i="10"/>
  <c r="J58" i="10"/>
  <c r="F58" i="10"/>
  <c r="F56" i="10"/>
  <c r="E54" i="10"/>
  <c r="J20" i="10"/>
  <c r="E20" i="10"/>
  <c r="F87" i="10" s="1"/>
  <c r="J19" i="10"/>
  <c r="J14" i="10"/>
  <c r="J84" i="10" s="1"/>
  <c r="E7" i="10"/>
  <c r="E78" i="10"/>
  <c r="J39" i="9"/>
  <c r="J38" i="9"/>
  <c r="AY64" i="1" s="1"/>
  <c r="J37" i="9"/>
  <c r="AX64" i="1" s="1"/>
  <c r="BI950" i="9"/>
  <c r="BH950" i="9"/>
  <c r="BG950" i="9"/>
  <c r="BF950" i="9"/>
  <c r="T950" i="9"/>
  <c r="R950" i="9"/>
  <c r="P950" i="9"/>
  <c r="BI945" i="9"/>
  <c r="BH945" i="9"/>
  <c r="BG945" i="9"/>
  <c r="BF945" i="9"/>
  <c r="T945" i="9"/>
  <c r="R945" i="9"/>
  <c r="P945" i="9"/>
  <c r="BI940" i="9"/>
  <c r="BH940" i="9"/>
  <c r="BG940" i="9"/>
  <c r="BF940" i="9"/>
  <c r="T940" i="9"/>
  <c r="R940" i="9"/>
  <c r="P940" i="9"/>
  <c r="BI937" i="9"/>
  <c r="BH937" i="9"/>
  <c r="BG937" i="9"/>
  <c r="BF937" i="9"/>
  <c r="T937" i="9"/>
  <c r="R937" i="9"/>
  <c r="P937" i="9"/>
  <c r="BI926" i="9"/>
  <c r="BH926" i="9"/>
  <c r="BG926" i="9"/>
  <c r="BF926" i="9"/>
  <c r="T926" i="9"/>
  <c r="R926" i="9"/>
  <c r="P926" i="9"/>
  <c r="BI920" i="9"/>
  <c r="BH920" i="9"/>
  <c r="BG920" i="9"/>
  <c r="BF920" i="9"/>
  <c r="T920" i="9"/>
  <c r="T919" i="9"/>
  <c r="R920" i="9"/>
  <c r="R919" i="9"/>
  <c r="P920" i="9"/>
  <c r="P919" i="9"/>
  <c r="BI911" i="9"/>
  <c r="BH911" i="9"/>
  <c r="BG911" i="9"/>
  <c r="BF911" i="9"/>
  <c r="T911" i="9"/>
  <c r="R911" i="9"/>
  <c r="P911" i="9"/>
  <c r="BI907" i="9"/>
  <c r="BH907" i="9"/>
  <c r="BG907" i="9"/>
  <c r="BF907" i="9"/>
  <c r="T907" i="9"/>
  <c r="R907" i="9"/>
  <c r="P907" i="9"/>
  <c r="BI899" i="9"/>
  <c r="BH899" i="9"/>
  <c r="BG899" i="9"/>
  <c r="BF899" i="9"/>
  <c r="T899" i="9"/>
  <c r="R899" i="9"/>
  <c r="P899" i="9"/>
  <c r="BI893" i="9"/>
  <c r="BH893" i="9"/>
  <c r="BG893" i="9"/>
  <c r="BF893" i="9"/>
  <c r="T893" i="9"/>
  <c r="R893" i="9"/>
  <c r="P893" i="9"/>
  <c r="BI889" i="9"/>
  <c r="BH889" i="9"/>
  <c r="BG889" i="9"/>
  <c r="BF889" i="9"/>
  <c r="T889" i="9"/>
  <c r="R889" i="9"/>
  <c r="P889" i="9"/>
  <c r="BI886" i="9"/>
  <c r="BH886" i="9"/>
  <c r="BG886" i="9"/>
  <c r="BF886" i="9"/>
  <c r="T886" i="9"/>
  <c r="R886" i="9"/>
  <c r="P886" i="9"/>
  <c r="BI883" i="9"/>
  <c r="BH883" i="9"/>
  <c r="BG883" i="9"/>
  <c r="BF883" i="9"/>
  <c r="T883" i="9"/>
  <c r="R883" i="9"/>
  <c r="P883" i="9"/>
  <c r="BI877" i="9"/>
  <c r="BH877" i="9"/>
  <c r="BG877" i="9"/>
  <c r="BF877" i="9"/>
  <c r="T877" i="9"/>
  <c r="R877" i="9"/>
  <c r="P877" i="9"/>
  <c r="BI872" i="9"/>
  <c r="BH872" i="9"/>
  <c r="BG872" i="9"/>
  <c r="BF872" i="9"/>
  <c r="T872" i="9"/>
  <c r="R872" i="9"/>
  <c r="P872" i="9"/>
  <c r="BI867" i="9"/>
  <c r="BH867" i="9"/>
  <c r="BG867" i="9"/>
  <c r="BF867" i="9"/>
  <c r="T867" i="9"/>
  <c r="R867" i="9"/>
  <c r="P867" i="9"/>
  <c r="BI862" i="9"/>
  <c r="BH862" i="9"/>
  <c r="BG862" i="9"/>
  <c r="BF862" i="9"/>
  <c r="T862" i="9"/>
  <c r="R862" i="9"/>
  <c r="P862" i="9"/>
  <c r="BI859" i="9"/>
  <c r="BH859" i="9"/>
  <c r="BG859" i="9"/>
  <c r="BF859" i="9"/>
  <c r="T859" i="9"/>
  <c r="R859" i="9"/>
  <c r="P859" i="9"/>
  <c r="BI857" i="9"/>
  <c r="BH857" i="9"/>
  <c r="BG857" i="9"/>
  <c r="BF857" i="9"/>
  <c r="T857" i="9"/>
  <c r="R857" i="9"/>
  <c r="P857" i="9"/>
  <c r="BI855" i="9"/>
  <c r="BH855" i="9"/>
  <c r="BG855" i="9"/>
  <c r="BF855" i="9"/>
  <c r="T855" i="9"/>
  <c r="R855" i="9"/>
  <c r="P855" i="9"/>
  <c r="BI853" i="9"/>
  <c r="BH853" i="9"/>
  <c r="BG853" i="9"/>
  <c r="BF853" i="9"/>
  <c r="T853" i="9"/>
  <c r="R853" i="9"/>
  <c r="P853" i="9"/>
  <c r="BI851" i="9"/>
  <c r="BH851" i="9"/>
  <c r="BG851" i="9"/>
  <c r="BF851" i="9"/>
  <c r="T851" i="9"/>
  <c r="R851" i="9"/>
  <c r="P851" i="9"/>
  <c r="BI849" i="9"/>
  <c r="BH849" i="9"/>
  <c r="BG849" i="9"/>
  <c r="BF849" i="9"/>
  <c r="T849" i="9"/>
  <c r="R849" i="9"/>
  <c r="P849" i="9"/>
  <c r="BI847" i="9"/>
  <c r="BH847" i="9"/>
  <c r="BG847" i="9"/>
  <c r="BF847" i="9"/>
  <c r="T847" i="9"/>
  <c r="R847" i="9"/>
  <c r="P847" i="9"/>
  <c r="BI845" i="9"/>
  <c r="BH845" i="9"/>
  <c r="BG845" i="9"/>
  <c r="BF845" i="9"/>
  <c r="T845" i="9"/>
  <c r="R845" i="9"/>
  <c r="P845" i="9"/>
  <c r="BI843" i="9"/>
  <c r="BH843" i="9"/>
  <c r="BG843" i="9"/>
  <c r="BF843" i="9"/>
  <c r="T843" i="9"/>
  <c r="R843" i="9"/>
  <c r="P843" i="9"/>
  <c r="BI840" i="9"/>
  <c r="BH840" i="9"/>
  <c r="BG840" i="9"/>
  <c r="BF840" i="9"/>
  <c r="T840" i="9"/>
  <c r="R840" i="9"/>
  <c r="P840" i="9"/>
  <c r="BI838" i="9"/>
  <c r="BH838" i="9"/>
  <c r="BG838" i="9"/>
  <c r="BF838" i="9"/>
  <c r="T838" i="9"/>
  <c r="R838" i="9"/>
  <c r="P838" i="9"/>
  <c r="BI831" i="9"/>
  <c r="BH831" i="9"/>
  <c r="BG831" i="9"/>
  <c r="BF831" i="9"/>
  <c r="T831" i="9"/>
  <c r="R831" i="9"/>
  <c r="P831" i="9"/>
  <c r="BI804" i="9"/>
  <c r="BH804" i="9"/>
  <c r="BG804" i="9"/>
  <c r="BF804" i="9"/>
  <c r="T804" i="9"/>
  <c r="R804" i="9"/>
  <c r="P804" i="9"/>
  <c r="BI784" i="9"/>
  <c r="BH784" i="9"/>
  <c r="BG784" i="9"/>
  <c r="BF784" i="9"/>
  <c r="T784" i="9"/>
  <c r="R784" i="9"/>
  <c r="P784" i="9"/>
  <c r="BI758" i="9"/>
  <c r="BH758" i="9"/>
  <c r="BG758" i="9"/>
  <c r="BF758" i="9"/>
  <c r="T758" i="9"/>
  <c r="R758" i="9"/>
  <c r="P758" i="9"/>
  <c r="BI755" i="9"/>
  <c r="BH755" i="9"/>
  <c r="BG755" i="9"/>
  <c r="BF755" i="9"/>
  <c r="T755" i="9"/>
  <c r="R755" i="9"/>
  <c r="P755" i="9"/>
  <c r="BI747" i="9"/>
  <c r="BH747" i="9"/>
  <c r="BG747" i="9"/>
  <c r="BF747" i="9"/>
  <c r="T747" i="9"/>
  <c r="R747" i="9"/>
  <c r="P747" i="9"/>
  <c r="BI742" i="9"/>
  <c r="BH742" i="9"/>
  <c r="BG742" i="9"/>
  <c r="BF742" i="9"/>
  <c r="T742" i="9"/>
  <c r="R742" i="9"/>
  <c r="P742" i="9"/>
  <c r="BI736" i="9"/>
  <c r="BH736" i="9"/>
  <c r="BG736" i="9"/>
  <c r="BF736" i="9"/>
  <c r="T736" i="9"/>
  <c r="R736" i="9"/>
  <c r="P736" i="9"/>
  <c r="BI732" i="9"/>
  <c r="BH732" i="9"/>
  <c r="BG732" i="9"/>
  <c r="BF732" i="9"/>
  <c r="T732" i="9"/>
  <c r="R732" i="9"/>
  <c r="P732" i="9"/>
  <c r="BI725" i="9"/>
  <c r="BH725" i="9"/>
  <c r="BG725" i="9"/>
  <c r="BF725" i="9"/>
  <c r="T725" i="9"/>
  <c r="R725" i="9"/>
  <c r="P725" i="9"/>
  <c r="BI721" i="9"/>
  <c r="BH721" i="9"/>
  <c r="BG721" i="9"/>
  <c r="BF721" i="9"/>
  <c r="T721" i="9"/>
  <c r="R721" i="9"/>
  <c r="P721" i="9"/>
  <c r="BI715" i="9"/>
  <c r="BH715" i="9"/>
  <c r="BG715" i="9"/>
  <c r="BF715" i="9"/>
  <c r="T715" i="9"/>
  <c r="R715" i="9"/>
  <c r="P715" i="9"/>
  <c r="BI711" i="9"/>
  <c r="BH711" i="9"/>
  <c r="BG711" i="9"/>
  <c r="BF711" i="9"/>
  <c r="T711" i="9"/>
  <c r="R711" i="9"/>
  <c r="P711" i="9"/>
  <c r="BI704" i="9"/>
  <c r="BH704" i="9"/>
  <c r="BG704" i="9"/>
  <c r="BF704" i="9"/>
  <c r="T704" i="9"/>
  <c r="R704" i="9"/>
  <c r="P704" i="9"/>
  <c r="BI696" i="9"/>
  <c r="BH696" i="9"/>
  <c r="BG696" i="9"/>
  <c r="BF696" i="9"/>
  <c r="T696" i="9"/>
  <c r="R696" i="9"/>
  <c r="P696" i="9"/>
  <c r="BI681" i="9"/>
  <c r="BH681" i="9"/>
  <c r="BG681" i="9"/>
  <c r="BF681" i="9"/>
  <c r="T681" i="9"/>
  <c r="R681" i="9"/>
  <c r="P681" i="9"/>
  <c r="BI674" i="9"/>
  <c r="BH674" i="9"/>
  <c r="BG674" i="9"/>
  <c r="BF674" i="9"/>
  <c r="T674" i="9"/>
  <c r="R674" i="9"/>
  <c r="P674" i="9"/>
  <c r="BI671" i="9"/>
  <c r="BH671" i="9"/>
  <c r="BG671" i="9"/>
  <c r="BF671" i="9"/>
  <c r="T671" i="9"/>
  <c r="R671" i="9"/>
  <c r="P671" i="9"/>
  <c r="BI667" i="9"/>
  <c r="BH667" i="9"/>
  <c r="BG667" i="9"/>
  <c r="BF667" i="9"/>
  <c r="T667" i="9"/>
  <c r="R667" i="9"/>
  <c r="P667" i="9"/>
  <c r="BI663" i="9"/>
  <c r="BH663" i="9"/>
  <c r="BG663" i="9"/>
  <c r="BF663" i="9"/>
  <c r="T663" i="9"/>
  <c r="R663" i="9"/>
  <c r="P663" i="9"/>
  <c r="BI654" i="9"/>
  <c r="BH654" i="9"/>
  <c r="BG654" i="9"/>
  <c r="BF654" i="9"/>
  <c r="T654" i="9"/>
  <c r="R654" i="9"/>
  <c r="P654" i="9"/>
  <c r="BI649" i="9"/>
  <c r="BH649" i="9"/>
  <c r="BG649" i="9"/>
  <c r="BF649" i="9"/>
  <c r="T649" i="9"/>
  <c r="R649" i="9"/>
  <c r="P649" i="9"/>
  <c r="BI643" i="9"/>
  <c r="BH643" i="9"/>
  <c r="BG643" i="9"/>
  <c r="BF643" i="9"/>
  <c r="T643" i="9"/>
  <c r="R643" i="9"/>
  <c r="P643" i="9"/>
  <c r="BI640" i="9"/>
  <c r="BH640" i="9"/>
  <c r="BG640" i="9"/>
  <c r="BF640" i="9"/>
  <c r="T640" i="9"/>
  <c r="R640" i="9"/>
  <c r="P640" i="9"/>
  <c r="BI625" i="9"/>
  <c r="BH625" i="9"/>
  <c r="BG625" i="9"/>
  <c r="BF625" i="9"/>
  <c r="T625" i="9"/>
  <c r="R625" i="9"/>
  <c r="P625" i="9"/>
  <c r="BI621" i="9"/>
  <c r="BH621" i="9"/>
  <c r="BG621" i="9"/>
  <c r="BF621" i="9"/>
  <c r="T621" i="9"/>
  <c r="R621" i="9"/>
  <c r="P621" i="9"/>
  <c r="BI616" i="9"/>
  <c r="BH616" i="9"/>
  <c r="BG616" i="9"/>
  <c r="BF616" i="9"/>
  <c r="T616" i="9"/>
  <c r="R616" i="9"/>
  <c r="P616" i="9"/>
  <c r="BI612" i="9"/>
  <c r="BH612" i="9"/>
  <c r="BG612" i="9"/>
  <c r="BF612" i="9"/>
  <c r="T612" i="9"/>
  <c r="R612" i="9"/>
  <c r="P612" i="9"/>
  <c r="BI608" i="9"/>
  <c r="BH608" i="9"/>
  <c r="BG608" i="9"/>
  <c r="BF608" i="9"/>
  <c r="T608" i="9"/>
  <c r="R608" i="9"/>
  <c r="P608" i="9"/>
  <c r="BI604" i="9"/>
  <c r="BH604" i="9"/>
  <c r="BG604" i="9"/>
  <c r="BF604" i="9"/>
  <c r="T604" i="9"/>
  <c r="R604" i="9"/>
  <c r="P604" i="9"/>
  <c r="BI599" i="9"/>
  <c r="BH599" i="9"/>
  <c r="BG599" i="9"/>
  <c r="BF599" i="9"/>
  <c r="T599" i="9"/>
  <c r="R599" i="9"/>
  <c r="P599" i="9"/>
  <c r="BI594" i="9"/>
  <c r="BH594" i="9"/>
  <c r="BG594" i="9"/>
  <c r="BF594" i="9"/>
  <c r="T594" i="9"/>
  <c r="R594" i="9"/>
  <c r="P594" i="9"/>
  <c r="BI590" i="9"/>
  <c r="BH590" i="9"/>
  <c r="BG590" i="9"/>
  <c r="BF590" i="9"/>
  <c r="T590" i="9"/>
  <c r="R590" i="9"/>
  <c r="P590" i="9"/>
  <c r="BI581" i="9"/>
  <c r="BH581" i="9"/>
  <c r="BG581" i="9"/>
  <c r="BF581" i="9"/>
  <c r="T581" i="9"/>
  <c r="R581" i="9"/>
  <c r="P581" i="9"/>
  <c r="BI572" i="9"/>
  <c r="BH572" i="9"/>
  <c r="BG572" i="9"/>
  <c r="BF572" i="9"/>
  <c r="T572" i="9"/>
  <c r="R572" i="9"/>
  <c r="P572" i="9"/>
  <c r="BI567" i="9"/>
  <c r="BH567" i="9"/>
  <c r="BG567" i="9"/>
  <c r="BF567" i="9"/>
  <c r="T567" i="9"/>
  <c r="R567" i="9"/>
  <c r="P567" i="9"/>
  <c r="BI561" i="9"/>
  <c r="BH561" i="9"/>
  <c r="BG561" i="9"/>
  <c r="BF561" i="9"/>
  <c r="T561" i="9"/>
  <c r="R561" i="9"/>
  <c r="P561" i="9"/>
  <c r="BI555" i="9"/>
  <c r="BH555" i="9"/>
  <c r="BG555" i="9"/>
  <c r="BF555" i="9"/>
  <c r="T555" i="9"/>
  <c r="R555" i="9"/>
  <c r="P555" i="9"/>
  <c r="BI547" i="9"/>
  <c r="BH547" i="9"/>
  <c r="BG547" i="9"/>
  <c r="BF547" i="9"/>
  <c r="T547" i="9"/>
  <c r="R547" i="9"/>
  <c r="P547" i="9"/>
  <c r="BI540" i="9"/>
  <c r="BH540" i="9"/>
  <c r="BG540" i="9"/>
  <c r="BF540" i="9"/>
  <c r="T540" i="9"/>
  <c r="R540" i="9"/>
  <c r="P540" i="9"/>
  <c r="BI534" i="9"/>
  <c r="BH534" i="9"/>
  <c r="BG534" i="9"/>
  <c r="BF534" i="9"/>
  <c r="T534" i="9"/>
  <c r="R534" i="9"/>
  <c r="P534" i="9"/>
  <c r="BI527" i="9"/>
  <c r="BH527" i="9"/>
  <c r="BG527" i="9"/>
  <c r="BF527" i="9"/>
  <c r="T527" i="9"/>
  <c r="R527" i="9"/>
  <c r="P527" i="9"/>
  <c r="BI522" i="9"/>
  <c r="BH522" i="9"/>
  <c r="BG522" i="9"/>
  <c r="BF522" i="9"/>
  <c r="T522" i="9"/>
  <c r="R522" i="9"/>
  <c r="P522" i="9"/>
  <c r="BI517" i="9"/>
  <c r="BH517" i="9"/>
  <c r="BG517" i="9"/>
  <c r="BF517" i="9"/>
  <c r="T517" i="9"/>
  <c r="R517" i="9"/>
  <c r="P517" i="9"/>
  <c r="BI511" i="9"/>
  <c r="BH511" i="9"/>
  <c r="BG511" i="9"/>
  <c r="BF511" i="9"/>
  <c r="T511" i="9"/>
  <c r="R511" i="9"/>
  <c r="P511" i="9"/>
  <c r="BI503" i="9"/>
  <c r="BH503" i="9"/>
  <c r="BG503" i="9"/>
  <c r="BF503" i="9"/>
  <c r="T503" i="9"/>
  <c r="R503" i="9"/>
  <c r="P503" i="9"/>
  <c r="BI495" i="9"/>
  <c r="BH495" i="9"/>
  <c r="BG495" i="9"/>
  <c r="BF495" i="9"/>
  <c r="T495" i="9"/>
  <c r="R495" i="9"/>
  <c r="P495" i="9"/>
  <c r="BI487" i="9"/>
  <c r="BH487" i="9"/>
  <c r="BG487" i="9"/>
  <c r="BF487" i="9"/>
  <c r="T487" i="9"/>
  <c r="R487" i="9"/>
  <c r="P487" i="9"/>
  <c r="BI482" i="9"/>
  <c r="BH482" i="9"/>
  <c r="BG482" i="9"/>
  <c r="BF482" i="9"/>
  <c r="T482" i="9"/>
  <c r="R482" i="9"/>
  <c r="P482" i="9"/>
  <c r="BI467" i="9"/>
  <c r="BH467" i="9"/>
  <c r="BG467" i="9"/>
  <c r="BF467" i="9"/>
  <c r="T467" i="9"/>
  <c r="R467" i="9"/>
  <c r="P467" i="9"/>
  <c r="BI463" i="9"/>
  <c r="BH463" i="9"/>
  <c r="BG463" i="9"/>
  <c r="BF463" i="9"/>
  <c r="T463" i="9"/>
  <c r="R463" i="9"/>
  <c r="P463" i="9"/>
  <c r="BI438" i="9"/>
  <c r="BH438" i="9"/>
  <c r="BG438" i="9"/>
  <c r="BF438" i="9"/>
  <c r="T438" i="9"/>
  <c r="R438" i="9"/>
  <c r="P438" i="9"/>
  <c r="BI433" i="9"/>
  <c r="BH433" i="9"/>
  <c r="BG433" i="9"/>
  <c r="BF433" i="9"/>
  <c r="T433" i="9"/>
  <c r="R433" i="9"/>
  <c r="P433" i="9"/>
  <c r="BI429" i="9"/>
  <c r="BH429" i="9"/>
  <c r="BG429" i="9"/>
  <c r="BF429" i="9"/>
  <c r="T429" i="9"/>
  <c r="R429" i="9"/>
  <c r="P429" i="9"/>
  <c r="BI425" i="9"/>
  <c r="BH425" i="9"/>
  <c r="BG425" i="9"/>
  <c r="BF425" i="9"/>
  <c r="T425" i="9"/>
  <c r="R425" i="9"/>
  <c r="P425" i="9"/>
  <c r="BI420" i="9"/>
  <c r="BH420" i="9"/>
  <c r="BG420" i="9"/>
  <c r="BF420" i="9"/>
  <c r="T420" i="9"/>
  <c r="R420" i="9"/>
  <c r="P420" i="9"/>
  <c r="BI415" i="9"/>
  <c r="BH415" i="9"/>
  <c r="BG415" i="9"/>
  <c r="BF415" i="9"/>
  <c r="T415" i="9"/>
  <c r="R415" i="9"/>
  <c r="P415" i="9"/>
  <c r="BI410" i="9"/>
  <c r="BH410" i="9"/>
  <c r="BG410" i="9"/>
  <c r="BF410" i="9"/>
  <c r="T410" i="9"/>
  <c r="R410" i="9"/>
  <c r="P410" i="9"/>
  <c r="BI405" i="9"/>
  <c r="BH405" i="9"/>
  <c r="BG405" i="9"/>
  <c r="BF405" i="9"/>
  <c r="T405" i="9"/>
  <c r="R405" i="9"/>
  <c r="P405" i="9"/>
  <c r="BI397" i="9"/>
  <c r="BH397" i="9"/>
  <c r="BG397" i="9"/>
  <c r="BF397" i="9"/>
  <c r="T397" i="9"/>
  <c r="R397" i="9"/>
  <c r="P397" i="9"/>
  <c r="BI391" i="9"/>
  <c r="BH391" i="9"/>
  <c r="BG391" i="9"/>
  <c r="BF391" i="9"/>
  <c r="T391" i="9"/>
  <c r="R391" i="9"/>
  <c r="P391" i="9"/>
  <c r="BI383" i="9"/>
  <c r="BH383" i="9"/>
  <c r="BG383" i="9"/>
  <c r="BF383" i="9"/>
  <c r="T383" i="9"/>
  <c r="R383" i="9"/>
  <c r="P383" i="9"/>
  <c r="BI376" i="9"/>
  <c r="BH376" i="9"/>
  <c r="BG376" i="9"/>
  <c r="BF376" i="9"/>
  <c r="T376" i="9"/>
  <c r="R376" i="9"/>
  <c r="P376" i="9"/>
  <c r="BI368" i="9"/>
  <c r="BH368" i="9"/>
  <c r="BG368" i="9"/>
  <c r="BF368" i="9"/>
  <c r="T368" i="9"/>
  <c r="R368" i="9"/>
  <c r="P368" i="9"/>
  <c r="BI363" i="9"/>
  <c r="BH363" i="9"/>
  <c r="BG363" i="9"/>
  <c r="BF363" i="9"/>
  <c r="T363" i="9"/>
  <c r="R363" i="9"/>
  <c r="P363" i="9"/>
  <c r="BI356" i="9"/>
  <c r="BH356" i="9"/>
  <c r="BG356" i="9"/>
  <c r="BF356" i="9"/>
  <c r="T356" i="9"/>
  <c r="R356" i="9"/>
  <c r="P356" i="9"/>
  <c r="BI349" i="9"/>
  <c r="BH349" i="9"/>
  <c r="BG349" i="9"/>
  <c r="BF349" i="9"/>
  <c r="T349" i="9"/>
  <c r="R349" i="9"/>
  <c r="P349" i="9"/>
  <c r="BI341" i="9"/>
  <c r="BH341" i="9"/>
  <c r="BG341" i="9"/>
  <c r="BF341" i="9"/>
  <c r="T341" i="9"/>
  <c r="R341" i="9"/>
  <c r="P341" i="9"/>
  <c r="BI334" i="9"/>
  <c r="BH334" i="9"/>
  <c r="BG334" i="9"/>
  <c r="BF334" i="9"/>
  <c r="T334" i="9"/>
  <c r="R334" i="9"/>
  <c r="P334" i="9"/>
  <c r="BI319" i="9"/>
  <c r="BH319" i="9"/>
  <c r="BG319" i="9"/>
  <c r="BF319" i="9"/>
  <c r="T319" i="9"/>
  <c r="R319" i="9"/>
  <c r="P319" i="9"/>
  <c r="BI315" i="9"/>
  <c r="BH315" i="9"/>
  <c r="BG315" i="9"/>
  <c r="BF315" i="9"/>
  <c r="T315" i="9"/>
  <c r="R315" i="9"/>
  <c r="P315" i="9"/>
  <c r="BI311" i="9"/>
  <c r="BH311" i="9"/>
  <c r="BG311" i="9"/>
  <c r="BF311" i="9"/>
  <c r="T311" i="9"/>
  <c r="R311" i="9"/>
  <c r="P311" i="9"/>
  <c r="BI306" i="9"/>
  <c r="BH306" i="9"/>
  <c r="BG306" i="9"/>
  <c r="BF306" i="9"/>
  <c r="T306" i="9"/>
  <c r="R306" i="9"/>
  <c r="P306" i="9"/>
  <c r="BI302" i="9"/>
  <c r="BH302" i="9"/>
  <c r="BG302" i="9"/>
  <c r="BF302" i="9"/>
  <c r="T302" i="9"/>
  <c r="R302" i="9"/>
  <c r="P302" i="9"/>
  <c r="BI299" i="9"/>
  <c r="BH299" i="9"/>
  <c r="BG299" i="9"/>
  <c r="BF299" i="9"/>
  <c r="T299" i="9"/>
  <c r="R299" i="9"/>
  <c r="P299" i="9"/>
  <c r="BI294" i="9"/>
  <c r="BH294" i="9"/>
  <c r="BG294" i="9"/>
  <c r="BF294" i="9"/>
  <c r="T294" i="9"/>
  <c r="R294" i="9"/>
  <c r="P294" i="9"/>
  <c r="BI286" i="9"/>
  <c r="BH286" i="9"/>
  <c r="BG286" i="9"/>
  <c r="BF286" i="9"/>
  <c r="T286" i="9"/>
  <c r="R286" i="9"/>
  <c r="P286" i="9"/>
  <c r="BI282" i="9"/>
  <c r="BH282" i="9"/>
  <c r="BG282" i="9"/>
  <c r="BF282" i="9"/>
  <c r="T282" i="9"/>
  <c r="R282" i="9"/>
  <c r="P282" i="9"/>
  <c r="BI266" i="9"/>
  <c r="BH266" i="9"/>
  <c r="BG266" i="9"/>
  <c r="BF266" i="9"/>
  <c r="T266" i="9"/>
  <c r="R266" i="9"/>
  <c r="P266" i="9"/>
  <c r="BI261" i="9"/>
  <c r="BH261" i="9"/>
  <c r="BG261" i="9"/>
  <c r="BF261" i="9"/>
  <c r="T261" i="9"/>
  <c r="R261" i="9"/>
  <c r="P261" i="9"/>
  <c r="BI228" i="9"/>
  <c r="BH228" i="9"/>
  <c r="BG228" i="9"/>
  <c r="BF228" i="9"/>
  <c r="T228" i="9"/>
  <c r="R228" i="9"/>
  <c r="P228" i="9"/>
  <c r="BI224" i="9"/>
  <c r="BH224" i="9"/>
  <c r="BG224" i="9"/>
  <c r="BF224" i="9"/>
  <c r="T224" i="9"/>
  <c r="R224" i="9"/>
  <c r="P224" i="9"/>
  <c r="BI218" i="9"/>
  <c r="BH218" i="9"/>
  <c r="BG218" i="9"/>
  <c r="BF218" i="9"/>
  <c r="T218" i="9"/>
  <c r="R218" i="9"/>
  <c r="P218" i="9"/>
  <c r="BI212" i="9"/>
  <c r="BH212" i="9"/>
  <c r="BG212" i="9"/>
  <c r="BF212" i="9"/>
  <c r="T212" i="9"/>
  <c r="R212" i="9"/>
  <c r="P212" i="9"/>
  <c r="BI206" i="9"/>
  <c r="BH206" i="9"/>
  <c r="BG206" i="9"/>
  <c r="BF206" i="9"/>
  <c r="T206" i="9"/>
  <c r="R206" i="9"/>
  <c r="P206" i="9"/>
  <c r="BI202" i="9"/>
  <c r="BH202" i="9"/>
  <c r="BG202" i="9"/>
  <c r="BF202" i="9"/>
  <c r="T202" i="9"/>
  <c r="R202" i="9"/>
  <c r="P202" i="9"/>
  <c r="BI197" i="9"/>
  <c r="BH197" i="9"/>
  <c r="BG197" i="9"/>
  <c r="BF197" i="9"/>
  <c r="T197" i="9"/>
  <c r="R197" i="9"/>
  <c r="P197" i="9"/>
  <c r="BI193" i="9"/>
  <c r="BH193" i="9"/>
  <c r="BG193" i="9"/>
  <c r="BF193" i="9"/>
  <c r="T193" i="9"/>
  <c r="R193" i="9"/>
  <c r="P193" i="9"/>
  <c r="BI175" i="9"/>
  <c r="BH175" i="9"/>
  <c r="BG175" i="9"/>
  <c r="BF175" i="9"/>
  <c r="T175" i="9"/>
  <c r="R175" i="9"/>
  <c r="P175" i="9"/>
  <c r="BI155" i="9"/>
  <c r="BH155" i="9"/>
  <c r="BG155" i="9"/>
  <c r="BF155" i="9"/>
  <c r="T155" i="9"/>
  <c r="R155" i="9"/>
  <c r="P155" i="9"/>
  <c r="BI147" i="9"/>
  <c r="BH147" i="9"/>
  <c r="BG147" i="9"/>
  <c r="BF147" i="9"/>
  <c r="T147" i="9"/>
  <c r="R147" i="9"/>
  <c r="P147" i="9"/>
  <c r="BI136" i="9"/>
  <c r="BH136" i="9"/>
  <c r="BG136" i="9"/>
  <c r="BF136" i="9"/>
  <c r="T136" i="9"/>
  <c r="R136" i="9"/>
  <c r="P136" i="9"/>
  <c r="BI126" i="9"/>
  <c r="BH126" i="9"/>
  <c r="BG126" i="9"/>
  <c r="BF126" i="9"/>
  <c r="T126" i="9"/>
  <c r="R126" i="9"/>
  <c r="P126" i="9"/>
  <c r="BI119" i="9"/>
  <c r="BH119" i="9"/>
  <c r="BG119" i="9"/>
  <c r="BF119" i="9"/>
  <c r="T119" i="9"/>
  <c r="R119" i="9"/>
  <c r="P119" i="9"/>
  <c r="BI115" i="9"/>
  <c r="BH115" i="9"/>
  <c r="BG115" i="9"/>
  <c r="BF115" i="9"/>
  <c r="T115" i="9"/>
  <c r="R115" i="9"/>
  <c r="P115" i="9"/>
  <c r="BI110" i="9"/>
  <c r="BH110" i="9"/>
  <c r="BG110" i="9"/>
  <c r="BF110" i="9"/>
  <c r="T110" i="9"/>
  <c r="R110" i="9"/>
  <c r="P110" i="9"/>
  <c r="BI103" i="9"/>
  <c r="BH103" i="9"/>
  <c r="BG103" i="9"/>
  <c r="BF103" i="9"/>
  <c r="T103" i="9"/>
  <c r="R103" i="9"/>
  <c r="P103" i="9"/>
  <c r="J97" i="9"/>
  <c r="J96" i="9"/>
  <c r="F96" i="9"/>
  <c r="F94" i="9"/>
  <c r="E92" i="9"/>
  <c r="J59" i="9"/>
  <c r="J58" i="9"/>
  <c r="F58" i="9"/>
  <c r="F56" i="9"/>
  <c r="E54" i="9"/>
  <c r="J20" i="9"/>
  <c r="E20" i="9"/>
  <c r="F97" i="9" s="1"/>
  <c r="J19" i="9"/>
  <c r="J14" i="9"/>
  <c r="J56" i="9" s="1"/>
  <c r="E7" i="9"/>
  <c r="E50" i="9" s="1"/>
  <c r="J39" i="8"/>
  <c r="J38" i="8"/>
  <c r="AY62" i="1"/>
  <c r="J37" i="8"/>
  <c r="AX62" i="1"/>
  <c r="BI109" i="8"/>
  <c r="BH109" i="8"/>
  <c r="BG109" i="8"/>
  <c r="BF109" i="8"/>
  <c r="T109" i="8"/>
  <c r="R109" i="8"/>
  <c r="P109" i="8"/>
  <c r="BI106" i="8"/>
  <c r="BH106" i="8"/>
  <c r="BG106" i="8"/>
  <c r="BF106" i="8"/>
  <c r="T106" i="8"/>
  <c r="R106" i="8"/>
  <c r="P106" i="8"/>
  <c r="BI105" i="8"/>
  <c r="BH105" i="8"/>
  <c r="BG105" i="8"/>
  <c r="BF105" i="8"/>
  <c r="T105" i="8"/>
  <c r="R105" i="8"/>
  <c r="P105" i="8"/>
  <c r="BI104" i="8"/>
  <c r="BH104" i="8"/>
  <c r="BG104" i="8"/>
  <c r="BF104" i="8"/>
  <c r="T104" i="8"/>
  <c r="R104" i="8"/>
  <c r="P104" i="8"/>
  <c r="BI103" i="8"/>
  <c r="BH103" i="8"/>
  <c r="BG103" i="8"/>
  <c r="BF103" i="8"/>
  <c r="T103" i="8"/>
  <c r="R103" i="8"/>
  <c r="P103" i="8"/>
  <c r="BI100" i="8"/>
  <c r="BH100" i="8"/>
  <c r="BG100" i="8"/>
  <c r="BF100" i="8"/>
  <c r="T100" i="8"/>
  <c r="T99" i="8" s="1"/>
  <c r="R100" i="8"/>
  <c r="R99" i="8" s="1"/>
  <c r="P100" i="8"/>
  <c r="P99" i="8" s="1"/>
  <c r="BI97" i="8"/>
  <c r="BH97" i="8"/>
  <c r="BG97" i="8"/>
  <c r="BF97" i="8"/>
  <c r="T97" i="8"/>
  <c r="R97" i="8"/>
  <c r="P97" i="8"/>
  <c r="BI95" i="8"/>
  <c r="BH95" i="8"/>
  <c r="BG95" i="8"/>
  <c r="BF95" i="8"/>
  <c r="T95" i="8"/>
  <c r="R95" i="8"/>
  <c r="P95" i="8"/>
  <c r="BI94" i="8"/>
  <c r="BH94" i="8"/>
  <c r="BG94" i="8"/>
  <c r="BF94" i="8"/>
  <c r="T94" i="8"/>
  <c r="R94" i="8"/>
  <c r="P94" i="8"/>
  <c r="BI93" i="8"/>
  <c r="BH93" i="8"/>
  <c r="BG93" i="8"/>
  <c r="BF93" i="8"/>
  <c r="T93" i="8"/>
  <c r="R93" i="8"/>
  <c r="P93" i="8"/>
  <c r="BI92" i="8"/>
  <c r="BH92" i="8"/>
  <c r="BG92" i="8"/>
  <c r="BF92" i="8"/>
  <c r="T92" i="8"/>
  <c r="R92" i="8"/>
  <c r="P92" i="8"/>
  <c r="J86" i="8"/>
  <c r="J85" i="8"/>
  <c r="F85" i="8"/>
  <c r="F83" i="8"/>
  <c r="E81" i="8"/>
  <c r="J59" i="8"/>
  <c r="J58" i="8"/>
  <c r="F58" i="8"/>
  <c r="F56" i="8"/>
  <c r="E54" i="8"/>
  <c r="J20" i="8"/>
  <c r="E20" i="8"/>
  <c r="F86" i="8" s="1"/>
  <c r="J19" i="8"/>
  <c r="J14" i="8"/>
  <c r="J56" i="8"/>
  <c r="E7" i="8"/>
  <c r="E77" i="8" s="1"/>
  <c r="J39" i="7"/>
  <c r="J38" i="7"/>
  <c r="AY61" i="1" s="1"/>
  <c r="J37" i="7"/>
  <c r="AX61" i="1" s="1"/>
  <c r="BI165" i="7"/>
  <c r="BH165" i="7"/>
  <c r="BG165" i="7"/>
  <c r="BF165" i="7"/>
  <c r="T165" i="7"/>
  <c r="T164" i="7" s="1"/>
  <c r="R165" i="7"/>
  <c r="R164" i="7"/>
  <c r="P165" i="7"/>
  <c r="P164" i="7" s="1"/>
  <c r="BI162" i="7"/>
  <c r="BH162" i="7"/>
  <c r="BG162" i="7"/>
  <c r="BF162" i="7"/>
  <c r="T162" i="7"/>
  <c r="R162" i="7"/>
  <c r="P162" i="7"/>
  <c r="BI156" i="7"/>
  <c r="BH156" i="7"/>
  <c r="BG156" i="7"/>
  <c r="BF156" i="7"/>
  <c r="T156" i="7"/>
  <c r="R156" i="7"/>
  <c r="P156" i="7"/>
  <c r="BI153" i="7"/>
  <c r="BH153" i="7"/>
  <c r="BG153" i="7"/>
  <c r="BF153" i="7"/>
  <c r="T153" i="7"/>
  <c r="R153" i="7"/>
  <c r="P153" i="7"/>
  <c r="BI147" i="7"/>
  <c r="BH147" i="7"/>
  <c r="BG147" i="7"/>
  <c r="BF147" i="7"/>
  <c r="T147" i="7"/>
  <c r="R147" i="7"/>
  <c r="P147" i="7"/>
  <c r="BI141" i="7"/>
  <c r="BH141" i="7"/>
  <c r="BG141" i="7"/>
  <c r="BF141" i="7"/>
  <c r="T141" i="7"/>
  <c r="R141" i="7"/>
  <c r="P141" i="7"/>
  <c r="BI136" i="7"/>
  <c r="BH136" i="7"/>
  <c r="BG136" i="7"/>
  <c r="BF136" i="7"/>
  <c r="T136" i="7"/>
  <c r="R136" i="7"/>
  <c r="P136" i="7"/>
  <c r="BI131" i="7"/>
  <c r="BH131" i="7"/>
  <c r="BG131" i="7"/>
  <c r="BF131" i="7"/>
  <c r="T131" i="7"/>
  <c r="R131" i="7"/>
  <c r="P131" i="7"/>
  <c r="BI127" i="7"/>
  <c r="BH127" i="7"/>
  <c r="BG127" i="7"/>
  <c r="BF127" i="7"/>
  <c r="T127" i="7"/>
  <c r="R127" i="7"/>
  <c r="P127" i="7"/>
  <c r="BI123" i="7"/>
  <c r="BH123" i="7"/>
  <c r="BG123" i="7"/>
  <c r="BF123" i="7"/>
  <c r="T123" i="7"/>
  <c r="R123" i="7"/>
  <c r="P123" i="7"/>
  <c r="BI116" i="7"/>
  <c r="BH116" i="7"/>
  <c r="BG116" i="7"/>
  <c r="BF116" i="7"/>
  <c r="T116" i="7"/>
  <c r="R116" i="7"/>
  <c r="P116" i="7"/>
  <c r="BI113" i="7"/>
  <c r="BH113" i="7"/>
  <c r="BG113" i="7"/>
  <c r="BF113" i="7"/>
  <c r="T113" i="7"/>
  <c r="R113" i="7"/>
  <c r="P113" i="7"/>
  <c r="BI106" i="7"/>
  <c r="BH106" i="7"/>
  <c r="BG106" i="7"/>
  <c r="BF106" i="7"/>
  <c r="T106" i="7"/>
  <c r="R106" i="7"/>
  <c r="P106" i="7"/>
  <c r="BI100" i="7"/>
  <c r="BH100" i="7"/>
  <c r="BG100" i="7"/>
  <c r="BF100" i="7"/>
  <c r="T100" i="7"/>
  <c r="R100" i="7"/>
  <c r="P100" i="7"/>
  <c r="BI96" i="7"/>
  <c r="BH96" i="7"/>
  <c r="BG96" i="7"/>
  <c r="BF96" i="7"/>
  <c r="T96" i="7"/>
  <c r="R96" i="7"/>
  <c r="P96" i="7"/>
  <c r="BI92" i="7"/>
  <c r="BH92" i="7"/>
  <c r="BG92" i="7"/>
  <c r="BF92" i="7"/>
  <c r="T92" i="7"/>
  <c r="R92" i="7"/>
  <c r="P92" i="7"/>
  <c r="J86" i="7"/>
  <c r="J85" i="7"/>
  <c r="F85" i="7"/>
  <c r="F83" i="7"/>
  <c r="E81" i="7"/>
  <c r="J59" i="7"/>
  <c r="J58" i="7"/>
  <c r="F58" i="7"/>
  <c r="F56" i="7"/>
  <c r="E54" i="7"/>
  <c r="J20" i="7"/>
  <c r="E20" i="7"/>
  <c r="F59" i="7"/>
  <c r="J19" i="7"/>
  <c r="J14" i="7"/>
  <c r="J83" i="7"/>
  <c r="E7" i="7"/>
  <c r="E50" i="7"/>
  <c r="J39" i="6"/>
  <c r="J38" i="6"/>
  <c r="AY60" i="1" s="1"/>
  <c r="J37" i="6"/>
  <c r="AX60" i="1" s="1"/>
  <c r="BI180" i="6"/>
  <c r="BH180" i="6"/>
  <c r="BG180" i="6"/>
  <c r="BF180" i="6"/>
  <c r="T180" i="6"/>
  <c r="R180" i="6"/>
  <c r="P180" i="6"/>
  <c r="BI177" i="6"/>
  <c r="BH177" i="6"/>
  <c r="BG177" i="6"/>
  <c r="BF177" i="6"/>
  <c r="T177" i="6"/>
  <c r="R177" i="6"/>
  <c r="P177" i="6"/>
  <c r="BI174" i="6"/>
  <c r="BH174" i="6"/>
  <c r="BG174" i="6"/>
  <c r="BF174" i="6"/>
  <c r="T174" i="6"/>
  <c r="R174" i="6"/>
  <c r="P174" i="6"/>
  <c r="BI169" i="6"/>
  <c r="BH169" i="6"/>
  <c r="BG169" i="6"/>
  <c r="BF169" i="6"/>
  <c r="T169" i="6"/>
  <c r="R169" i="6"/>
  <c r="P169" i="6"/>
  <c r="BI167" i="6"/>
  <c r="BH167" i="6"/>
  <c r="BG167" i="6"/>
  <c r="BF167" i="6"/>
  <c r="T167" i="6"/>
  <c r="R167" i="6"/>
  <c r="P167" i="6"/>
  <c r="BI165" i="6"/>
  <c r="BH165" i="6"/>
  <c r="BG165" i="6"/>
  <c r="BF165" i="6"/>
  <c r="T165" i="6"/>
  <c r="R165" i="6"/>
  <c r="P165" i="6"/>
  <c r="BI160" i="6"/>
  <c r="BH160" i="6"/>
  <c r="BG160" i="6"/>
  <c r="BF160" i="6"/>
  <c r="T160" i="6"/>
  <c r="R160" i="6"/>
  <c r="P160" i="6"/>
  <c r="BI156" i="6"/>
  <c r="BH156" i="6"/>
  <c r="BG156" i="6"/>
  <c r="BF156" i="6"/>
  <c r="T156" i="6"/>
  <c r="R156" i="6"/>
  <c r="P156" i="6"/>
  <c r="BI151" i="6"/>
  <c r="BH151" i="6"/>
  <c r="BG151" i="6"/>
  <c r="BF151" i="6"/>
  <c r="T151" i="6"/>
  <c r="R151" i="6"/>
  <c r="P151" i="6"/>
  <c r="BI148" i="6"/>
  <c r="BH148" i="6"/>
  <c r="BG148" i="6"/>
  <c r="BF148" i="6"/>
  <c r="T148" i="6"/>
  <c r="R148" i="6"/>
  <c r="P148" i="6"/>
  <c r="BI143" i="6"/>
  <c r="BH143" i="6"/>
  <c r="BG143" i="6"/>
  <c r="BF143" i="6"/>
  <c r="T143" i="6"/>
  <c r="R143" i="6"/>
  <c r="P143" i="6"/>
  <c r="BI135" i="6"/>
  <c r="BH135" i="6"/>
  <c r="BG135" i="6"/>
  <c r="BF135" i="6"/>
  <c r="T135" i="6"/>
  <c r="R135" i="6"/>
  <c r="P135" i="6"/>
  <c r="BI131" i="6"/>
  <c r="BH131" i="6"/>
  <c r="BG131" i="6"/>
  <c r="BF131" i="6"/>
  <c r="T131" i="6"/>
  <c r="R131" i="6"/>
  <c r="P131" i="6"/>
  <c r="BI126" i="6"/>
  <c r="BH126" i="6"/>
  <c r="BG126" i="6"/>
  <c r="BF126" i="6"/>
  <c r="T126" i="6"/>
  <c r="R126" i="6"/>
  <c r="P126" i="6"/>
  <c r="BI120" i="6"/>
  <c r="BH120" i="6"/>
  <c r="BG120" i="6"/>
  <c r="BF120" i="6"/>
  <c r="T120" i="6"/>
  <c r="T119" i="6" s="1"/>
  <c r="R120" i="6"/>
  <c r="R119" i="6" s="1"/>
  <c r="P120" i="6"/>
  <c r="P119" i="6" s="1"/>
  <c r="BI114" i="6"/>
  <c r="BH114" i="6"/>
  <c r="BG114" i="6"/>
  <c r="BF114" i="6"/>
  <c r="T114" i="6"/>
  <c r="R114" i="6"/>
  <c r="P114" i="6"/>
  <c r="BI109" i="6"/>
  <c r="BH109" i="6"/>
  <c r="BG109" i="6"/>
  <c r="BF109" i="6"/>
  <c r="T109" i="6"/>
  <c r="R109" i="6"/>
  <c r="P109" i="6"/>
  <c r="BI104" i="6"/>
  <c r="BH104" i="6"/>
  <c r="BG104" i="6"/>
  <c r="BF104" i="6"/>
  <c r="T104" i="6"/>
  <c r="R104" i="6"/>
  <c r="P104" i="6"/>
  <c r="BI99" i="6"/>
  <c r="BH99" i="6"/>
  <c r="BG99" i="6"/>
  <c r="BF99" i="6"/>
  <c r="T99" i="6"/>
  <c r="R99" i="6"/>
  <c r="P99" i="6"/>
  <c r="BI94" i="6"/>
  <c r="BH94" i="6"/>
  <c r="BG94" i="6"/>
  <c r="BF94" i="6"/>
  <c r="T94" i="6"/>
  <c r="R94" i="6"/>
  <c r="P94" i="6"/>
  <c r="J88" i="6"/>
  <c r="J87" i="6"/>
  <c r="F87" i="6"/>
  <c r="F85" i="6"/>
  <c r="E83" i="6"/>
  <c r="J59" i="6"/>
  <c r="J58" i="6"/>
  <c r="F58" i="6"/>
  <c r="F56" i="6"/>
  <c r="E54" i="6"/>
  <c r="J20" i="6"/>
  <c r="E20" i="6"/>
  <c r="F59" i="6" s="1"/>
  <c r="J19" i="6"/>
  <c r="J14" i="6"/>
  <c r="J85" i="6"/>
  <c r="E7" i="6"/>
  <c r="E50" i="6"/>
  <c r="J39" i="5"/>
  <c r="J38" i="5"/>
  <c r="AY59" i="1" s="1"/>
  <c r="J37" i="5"/>
  <c r="AX59" i="1" s="1"/>
  <c r="BI405" i="5"/>
  <c r="BH405" i="5"/>
  <c r="BG405" i="5"/>
  <c r="BF405" i="5"/>
  <c r="T405" i="5"/>
  <c r="R405" i="5"/>
  <c r="P405" i="5"/>
  <c r="BI400" i="5"/>
  <c r="BH400" i="5"/>
  <c r="BG400" i="5"/>
  <c r="BF400" i="5"/>
  <c r="T400" i="5"/>
  <c r="R400" i="5"/>
  <c r="P400" i="5"/>
  <c r="BI392" i="5"/>
  <c r="BH392" i="5"/>
  <c r="BG392" i="5"/>
  <c r="BF392" i="5"/>
  <c r="T392" i="5"/>
  <c r="R392" i="5"/>
  <c r="P392" i="5"/>
  <c r="BI389" i="5"/>
  <c r="BH389" i="5"/>
  <c r="BG389" i="5"/>
  <c r="BF389" i="5"/>
  <c r="T389" i="5"/>
  <c r="R389" i="5"/>
  <c r="P389" i="5"/>
  <c r="BI385" i="5"/>
  <c r="BH385" i="5"/>
  <c r="BG385" i="5"/>
  <c r="BF385" i="5"/>
  <c r="T385" i="5"/>
  <c r="R385" i="5"/>
  <c r="P385" i="5"/>
  <c r="BI381" i="5"/>
  <c r="BH381" i="5"/>
  <c r="BG381" i="5"/>
  <c r="BF381" i="5"/>
  <c r="T381" i="5"/>
  <c r="R381" i="5"/>
  <c r="P381" i="5"/>
  <c r="BI377" i="5"/>
  <c r="BH377" i="5"/>
  <c r="BG377" i="5"/>
  <c r="BF377" i="5"/>
  <c r="T377" i="5"/>
  <c r="R377" i="5"/>
  <c r="P377" i="5"/>
  <c r="BI374" i="5"/>
  <c r="BH374" i="5"/>
  <c r="BG374" i="5"/>
  <c r="BF374" i="5"/>
  <c r="T374" i="5"/>
  <c r="R374" i="5"/>
  <c r="P374" i="5"/>
  <c r="BI364" i="5"/>
  <c r="BH364" i="5"/>
  <c r="BG364" i="5"/>
  <c r="BF364" i="5"/>
  <c r="T364" i="5"/>
  <c r="R364" i="5"/>
  <c r="P364" i="5"/>
  <c r="BI360" i="5"/>
  <c r="BH360" i="5"/>
  <c r="BG360" i="5"/>
  <c r="BF360" i="5"/>
  <c r="T360" i="5"/>
  <c r="R360" i="5"/>
  <c r="P360" i="5"/>
  <c r="BI354" i="5"/>
  <c r="BH354" i="5"/>
  <c r="BG354" i="5"/>
  <c r="BF354" i="5"/>
  <c r="T354" i="5"/>
  <c r="R354" i="5"/>
  <c r="P354" i="5"/>
  <c r="BI351" i="5"/>
  <c r="BH351" i="5"/>
  <c r="BG351" i="5"/>
  <c r="BF351" i="5"/>
  <c r="T351" i="5"/>
  <c r="R351" i="5"/>
  <c r="P351" i="5"/>
  <c r="BI347" i="5"/>
  <c r="BH347" i="5"/>
  <c r="BG347" i="5"/>
  <c r="BF347" i="5"/>
  <c r="T347" i="5"/>
  <c r="R347" i="5"/>
  <c r="P347" i="5"/>
  <c r="BI337" i="5"/>
  <c r="BH337" i="5"/>
  <c r="BG337" i="5"/>
  <c r="BF337" i="5"/>
  <c r="T337" i="5"/>
  <c r="R337" i="5"/>
  <c r="P337" i="5"/>
  <c r="BI333" i="5"/>
  <c r="BH333" i="5"/>
  <c r="BG333" i="5"/>
  <c r="BF333" i="5"/>
  <c r="T333" i="5"/>
  <c r="R333" i="5"/>
  <c r="P333" i="5"/>
  <c r="BI328" i="5"/>
  <c r="BH328" i="5"/>
  <c r="BG328" i="5"/>
  <c r="BF328" i="5"/>
  <c r="T328" i="5"/>
  <c r="R328" i="5"/>
  <c r="P328" i="5"/>
  <c r="BI324" i="5"/>
  <c r="BH324" i="5"/>
  <c r="BG324" i="5"/>
  <c r="BF324" i="5"/>
  <c r="T324" i="5"/>
  <c r="R324" i="5"/>
  <c r="P324" i="5"/>
  <c r="BI319" i="5"/>
  <c r="BH319" i="5"/>
  <c r="BG319" i="5"/>
  <c r="BF319" i="5"/>
  <c r="T319" i="5"/>
  <c r="R319" i="5"/>
  <c r="P319" i="5"/>
  <c r="BI315" i="5"/>
  <c r="BH315" i="5"/>
  <c r="BG315" i="5"/>
  <c r="BF315" i="5"/>
  <c r="T315" i="5"/>
  <c r="R315" i="5"/>
  <c r="P315" i="5"/>
  <c r="BI310" i="5"/>
  <c r="BH310" i="5"/>
  <c r="BG310" i="5"/>
  <c r="BF310" i="5"/>
  <c r="T310" i="5"/>
  <c r="R310" i="5"/>
  <c r="P310" i="5"/>
  <c r="BI305" i="5"/>
  <c r="BH305" i="5"/>
  <c r="BG305" i="5"/>
  <c r="BF305" i="5"/>
  <c r="T305" i="5"/>
  <c r="R305" i="5"/>
  <c r="P305" i="5"/>
  <c r="BI299" i="5"/>
  <c r="BH299" i="5"/>
  <c r="BG299" i="5"/>
  <c r="BF299" i="5"/>
  <c r="T299" i="5"/>
  <c r="R299" i="5"/>
  <c r="P299" i="5"/>
  <c r="BI292" i="5"/>
  <c r="BH292" i="5"/>
  <c r="BG292" i="5"/>
  <c r="BF292" i="5"/>
  <c r="T292" i="5"/>
  <c r="R292" i="5"/>
  <c r="P292" i="5"/>
  <c r="BI288" i="5"/>
  <c r="BH288" i="5"/>
  <c r="BG288" i="5"/>
  <c r="BF288" i="5"/>
  <c r="T288" i="5"/>
  <c r="R288" i="5"/>
  <c r="P288" i="5"/>
  <c r="BI282" i="5"/>
  <c r="BH282" i="5"/>
  <c r="BG282" i="5"/>
  <c r="BF282" i="5"/>
  <c r="T282" i="5"/>
  <c r="T281" i="5" s="1"/>
  <c r="R282" i="5"/>
  <c r="R281" i="5" s="1"/>
  <c r="P282" i="5"/>
  <c r="P281" i="5" s="1"/>
  <c r="BI276" i="5"/>
  <c r="BH276" i="5"/>
  <c r="BG276" i="5"/>
  <c r="BF276" i="5"/>
  <c r="T276" i="5"/>
  <c r="T275" i="5"/>
  <c r="R276" i="5"/>
  <c r="R275" i="5"/>
  <c r="P276" i="5"/>
  <c r="P275" i="5" s="1"/>
  <c r="BI269" i="5"/>
  <c r="BH269" i="5"/>
  <c r="BG269" i="5"/>
  <c r="BF269" i="5"/>
  <c r="T269" i="5"/>
  <c r="R269" i="5"/>
  <c r="P269" i="5"/>
  <c r="BI264" i="5"/>
  <c r="BH264" i="5"/>
  <c r="BG264" i="5"/>
  <c r="BF264" i="5"/>
  <c r="T264" i="5"/>
  <c r="R264" i="5"/>
  <c r="P264" i="5"/>
  <c r="BI260" i="5"/>
  <c r="BH260" i="5"/>
  <c r="BG260" i="5"/>
  <c r="BF260" i="5"/>
  <c r="T260" i="5"/>
  <c r="R260" i="5"/>
  <c r="P260" i="5"/>
  <c r="BI255" i="5"/>
  <c r="BH255" i="5"/>
  <c r="BG255" i="5"/>
  <c r="BF255" i="5"/>
  <c r="T255" i="5"/>
  <c r="R255" i="5"/>
  <c r="P255" i="5"/>
  <c r="BI248" i="5"/>
  <c r="BH248" i="5"/>
  <c r="BG248" i="5"/>
  <c r="BF248" i="5"/>
  <c r="T248" i="5"/>
  <c r="R248" i="5"/>
  <c r="P248" i="5"/>
  <c r="BI239" i="5"/>
  <c r="BH239" i="5"/>
  <c r="BG239" i="5"/>
  <c r="BF239" i="5"/>
  <c r="T239" i="5"/>
  <c r="R239" i="5"/>
  <c r="P239" i="5"/>
  <c r="BI231" i="5"/>
  <c r="BH231" i="5"/>
  <c r="BG231" i="5"/>
  <c r="BF231" i="5"/>
  <c r="T231" i="5"/>
  <c r="R231" i="5"/>
  <c r="P231" i="5"/>
  <c r="BI222" i="5"/>
  <c r="BH222" i="5"/>
  <c r="BG222" i="5"/>
  <c r="BF222" i="5"/>
  <c r="T222" i="5"/>
  <c r="R222" i="5"/>
  <c r="P222" i="5"/>
  <c r="BI212" i="5"/>
  <c r="BH212" i="5"/>
  <c r="BG212" i="5"/>
  <c r="BF212" i="5"/>
  <c r="T212" i="5"/>
  <c r="T211" i="5" s="1"/>
  <c r="R212" i="5"/>
  <c r="R211" i="5" s="1"/>
  <c r="P212" i="5"/>
  <c r="P211" i="5" s="1"/>
  <c r="BI206" i="5"/>
  <c r="BH206" i="5"/>
  <c r="BG206" i="5"/>
  <c r="BF206" i="5"/>
  <c r="T206" i="5"/>
  <c r="R206" i="5"/>
  <c r="P206" i="5"/>
  <c r="BI201" i="5"/>
  <c r="BH201" i="5"/>
  <c r="BG201" i="5"/>
  <c r="BF201" i="5"/>
  <c r="T201" i="5"/>
  <c r="R201" i="5"/>
  <c r="P201" i="5"/>
  <c r="BI196" i="5"/>
  <c r="BH196" i="5"/>
  <c r="BG196" i="5"/>
  <c r="BF196" i="5"/>
  <c r="T196" i="5"/>
  <c r="R196" i="5"/>
  <c r="P196" i="5"/>
  <c r="BI185" i="5"/>
  <c r="BH185" i="5"/>
  <c r="BG185" i="5"/>
  <c r="BF185" i="5"/>
  <c r="T185" i="5"/>
  <c r="R185" i="5"/>
  <c r="P185" i="5"/>
  <c r="BI174" i="5"/>
  <c r="BH174" i="5"/>
  <c r="BG174" i="5"/>
  <c r="BF174" i="5"/>
  <c r="T174" i="5"/>
  <c r="R174" i="5"/>
  <c r="P174" i="5"/>
  <c r="BI163" i="5"/>
  <c r="BH163" i="5"/>
  <c r="BG163" i="5"/>
  <c r="BF163" i="5"/>
  <c r="T163" i="5"/>
  <c r="R163" i="5"/>
  <c r="P163" i="5"/>
  <c r="BI157" i="5"/>
  <c r="BH157" i="5"/>
  <c r="BG157" i="5"/>
  <c r="BF157" i="5"/>
  <c r="T157" i="5"/>
  <c r="R157" i="5"/>
  <c r="P157" i="5"/>
  <c r="BI155" i="5"/>
  <c r="BH155" i="5"/>
  <c r="BG155" i="5"/>
  <c r="BF155" i="5"/>
  <c r="T155" i="5"/>
  <c r="R155" i="5"/>
  <c r="P155" i="5"/>
  <c r="BI149" i="5"/>
  <c r="BH149" i="5"/>
  <c r="BG149" i="5"/>
  <c r="BF149" i="5"/>
  <c r="T149" i="5"/>
  <c r="R149" i="5"/>
  <c r="P149" i="5"/>
  <c r="BI146" i="5"/>
  <c r="BH146" i="5"/>
  <c r="BG146" i="5"/>
  <c r="BF146" i="5"/>
  <c r="T146" i="5"/>
  <c r="R146" i="5"/>
  <c r="P146" i="5"/>
  <c r="BI141" i="5"/>
  <c r="BH141" i="5"/>
  <c r="BG141" i="5"/>
  <c r="BF141" i="5"/>
  <c r="T141" i="5"/>
  <c r="R141" i="5"/>
  <c r="P141" i="5"/>
  <c r="BI134" i="5"/>
  <c r="BH134" i="5"/>
  <c r="BG134" i="5"/>
  <c r="BF134" i="5"/>
  <c r="T134" i="5"/>
  <c r="R134" i="5"/>
  <c r="P134" i="5"/>
  <c r="BI129" i="5"/>
  <c r="BH129" i="5"/>
  <c r="BG129" i="5"/>
  <c r="BF129" i="5"/>
  <c r="T129" i="5"/>
  <c r="R129" i="5"/>
  <c r="P129" i="5"/>
  <c r="BI124" i="5"/>
  <c r="BH124" i="5"/>
  <c r="BG124" i="5"/>
  <c r="BF124" i="5"/>
  <c r="T124" i="5"/>
  <c r="R124" i="5"/>
  <c r="P124" i="5"/>
  <c r="BI119" i="5"/>
  <c r="BH119" i="5"/>
  <c r="BG119" i="5"/>
  <c r="BF119" i="5"/>
  <c r="T119" i="5"/>
  <c r="R119" i="5"/>
  <c r="P119" i="5"/>
  <c r="BI113" i="5"/>
  <c r="BH113" i="5"/>
  <c r="BG113" i="5"/>
  <c r="BF113" i="5"/>
  <c r="T113" i="5"/>
  <c r="R113" i="5"/>
  <c r="P113" i="5"/>
  <c r="BI106" i="5"/>
  <c r="BH106" i="5"/>
  <c r="BG106" i="5"/>
  <c r="BF106" i="5"/>
  <c r="T106" i="5"/>
  <c r="R106" i="5"/>
  <c r="P106" i="5"/>
  <c r="BI102" i="5"/>
  <c r="BH102" i="5"/>
  <c r="BG102" i="5"/>
  <c r="BF102" i="5"/>
  <c r="T102" i="5"/>
  <c r="R102" i="5"/>
  <c r="P102" i="5"/>
  <c r="BI98" i="5"/>
  <c r="BH98" i="5"/>
  <c r="BG98" i="5"/>
  <c r="BF98" i="5"/>
  <c r="T98" i="5"/>
  <c r="R98" i="5"/>
  <c r="P98" i="5"/>
  <c r="J92" i="5"/>
  <c r="J91" i="5"/>
  <c r="F91" i="5"/>
  <c r="F89" i="5"/>
  <c r="E87" i="5"/>
  <c r="J59" i="5"/>
  <c r="J58" i="5"/>
  <c r="F58" i="5"/>
  <c r="F56" i="5"/>
  <c r="E54" i="5"/>
  <c r="J20" i="5"/>
  <c r="E20" i="5"/>
  <c r="F92" i="5"/>
  <c r="J19" i="5"/>
  <c r="J14" i="5"/>
  <c r="J56" i="5"/>
  <c r="E7" i="5"/>
  <c r="E50" i="5"/>
  <c r="J39" i="4"/>
  <c r="J38" i="4"/>
  <c r="AY58" i="1" s="1"/>
  <c r="J37" i="4"/>
  <c r="AX58" i="1" s="1"/>
  <c r="BI1354" i="4"/>
  <c r="BH1354" i="4"/>
  <c r="BG1354" i="4"/>
  <c r="BF1354" i="4"/>
  <c r="T1354" i="4"/>
  <c r="R1354" i="4"/>
  <c r="P1354" i="4"/>
  <c r="BI1349" i="4"/>
  <c r="BH1349" i="4"/>
  <c r="BG1349" i="4"/>
  <c r="BF1349" i="4"/>
  <c r="T1349" i="4"/>
  <c r="R1349" i="4"/>
  <c r="P1349" i="4"/>
  <c r="BI1346" i="4"/>
  <c r="BH1346" i="4"/>
  <c r="BG1346" i="4"/>
  <c r="BF1346" i="4"/>
  <c r="T1346" i="4"/>
  <c r="R1346" i="4"/>
  <c r="P1346" i="4"/>
  <c r="BI1341" i="4"/>
  <c r="BH1341" i="4"/>
  <c r="BG1341" i="4"/>
  <c r="BF1341" i="4"/>
  <c r="T1341" i="4"/>
  <c r="R1341" i="4"/>
  <c r="P1341" i="4"/>
  <c r="BI1336" i="4"/>
  <c r="BH1336" i="4"/>
  <c r="BG1336" i="4"/>
  <c r="BF1336" i="4"/>
  <c r="T1336" i="4"/>
  <c r="R1336" i="4"/>
  <c r="P1336" i="4"/>
  <c r="BI1331" i="4"/>
  <c r="BH1331" i="4"/>
  <c r="BG1331" i="4"/>
  <c r="BF1331" i="4"/>
  <c r="T1331" i="4"/>
  <c r="R1331" i="4"/>
  <c r="P1331" i="4"/>
  <c r="BI1326" i="4"/>
  <c r="BH1326" i="4"/>
  <c r="BG1326" i="4"/>
  <c r="BF1326" i="4"/>
  <c r="T1326" i="4"/>
  <c r="R1326" i="4"/>
  <c r="P1326" i="4"/>
  <c r="BI1321" i="4"/>
  <c r="BH1321" i="4"/>
  <c r="BG1321" i="4"/>
  <c r="BF1321" i="4"/>
  <c r="T1321" i="4"/>
  <c r="R1321" i="4"/>
  <c r="P1321" i="4"/>
  <c r="BI1318" i="4"/>
  <c r="BH1318" i="4"/>
  <c r="BG1318" i="4"/>
  <c r="BF1318" i="4"/>
  <c r="T1318" i="4"/>
  <c r="R1318" i="4"/>
  <c r="P1318" i="4"/>
  <c r="BI1312" i="4"/>
  <c r="BH1312" i="4"/>
  <c r="BG1312" i="4"/>
  <c r="BF1312" i="4"/>
  <c r="T1312" i="4"/>
  <c r="R1312" i="4"/>
  <c r="P1312" i="4"/>
  <c r="BI1306" i="4"/>
  <c r="BH1306" i="4"/>
  <c r="BG1306" i="4"/>
  <c r="BF1306" i="4"/>
  <c r="T1306" i="4"/>
  <c r="R1306" i="4"/>
  <c r="P1306" i="4"/>
  <c r="BI1300" i="4"/>
  <c r="BH1300" i="4"/>
  <c r="BG1300" i="4"/>
  <c r="BF1300" i="4"/>
  <c r="T1300" i="4"/>
  <c r="R1300" i="4"/>
  <c r="P1300" i="4"/>
  <c r="BI1295" i="4"/>
  <c r="BH1295" i="4"/>
  <c r="BG1295" i="4"/>
  <c r="BF1295" i="4"/>
  <c r="T1295" i="4"/>
  <c r="R1295" i="4"/>
  <c r="P1295" i="4"/>
  <c r="BI1285" i="4"/>
  <c r="BH1285" i="4"/>
  <c r="BG1285" i="4"/>
  <c r="BF1285" i="4"/>
  <c r="T1285" i="4"/>
  <c r="R1285" i="4"/>
  <c r="P1285" i="4"/>
  <c r="BI1281" i="4"/>
  <c r="BH1281" i="4"/>
  <c r="BG1281" i="4"/>
  <c r="BF1281" i="4"/>
  <c r="T1281" i="4"/>
  <c r="R1281" i="4"/>
  <c r="P1281" i="4"/>
  <c r="BI1277" i="4"/>
  <c r="BH1277" i="4"/>
  <c r="BG1277" i="4"/>
  <c r="BF1277" i="4"/>
  <c r="T1277" i="4"/>
  <c r="R1277" i="4"/>
  <c r="P1277" i="4"/>
  <c r="BI1273" i="4"/>
  <c r="BH1273" i="4"/>
  <c r="BG1273" i="4"/>
  <c r="BF1273" i="4"/>
  <c r="T1273" i="4"/>
  <c r="R1273" i="4"/>
  <c r="P1273" i="4"/>
  <c r="BI1269" i="4"/>
  <c r="BH1269" i="4"/>
  <c r="BG1269" i="4"/>
  <c r="BF1269" i="4"/>
  <c r="T1269" i="4"/>
  <c r="R1269" i="4"/>
  <c r="P1269" i="4"/>
  <c r="BI1260" i="4"/>
  <c r="BH1260" i="4"/>
  <c r="BG1260" i="4"/>
  <c r="BF1260" i="4"/>
  <c r="T1260" i="4"/>
  <c r="R1260" i="4"/>
  <c r="P1260" i="4"/>
  <c r="BI1256" i="4"/>
  <c r="BH1256" i="4"/>
  <c r="BG1256" i="4"/>
  <c r="BF1256" i="4"/>
  <c r="T1256" i="4"/>
  <c r="R1256" i="4"/>
  <c r="P1256" i="4"/>
  <c r="BI1252" i="4"/>
  <c r="BH1252" i="4"/>
  <c r="BG1252" i="4"/>
  <c r="BF1252" i="4"/>
  <c r="T1252" i="4"/>
  <c r="R1252" i="4"/>
  <c r="P1252" i="4"/>
  <c r="BI1248" i="4"/>
  <c r="BH1248" i="4"/>
  <c r="BG1248" i="4"/>
  <c r="BF1248" i="4"/>
  <c r="T1248" i="4"/>
  <c r="R1248" i="4"/>
  <c r="P1248" i="4"/>
  <c r="BI1244" i="4"/>
  <c r="BH1244" i="4"/>
  <c r="BG1244" i="4"/>
  <c r="BF1244" i="4"/>
  <c r="T1244" i="4"/>
  <c r="R1244" i="4"/>
  <c r="P1244" i="4"/>
  <c r="BI1240" i="4"/>
  <c r="BH1240" i="4"/>
  <c r="BG1240" i="4"/>
  <c r="BF1240" i="4"/>
  <c r="T1240" i="4"/>
  <c r="R1240" i="4"/>
  <c r="P1240" i="4"/>
  <c r="BI1236" i="4"/>
  <c r="BH1236" i="4"/>
  <c r="BG1236" i="4"/>
  <c r="BF1236" i="4"/>
  <c r="T1236" i="4"/>
  <c r="R1236" i="4"/>
  <c r="P1236" i="4"/>
  <c r="BI1225" i="4"/>
  <c r="BH1225" i="4"/>
  <c r="BG1225" i="4"/>
  <c r="BF1225" i="4"/>
  <c r="T1225" i="4"/>
  <c r="R1225" i="4"/>
  <c r="P1225" i="4"/>
  <c r="BI1221" i="4"/>
  <c r="BH1221" i="4"/>
  <c r="BG1221" i="4"/>
  <c r="BF1221" i="4"/>
  <c r="T1221" i="4"/>
  <c r="R1221" i="4"/>
  <c r="P1221" i="4"/>
  <c r="BI1217" i="4"/>
  <c r="BH1217" i="4"/>
  <c r="BG1217" i="4"/>
  <c r="BF1217" i="4"/>
  <c r="T1217" i="4"/>
  <c r="R1217" i="4"/>
  <c r="P1217" i="4"/>
  <c r="BI1213" i="4"/>
  <c r="BH1213" i="4"/>
  <c r="BG1213" i="4"/>
  <c r="BF1213" i="4"/>
  <c r="T1213" i="4"/>
  <c r="R1213" i="4"/>
  <c r="P1213" i="4"/>
  <c r="BI1205" i="4"/>
  <c r="BH1205" i="4"/>
  <c r="BG1205" i="4"/>
  <c r="BF1205" i="4"/>
  <c r="T1205" i="4"/>
  <c r="R1205" i="4"/>
  <c r="P1205" i="4"/>
  <c r="BI1200" i="4"/>
  <c r="BH1200" i="4"/>
  <c r="BG1200" i="4"/>
  <c r="BF1200" i="4"/>
  <c r="T1200" i="4"/>
  <c r="R1200" i="4"/>
  <c r="P1200" i="4"/>
  <c r="BI1195" i="4"/>
  <c r="BH1195" i="4"/>
  <c r="BG1195" i="4"/>
  <c r="BF1195" i="4"/>
  <c r="T1195" i="4"/>
  <c r="R1195" i="4"/>
  <c r="P1195" i="4"/>
  <c r="BI1190" i="4"/>
  <c r="BH1190" i="4"/>
  <c r="BG1190" i="4"/>
  <c r="BF1190" i="4"/>
  <c r="T1190" i="4"/>
  <c r="R1190" i="4"/>
  <c r="P1190" i="4"/>
  <c r="BI1184" i="4"/>
  <c r="BH1184" i="4"/>
  <c r="BG1184" i="4"/>
  <c r="BF1184" i="4"/>
  <c r="T1184" i="4"/>
  <c r="R1184" i="4"/>
  <c r="P1184" i="4"/>
  <c r="BI1178" i="4"/>
  <c r="BH1178" i="4"/>
  <c r="BG1178" i="4"/>
  <c r="BF1178" i="4"/>
  <c r="T1178" i="4"/>
  <c r="T1177" i="4"/>
  <c r="R1178" i="4"/>
  <c r="R1177" i="4" s="1"/>
  <c r="P1178" i="4"/>
  <c r="P1177" i="4" s="1"/>
  <c r="BI1160" i="4"/>
  <c r="BH1160" i="4"/>
  <c r="BG1160" i="4"/>
  <c r="BF1160" i="4"/>
  <c r="T1160" i="4"/>
  <c r="R1160" i="4"/>
  <c r="P1160" i="4"/>
  <c r="BI1153" i="4"/>
  <c r="BH1153" i="4"/>
  <c r="BG1153" i="4"/>
  <c r="BF1153" i="4"/>
  <c r="T1153" i="4"/>
  <c r="R1153" i="4"/>
  <c r="P1153" i="4"/>
  <c r="BI1149" i="4"/>
  <c r="BH1149" i="4"/>
  <c r="BG1149" i="4"/>
  <c r="BF1149" i="4"/>
  <c r="T1149" i="4"/>
  <c r="R1149" i="4"/>
  <c r="P1149" i="4"/>
  <c r="BI1146" i="4"/>
  <c r="BH1146" i="4"/>
  <c r="BG1146" i="4"/>
  <c r="BF1146" i="4"/>
  <c r="T1146" i="4"/>
  <c r="R1146" i="4"/>
  <c r="P1146" i="4"/>
  <c r="BI1139" i="4"/>
  <c r="BH1139" i="4"/>
  <c r="BG1139" i="4"/>
  <c r="BF1139" i="4"/>
  <c r="T1139" i="4"/>
  <c r="R1139" i="4"/>
  <c r="P1139" i="4"/>
  <c r="BI1132" i="4"/>
  <c r="BH1132" i="4"/>
  <c r="BG1132" i="4"/>
  <c r="BF1132" i="4"/>
  <c r="T1132" i="4"/>
  <c r="R1132" i="4"/>
  <c r="P1132" i="4"/>
  <c r="BI1123" i="4"/>
  <c r="BH1123" i="4"/>
  <c r="BG1123" i="4"/>
  <c r="BF1123" i="4"/>
  <c r="T1123" i="4"/>
  <c r="R1123" i="4"/>
  <c r="P1123" i="4"/>
  <c r="BI1118" i="4"/>
  <c r="BH1118" i="4"/>
  <c r="BG1118" i="4"/>
  <c r="BF1118" i="4"/>
  <c r="T1118" i="4"/>
  <c r="R1118" i="4"/>
  <c r="P1118" i="4"/>
  <c r="BI1111" i="4"/>
  <c r="BH1111" i="4"/>
  <c r="BG1111" i="4"/>
  <c r="BF1111" i="4"/>
  <c r="T1111" i="4"/>
  <c r="R1111" i="4"/>
  <c r="P1111" i="4"/>
  <c r="BI1087" i="4"/>
  <c r="BH1087" i="4"/>
  <c r="BG1087" i="4"/>
  <c r="BF1087" i="4"/>
  <c r="T1087" i="4"/>
  <c r="R1087" i="4"/>
  <c r="P1087" i="4"/>
  <c r="BI1081" i="4"/>
  <c r="BH1081" i="4"/>
  <c r="BG1081" i="4"/>
  <c r="BF1081" i="4"/>
  <c r="T1081" i="4"/>
  <c r="R1081" i="4"/>
  <c r="P1081" i="4"/>
  <c r="BI1076" i="4"/>
  <c r="BH1076" i="4"/>
  <c r="BG1076" i="4"/>
  <c r="BF1076" i="4"/>
  <c r="T1076" i="4"/>
  <c r="R1076" i="4"/>
  <c r="P1076" i="4"/>
  <c r="BI1071" i="4"/>
  <c r="BH1071" i="4"/>
  <c r="BG1071" i="4"/>
  <c r="BF1071" i="4"/>
  <c r="T1071" i="4"/>
  <c r="R1071" i="4"/>
  <c r="P1071" i="4"/>
  <c r="BI1064" i="4"/>
  <c r="BH1064" i="4"/>
  <c r="BG1064" i="4"/>
  <c r="BF1064" i="4"/>
  <c r="T1064" i="4"/>
  <c r="R1064" i="4"/>
  <c r="P1064" i="4"/>
  <c r="BI1058" i="4"/>
  <c r="BH1058" i="4"/>
  <c r="BG1058" i="4"/>
  <c r="BF1058" i="4"/>
  <c r="T1058" i="4"/>
  <c r="R1058" i="4"/>
  <c r="P1058" i="4"/>
  <c r="BI1055" i="4"/>
  <c r="BH1055" i="4"/>
  <c r="BG1055" i="4"/>
  <c r="BF1055" i="4"/>
  <c r="T1055" i="4"/>
  <c r="R1055" i="4"/>
  <c r="P1055" i="4"/>
  <c r="BI1052" i="4"/>
  <c r="BH1052" i="4"/>
  <c r="BG1052" i="4"/>
  <c r="BF1052" i="4"/>
  <c r="T1052" i="4"/>
  <c r="R1052" i="4"/>
  <c r="P1052" i="4"/>
  <c r="BI1048" i="4"/>
  <c r="BH1048" i="4"/>
  <c r="BG1048" i="4"/>
  <c r="BF1048" i="4"/>
  <c r="T1048" i="4"/>
  <c r="R1048" i="4"/>
  <c r="P1048" i="4"/>
  <c r="BI1043" i="4"/>
  <c r="BH1043" i="4"/>
  <c r="BG1043" i="4"/>
  <c r="BF1043" i="4"/>
  <c r="T1043" i="4"/>
  <c r="R1043" i="4"/>
  <c r="P1043" i="4"/>
  <c r="BI1036" i="4"/>
  <c r="BH1036" i="4"/>
  <c r="BG1036" i="4"/>
  <c r="BF1036" i="4"/>
  <c r="T1036" i="4"/>
  <c r="R1036" i="4"/>
  <c r="P1036" i="4"/>
  <c r="BI1031" i="4"/>
  <c r="BH1031" i="4"/>
  <c r="BG1031" i="4"/>
  <c r="BF1031" i="4"/>
  <c r="T1031" i="4"/>
  <c r="R1031" i="4"/>
  <c r="P1031" i="4"/>
  <c r="BI1028" i="4"/>
  <c r="BH1028" i="4"/>
  <c r="BG1028" i="4"/>
  <c r="BF1028" i="4"/>
  <c r="T1028" i="4"/>
  <c r="R1028" i="4"/>
  <c r="P1028" i="4"/>
  <c r="BI1025" i="4"/>
  <c r="BH1025" i="4"/>
  <c r="BG1025" i="4"/>
  <c r="BF1025" i="4"/>
  <c r="T1025" i="4"/>
  <c r="R1025" i="4"/>
  <c r="P1025" i="4"/>
  <c r="BI1017" i="4"/>
  <c r="BH1017" i="4"/>
  <c r="BG1017" i="4"/>
  <c r="BF1017" i="4"/>
  <c r="T1017" i="4"/>
  <c r="R1017" i="4"/>
  <c r="P1017" i="4"/>
  <c r="BI1004" i="4"/>
  <c r="BH1004" i="4"/>
  <c r="BG1004" i="4"/>
  <c r="BF1004" i="4"/>
  <c r="T1004" i="4"/>
  <c r="R1004" i="4"/>
  <c r="P1004" i="4"/>
  <c r="BI1001" i="4"/>
  <c r="BH1001" i="4"/>
  <c r="BG1001" i="4"/>
  <c r="BF1001" i="4"/>
  <c r="T1001" i="4"/>
  <c r="R1001" i="4"/>
  <c r="P1001" i="4"/>
  <c r="BI991" i="4"/>
  <c r="BH991" i="4"/>
  <c r="BG991" i="4"/>
  <c r="BF991" i="4"/>
  <c r="T991" i="4"/>
  <c r="R991" i="4"/>
  <c r="P991" i="4"/>
  <c r="BI984" i="4"/>
  <c r="BH984" i="4"/>
  <c r="BG984" i="4"/>
  <c r="BF984" i="4"/>
  <c r="T984" i="4"/>
  <c r="R984" i="4"/>
  <c r="P984" i="4"/>
  <c r="BI981" i="4"/>
  <c r="BH981" i="4"/>
  <c r="BG981" i="4"/>
  <c r="BF981" i="4"/>
  <c r="T981" i="4"/>
  <c r="R981" i="4"/>
  <c r="P981" i="4"/>
  <c r="BI976" i="4"/>
  <c r="BH976" i="4"/>
  <c r="BG976" i="4"/>
  <c r="BF976" i="4"/>
  <c r="T976" i="4"/>
  <c r="R976" i="4"/>
  <c r="P976" i="4"/>
  <c r="BI970" i="4"/>
  <c r="BH970" i="4"/>
  <c r="BG970" i="4"/>
  <c r="BF970" i="4"/>
  <c r="T970" i="4"/>
  <c r="R970" i="4"/>
  <c r="P970" i="4"/>
  <c r="BI966" i="4"/>
  <c r="BH966" i="4"/>
  <c r="BG966" i="4"/>
  <c r="BF966" i="4"/>
  <c r="T966" i="4"/>
  <c r="R966" i="4"/>
  <c r="P966" i="4"/>
  <c r="BI960" i="4"/>
  <c r="BH960" i="4"/>
  <c r="BG960" i="4"/>
  <c r="BF960" i="4"/>
  <c r="T960" i="4"/>
  <c r="R960" i="4"/>
  <c r="P960" i="4"/>
  <c r="BI956" i="4"/>
  <c r="BH956" i="4"/>
  <c r="BG956" i="4"/>
  <c r="BF956" i="4"/>
  <c r="T956" i="4"/>
  <c r="R956" i="4"/>
  <c r="P956" i="4"/>
  <c r="BI952" i="4"/>
  <c r="BH952" i="4"/>
  <c r="BG952" i="4"/>
  <c r="BF952" i="4"/>
  <c r="T952" i="4"/>
  <c r="R952" i="4"/>
  <c r="P952" i="4"/>
  <c r="BI947" i="4"/>
  <c r="BH947" i="4"/>
  <c r="BG947" i="4"/>
  <c r="BF947" i="4"/>
  <c r="T947" i="4"/>
  <c r="R947" i="4"/>
  <c r="P947" i="4"/>
  <c r="BI943" i="4"/>
  <c r="BH943" i="4"/>
  <c r="BG943" i="4"/>
  <c r="BF943" i="4"/>
  <c r="T943" i="4"/>
  <c r="R943" i="4"/>
  <c r="P943" i="4"/>
  <c r="BI937" i="4"/>
  <c r="BH937" i="4"/>
  <c r="BG937" i="4"/>
  <c r="BF937" i="4"/>
  <c r="T937" i="4"/>
  <c r="R937" i="4"/>
  <c r="P937" i="4"/>
  <c r="BI930" i="4"/>
  <c r="BH930" i="4"/>
  <c r="BG930" i="4"/>
  <c r="BF930" i="4"/>
  <c r="T930" i="4"/>
  <c r="R930" i="4"/>
  <c r="P930" i="4"/>
  <c r="BI920" i="4"/>
  <c r="BH920" i="4"/>
  <c r="BG920" i="4"/>
  <c r="BF920" i="4"/>
  <c r="T920" i="4"/>
  <c r="R920" i="4"/>
  <c r="P920" i="4"/>
  <c r="BI913" i="4"/>
  <c r="BH913" i="4"/>
  <c r="BG913" i="4"/>
  <c r="BF913" i="4"/>
  <c r="T913" i="4"/>
  <c r="R913" i="4"/>
  <c r="P913" i="4"/>
  <c r="BI910" i="4"/>
  <c r="BH910" i="4"/>
  <c r="BG910" i="4"/>
  <c r="BF910" i="4"/>
  <c r="T910" i="4"/>
  <c r="R910" i="4"/>
  <c r="P910" i="4"/>
  <c r="BI906" i="4"/>
  <c r="BH906" i="4"/>
  <c r="BG906" i="4"/>
  <c r="BF906" i="4"/>
  <c r="T906" i="4"/>
  <c r="R906" i="4"/>
  <c r="P906" i="4"/>
  <c r="BI902" i="4"/>
  <c r="BH902" i="4"/>
  <c r="BG902" i="4"/>
  <c r="BF902" i="4"/>
  <c r="T902" i="4"/>
  <c r="R902" i="4"/>
  <c r="P902" i="4"/>
  <c r="BI897" i="4"/>
  <c r="BH897" i="4"/>
  <c r="BG897" i="4"/>
  <c r="BF897" i="4"/>
  <c r="T897" i="4"/>
  <c r="R897" i="4"/>
  <c r="P897" i="4"/>
  <c r="BI894" i="4"/>
  <c r="BH894" i="4"/>
  <c r="BG894" i="4"/>
  <c r="BF894" i="4"/>
  <c r="T894" i="4"/>
  <c r="R894" i="4"/>
  <c r="P894" i="4"/>
  <c r="BI889" i="4"/>
  <c r="BH889" i="4"/>
  <c r="BG889" i="4"/>
  <c r="BF889" i="4"/>
  <c r="T889" i="4"/>
  <c r="R889" i="4"/>
  <c r="P889" i="4"/>
  <c r="BI886" i="4"/>
  <c r="BH886" i="4"/>
  <c r="BG886" i="4"/>
  <c r="BF886" i="4"/>
  <c r="T886" i="4"/>
  <c r="R886" i="4"/>
  <c r="P886" i="4"/>
  <c r="BI881" i="4"/>
  <c r="BH881" i="4"/>
  <c r="BG881" i="4"/>
  <c r="BF881" i="4"/>
  <c r="T881" i="4"/>
  <c r="R881" i="4"/>
  <c r="P881" i="4"/>
  <c r="BI878" i="4"/>
  <c r="BH878" i="4"/>
  <c r="BG878" i="4"/>
  <c r="BF878" i="4"/>
  <c r="T878" i="4"/>
  <c r="R878" i="4"/>
  <c r="P878" i="4"/>
  <c r="BI876" i="4"/>
  <c r="BH876" i="4"/>
  <c r="BG876" i="4"/>
  <c r="BF876" i="4"/>
  <c r="T876" i="4"/>
  <c r="R876" i="4"/>
  <c r="P876" i="4"/>
  <c r="BI872" i="4"/>
  <c r="BH872" i="4"/>
  <c r="BG872" i="4"/>
  <c r="BF872" i="4"/>
  <c r="T872" i="4"/>
  <c r="R872" i="4"/>
  <c r="P872" i="4"/>
  <c r="BI867" i="4"/>
  <c r="BH867" i="4"/>
  <c r="BG867" i="4"/>
  <c r="BF867" i="4"/>
  <c r="T867" i="4"/>
  <c r="R867" i="4"/>
  <c r="P867" i="4"/>
  <c r="BI862" i="4"/>
  <c r="BH862" i="4"/>
  <c r="BG862" i="4"/>
  <c r="BF862" i="4"/>
  <c r="T862" i="4"/>
  <c r="R862" i="4"/>
  <c r="P862" i="4"/>
  <c r="BI857" i="4"/>
  <c r="BH857" i="4"/>
  <c r="BG857" i="4"/>
  <c r="BF857" i="4"/>
  <c r="T857" i="4"/>
  <c r="R857" i="4"/>
  <c r="P857" i="4"/>
  <c r="BI853" i="4"/>
  <c r="BH853" i="4"/>
  <c r="BG853" i="4"/>
  <c r="BF853" i="4"/>
  <c r="T853" i="4"/>
  <c r="R853" i="4"/>
  <c r="P853" i="4"/>
  <c r="BI848" i="4"/>
  <c r="BH848" i="4"/>
  <c r="BG848" i="4"/>
  <c r="BF848" i="4"/>
  <c r="T848" i="4"/>
  <c r="R848" i="4"/>
  <c r="P848" i="4"/>
  <c r="BI844" i="4"/>
  <c r="BH844" i="4"/>
  <c r="BG844" i="4"/>
  <c r="BF844" i="4"/>
  <c r="T844" i="4"/>
  <c r="R844" i="4"/>
  <c r="P844" i="4"/>
  <c r="BI839" i="4"/>
  <c r="BH839" i="4"/>
  <c r="BG839" i="4"/>
  <c r="BF839" i="4"/>
  <c r="T839" i="4"/>
  <c r="R839" i="4"/>
  <c r="P839" i="4"/>
  <c r="BI834" i="4"/>
  <c r="BH834" i="4"/>
  <c r="BG834" i="4"/>
  <c r="BF834" i="4"/>
  <c r="T834" i="4"/>
  <c r="R834" i="4"/>
  <c r="P834" i="4"/>
  <c r="BI829" i="4"/>
  <c r="BH829" i="4"/>
  <c r="BG829" i="4"/>
  <c r="BF829" i="4"/>
  <c r="T829" i="4"/>
  <c r="R829" i="4"/>
  <c r="P829" i="4"/>
  <c r="BI822" i="4"/>
  <c r="BH822" i="4"/>
  <c r="BG822" i="4"/>
  <c r="BF822" i="4"/>
  <c r="T822" i="4"/>
  <c r="R822" i="4"/>
  <c r="P822" i="4"/>
  <c r="BI818" i="4"/>
  <c r="BH818" i="4"/>
  <c r="BG818" i="4"/>
  <c r="BF818" i="4"/>
  <c r="T818" i="4"/>
  <c r="R818" i="4"/>
  <c r="P818" i="4"/>
  <c r="BI813" i="4"/>
  <c r="BH813" i="4"/>
  <c r="BG813" i="4"/>
  <c r="BF813" i="4"/>
  <c r="T813" i="4"/>
  <c r="R813" i="4"/>
  <c r="P813" i="4"/>
  <c r="BI807" i="4"/>
  <c r="BH807" i="4"/>
  <c r="BG807" i="4"/>
  <c r="BF807" i="4"/>
  <c r="T807" i="4"/>
  <c r="R807" i="4"/>
  <c r="P807" i="4"/>
  <c r="BI802" i="4"/>
  <c r="BH802" i="4"/>
  <c r="BG802" i="4"/>
  <c r="BF802" i="4"/>
  <c r="T802" i="4"/>
  <c r="R802" i="4"/>
  <c r="P802" i="4"/>
  <c r="BI788" i="4"/>
  <c r="BH788" i="4"/>
  <c r="BG788" i="4"/>
  <c r="BF788" i="4"/>
  <c r="T788" i="4"/>
  <c r="R788" i="4"/>
  <c r="P788" i="4"/>
  <c r="BI778" i="4"/>
  <c r="BH778" i="4"/>
  <c r="BG778" i="4"/>
  <c r="BF778" i="4"/>
  <c r="T778" i="4"/>
  <c r="R778" i="4"/>
  <c r="P778" i="4"/>
  <c r="BI769" i="4"/>
  <c r="BH769" i="4"/>
  <c r="BG769" i="4"/>
  <c r="BF769" i="4"/>
  <c r="T769" i="4"/>
  <c r="R769" i="4"/>
  <c r="P769" i="4"/>
  <c r="BI757" i="4"/>
  <c r="BH757" i="4"/>
  <c r="BG757" i="4"/>
  <c r="BF757" i="4"/>
  <c r="T757" i="4"/>
  <c r="R757" i="4"/>
  <c r="P757" i="4"/>
  <c r="BI750" i="4"/>
  <c r="BH750" i="4"/>
  <c r="BG750" i="4"/>
  <c r="BF750" i="4"/>
  <c r="T750" i="4"/>
  <c r="R750" i="4"/>
  <c r="P750" i="4"/>
  <c r="BI743" i="4"/>
  <c r="BH743" i="4"/>
  <c r="BG743" i="4"/>
  <c r="BF743" i="4"/>
  <c r="T743" i="4"/>
  <c r="R743" i="4"/>
  <c r="P743" i="4"/>
  <c r="BI735" i="4"/>
  <c r="BH735" i="4"/>
  <c r="BG735" i="4"/>
  <c r="BF735" i="4"/>
  <c r="T735" i="4"/>
  <c r="R735" i="4"/>
  <c r="P735" i="4"/>
  <c r="BI731" i="4"/>
  <c r="BH731" i="4"/>
  <c r="BG731" i="4"/>
  <c r="BF731" i="4"/>
  <c r="T731" i="4"/>
  <c r="R731" i="4"/>
  <c r="P731" i="4"/>
  <c r="BI724" i="4"/>
  <c r="BH724" i="4"/>
  <c r="BG724" i="4"/>
  <c r="BF724" i="4"/>
  <c r="T724" i="4"/>
  <c r="R724" i="4"/>
  <c r="P724" i="4"/>
  <c r="BI718" i="4"/>
  <c r="BH718" i="4"/>
  <c r="BG718" i="4"/>
  <c r="BF718" i="4"/>
  <c r="T718" i="4"/>
  <c r="R718" i="4"/>
  <c r="P718" i="4"/>
  <c r="BI713" i="4"/>
  <c r="BH713" i="4"/>
  <c r="BG713" i="4"/>
  <c r="BF713" i="4"/>
  <c r="T713" i="4"/>
  <c r="R713" i="4"/>
  <c r="P713" i="4"/>
  <c r="BI704" i="4"/>
  <c r="BH704" i="4"/>
  <c r="BG704" i="4"/>
  <c r="BF704" i="4"/>
  <c r="T704" i="4"/>
  <c r="R704" i="4"/>
  <c r="P704" i="4"/>
  <c r="BI695" i="4"/>
  <c r="BH695" i="4"/>
  <c r="BG695" i="4"/>
  <c r="BF695" i="4"/>
  <c r="T695" i="4"/>
  <c r="R695" i="4"/>
  <c r="P695" i="4"/>
  <c r="BI691" i="4"/>
  <c r="BH691" i="4"/>
  <c r="BG691" i="4"/>
  <c r="BF691" i="4"/>
  <c r="T691" i="4"/>
  <c r="R691" i="4"/>
  <c r="P691" i="4"/>
  <c r="BI688" i="4"/>
  <c r="BH688" i="4"/>
  <c r="BG688" i="4"/>
  <c r="BF688" i="4"/>
  <c r="T688" i="4"/>
  <c r="R688" i="4"/>
  <c r="P688" i="4"/>
  <c r="BI680" i="4"/>
  <c r="BH680" i="4"/>
  <c r="BG680" i="4"/>
  <c r="BF680" i="4"/>
  <c r="T680" i="4"/>
  <c r="R680" i="4"/>
  <c r="P680" i="4"/>
  <c r="BI675" i="4"/>
  <c r="BH675" i="4"/>
  <c r="BG675" i="4"/>
  <c r="BF675" i="4"/>
  <c r="T675" i="4"/>
  <c r="R675" i="4"/>
  <c r="P675" i="4"/>
  <c r="BI670" i="4"/>
  <c r="BH670" i="4"/>
  <c r="BG670" i="4"/>
  <c r="BF670" i="4"/>
  <c r="T670" i="4"/>
  <c r="R670" i="4"/>
  <c r="P670" i="4"/>
  <c r="BI665" i="4"/>
  <c r="BH665" i="4"/>
  <c r="BG665" i="4"/>
  <c r="BF665" i="4"/>
  <c r="T665" i="4"/>
  <c r="R665" i="4"/>
  <c r="P665" i="4"/>
  <c r="BI657" i="4"/>
  <c r="BH657" i="4"/>
  <c r="BG657" i="4"/>
  <c r="BF657" i="4"/>
  <c r="T657" i="4"/>
  <c r="R657" i="4"/>
  <c r="P657" i="4"/>
  <c r="BI652" i="4"/>
  <c r="BH652" i="4"/>
  <c r="BG652" i="4"/>
  <c r="BF652" i="4"/>
  <c r="T652" i="4"/>
  <c r="R652" i="4"/>
  <c r="P652" i="4"/>
  <c r="BI647" i="4"/>
  <c r="BH647" i="4"/>
  <c r="BG647" i="4"/>
  <c r="BF647" i="4"/>
  <c r="T647" i="4"/>
  <c r="R647" i="4"/>
  <c r="P647" i="4"/>
  <c r="BI636" i="4"/>
  <c r="BH636" i="4"/>
  <c r="BG636" i="4"/>
  <c r="BF636" i="4"/>
  <c r="T636" i="4"/>
  <c r="R636" i="4"/>
  <c r="P636" i="4"/>
  <c r="BI631" i="4"/>
  <c r="BH631" i="4"/>
  <c r="BG631" i="4"/>
  <c r="BF631" i="4"/>
  <c r="T631" i="4"/>
  <c r="R631" i="4"/>
  <c r="P631" i="4"/>
  <c r="BI627" i="4"/>
  <c r="BH627" i="4"/>
  <c r="BG627" i="4"/>
  <c r="BF627" i="4"/>
  <c r="T627" i="4"/>
  <c r="R627" i="4"/>
  <c r="P627" i="4"/>
  <c r="BI608" i="4"/>
  <c r="BH608" i="4"/>
  <c r="BG608" i="4"/>
  <c r="BF608" i="4"/>
  <c r="T608" i="4"/>
  <c r="R608" i="4"/>
  <c r="P608" i="4"/>
  <c r="BI604" i="4"/>
  <c r="BH604" i="4"/>
  <c r="BG604" i="4"/>
  <c r="BF604" i="4"/>
  <c r="T604" i="4"/>
  <c r="R604" i="4"/>
  <c r="P604" i="4"/>
  <c r="BI600" i="4"/>
  <c r="BH600" i="4"/>
  <c r="BG600" i="4"/>
  <c r="BF600" i="4"/>
  <c r="T600" i="4"/>
  <c r="R600" i="4"/>
  <c r="P600" i="4"/>
  <c r="BI597" i="4"/>
  <c r="BH597" i="4"/>
  <c r="BG597" i="4"/>
  <c r="BF597" i="4"/>
  <c r="T597" i="4"/>
  <c r="R597" i="4"/>
  <c r="P597" i="4"/>
  <c r="BI592" i="4"/>
  <c r="BH592" i="4"/>
  <c r="BG592" i="4"/>
  <c r="BF592" i="4"/>
  <c r="T592" i="4"/>
  <c r="R592" i="4"/>
  <c r="P592" i="4"/>
  <c r="BI589" i="4"/>
  <c r="BH589" i="4"/>
  <c r="BG589" i="4"/>
  <c r="BF589" i="4"/>
  <c r="T589" i="4"/>
  <c r="R589" i="4"/>
  <c r="P589" i="4"/>
  <c r="BI585" i="4"/>
  <c r="BH585" i="4"/>
  <c r="BG585" i="4"/>
  <c r="BF585" i="4"/>
  <c r="T585" i="4"/>
  <c r="R585" i="4"/>
  <c r="P585" i="4"/>
  <c r="BI573" i="4"/>
  <c r="BH573" i="4"/>
  <c r="BG573" i="4"/>
  <c r="BF573" i="4"/>
  <c r="T573" i="4"/>
  <c r="R573" i="4"/>
  <c r="P573" i="4"/>
  <c r="BI566" i="4"/>
  <c r="BH566" i="4"/>
  <c r="BG566" i="4"/>
  <c r="BF566" i="4"/>
  <c r="T566" i="4"/>
  <c r="R566" i="4"/>
  <c r="P566" i="4"/>
  <c r="BI561" i="4"/>
  <c r="BH561" i="4"/>
  <c r="BG561" i="4"/>
  <c r="BF561" i="4"/>
  <c r="T561" i="4"/>
  <c r="R561" i="4"/>
  <c r="P561" i="4"/>
  <c r="BI538" i="4"/>
  <c r="BH538" i="4"/>
  <c r="BG538" i="4"/>
  <c r="BF538" i="4"/>
  <c r="T538" i="4"/>
  <c r="R538" i="4"/>
  <c r="P538" i="4"/>
  <c r="BI519" i="4"/>
  <c r="BH519" i="4"/>
  <c r="BG519" i="4"/>
  <c r="BF519" i="4"/>
  <c r="T519" i="4"/>
  <c r="R519" i="4"/>
  <c r="P519" i="4"/>
  <c r="BI507" i="4"/>
  <c r="BH507" i="4"/>
  <c r="BG507" i="4"/>
  <c r="BF507" i="4"/>
  <c r="T507" i="4"/>
  <c r="R507" i="4"/>
  <c r="P507" i="4"/>
  <c r="BI502" i="4"/>
  <c r="BH502" i="4"/>
  <c r="BG502" i="4"/>
  <c r="BF502" i="4"/>
  <c r="T502" i="4"/>
  <c r="R502" i="4"/>
  <c r="P502" i="4"/>
  <c r="BI498" i="4"/>
  <c r="BH498" i="4"/>
  <c r="BG498" i="4"/>
  <c r="BF498" i="4"/>
  <c r="T498" i="4"/>
  <c r="R498" i="4"/>
  <c r="P498" i="4"/>
  <c r="BI493" i="4"/>
  <c r="BH493" i="4"/>
  <c r="BG493" i="4"/>
  <c r="BF493" i="4"/>
  <c r="T493" i="4"/>
  <c r="R493" i="4"/>
  <c r="P493" i="4"/>
  <c r="BI478" i="4"/>
  <c r="BH478" i="4"/>
  <c r="BG478" i="4"/>
  <c r="BF478" i="4"/>
  <c r="T478" i="4"/>
  <c r="R478" i="4"/>
  <c r="P478" i="4"/>
  <c r="BI469" i="4"/>
  <c r="BH469" i="4"/>
  <c r="BG469" i="4"/>
  <c r="BF469" i="4"/>
  <c r="T469" i="4"/>
  <c r="R469" i="4"/>
  <c r="P469" i="4"/>
  <c r="BI465" i="4"/>
  <c r="BH465" i="4"/>
  <c r="BG465" i="4"/>
  <c r="BF465" i="4"/>
  <c r="T465" i="4"/>
  <c r="R465" i="4"/>
  <c r="P465" i="4"/>
  <c r="BI459" i="4"/>
  <c r="BH459" i="4"/>
  <c r="BG459" i="4"/>
  <c r="BF459" i="4"/>
  <c r="T459" i="4"/>
  <c r="R459" i="4"/>
  <c r="P459" i="4"/>
  <c r="BI456" i="4"/>
  <c r="BH456" i="4"/>
  <c r="BG456" i="4"/>
  <c r="BF456" i="4"/>
  <c r="T456" i="4"/>
  <c r="R456" i="4"/>
  <c r="P456" i="4"/>
  <c r="BI449" i="4"/>
  <c r="BH449" i="4"/>
  <c r="BG449" i="4"/>
  <c r="BF449" i="4"/>
  <c r="T449" i="4"/>
  <c r="R449" i="4"/>
  <c r="P449" i="4"/>
  <c r="BI443" i="4"/>
  <c r="BH443" i="4"/>
  <c r="BG443" i="4"/>
  <c r="BF443" i="4"/>
  <c r="T443" i="4"/>
  <c r="R443" i="4"/>
  <c r="P443" i="4"/>
  <c r="BI437" i="4"/>
  <c r="BH437" i="4"/>
  <c r="BG437" i="4"/>
  <c r="BF437" i="4"/>
  <c r="T437" i="4"/>
  <c r="R437" i="4"/>
  <c r="P437" i="4"/>
  <c r="BI433" i="4"/>
  <c r="BH433" i="4"/>
  <c r="BG433" i="4"/>
  <c r="BF433" i="4"/>
  <c r="T433" i="4"/>
  <c r="R433" i="4"/>
  <c r="P433" i="4"/>
  <c r="BI429" i="4"/>
  <c r="BH429" i="4"/>
  <c r="BG429" i="4"/>
  <c r="BF429" i="4"/>
  <c r="T429" i="4"/>
  <c r="R429" i="4"/>
  <c r="P429" i="4"/>
  <c r="BI422" i="4"/>
  <c r="BH422" i="4"/>
  <c r="BG422" i="4"/>
  <c r="BF422" i="4"/>
  <c r="T422" i="4"/>
  <c r="R422" i="4"/>
  <c r="P422" i="4"/>
  <c r="BI419" i="4"/>
  <c r="BH419" i="4"/>
  <c r="BG419" i="4"/>
  <c r="BF419" i="4"/>
  <c r="T419" i="4"/>
  <c r="R419" i="4"/>
  <c r="P419" i="4"/>
  <c r="BI415" i="4"/>
  <c r="BH415" i="4"/>
  <c r="BG415" i="4"/>
  <c r="BF415" i="4"/>
  <c r="T415" i="4"/>
  <c r="R415" i="4"/>
  <c r="P415" i="4"/>
  <c r="BI411" i="4"/>
  <c r="BH411" i="4"/>
  <c r="BG411" i="4"/>
  <c r="BF411" i="4"/>
  <c r="T411" i="4"/>
  <c r="R411" i="4"/>
  <c r="P411" i="4"/>
  <c r="BI402" i="4"/>
  <c r="BH402" i="4"/>
  <c r="BG402" i="4"/>
  <c r="BF402" i="4"/>
  <c r="T402" i="4"/>
  <c r="R402" i="4"/>
  <c r="P402" i="4"/>
  <c r="BI396" i="4"/>
  <c r="BH396" i="4"/>
  <c r="BG396" i="4"/>
  <c r="BF396" i="4"/>
  <c r="T396" i="4"/>
  <c r="R396" i="4"/>
  <c r="P396" i="4"/>
  <c r="BI388" i="4"/>
  <c r="BH388" i="4"/>
  <c r="BG388" i="4"/>
  <c r="BF388" i="4"/>
  <c r="T388" i="4"/>
  <c r="R388" i="4"/>
  <c r="P388" i="4"/>
  <c r="BI383" i="4"/>
  <c r="BH383" i="4"/>
  <c r="BG383" i="4"/>
  <c r="BF383" i="4"/>
  <c r="T383" i="4"/>
  <c r="R383" i="4"/>
  <c r="P383" i="4"/>
  <c r="BI378" i="4"/>
  <c r="BH378" i="4"/>
  <c r="BG378" i="4"/>
  <c r="BF378" i="4"/>
  <c r="T378" i="4"/>
  <c r="R378" i="4"/>
  <c r="P378" i="4"/>
  <c r="BI372" i="4"/>
  <c r="BH372" i="4"/>
  <c r="BG372" i="4"/>
  <c r="BF372" i="4"/>
  <c r="T372" i="4"/>
  <c r="R372" i="4"/>
  <c r="P372" i="4"/>
  <c r="BI368" i="4"/>
  <c r="BH368" i="4"/>
  <c r="BG368" i="4"/>
  <c r="BF368" i="4"/>
  <c r="T368" i="4"/>
  <c r="R368" i="4"/>
  <c r="P368" i="4"/>
  <c r="BI365" i="4"/>
  <c r="BH365" i="4"/>
  <c r="BG365" i="4"/>
  <c r="BF365" i="4"/>
  <c r="T365" i="4"/>
  <c r="R365" i="4"/>
  <c r="P365" i="4"/>
  <c r="BI361" i="4"/>
  <c r="BH361" i="4"/>
  <c r="BG361" i="4"/>
  <c r="BF361" i="4"/>
  <c r="T361" i="4"/>
  <c r="R361" i="4"/>
  <c r="P361" i="4"/>
  <c r="BI352" i="4"/>
  <c r="BH352" i="4"/>
  <c r="BG352" i="4"/>
  <c r="BF352" i="4"/>
  <c r="T352" i="4"/>
  <c r="R352" i="4"/>
  <c r="P352" i="4"/>
  <c r="BI348" i="4"/>
  <c r="BH348" i="4"/>
  <c r="BG348" i="4"/>
  <c r="BF348" i="4"/>
  <c r="T348" i="4"/>
  <c r="R348" i="4"/>
  <c r="P348" i="4"/>
  <c r="BI336" i="4"/>
  <c r="BH336" i="4"/>
  <c r="BG336" i="4"/>
  <c r="BF336" i="4"/>
  <c r="T336" i="4"/>
  <c r="R336" i="4"/>
  <c r="P336" i="4"/>
  <c r="BI310" i="4"/>
  <c r="BH310" i="4"/>
  <c r="BG310" i="4"/>
  <c r="BF310" i="4"/>
  <c r="T310" i="4"/>
  <c r="R310" i="4"/>
  <c r="P310" i="4"/>
  <c r="BI304" i="4"/>
  <c r="BH304" i="4"/>
  <c r="BG304" i="4"/>
  <c r="BF304" i="4"/>
  <c r="T304" i="4"/>
  <c r="R304" i="4"/>
  <c r="P304" i="4"/>
  <c r="BI296" i="4"/>
  <c r="BH296" i="4"/>
  <c r="BG296" i="4"/>
  <c r="BF296" i="4"/>
  <c r="T296" i="4"/>
  <c r="R296" i="4"/>
  <c r="P296" i="4"/>
  <c r="BI291" i="4"/>
  <c r="BH291" i="4"/>
  <c r="BG291" i="4"/>
  <c r="BF291" i="4"/>
  <c r="T291" i="4"/>
  <c r="R291" i="4"/>
  <c r="P291" i="4"/>
  <c r="BI286" i="4"/>
  <c r="BH286" i="4"/>
  <c r="BG286" i="4"/>
  <c r="BF286" i="4"/>
  <c r="T286" i="4"/>
  <c r="R286" i="4"/>
  <c r="P286" i="4"/>
  <c r="BI272" i="4"/>
  <c r="BH272" i="4"/>
  <c r="BG272" i="4"/>
  <c r="BF272" i="4"/>
  <c r="T272" i="4"/>
  <c r="R272" i="4"/>
  <c r="P272" i="4"/>
  <c r="BI265" i="4"/>
  <c r="BH265" i="4"/>
  <c r="BG265" i="4"/>
  <c r="BF265" i="4"/>
  <c r="T265" i="4"/>
  <c r="R265" i="4"/>
  <c r="P265" i="4"/>
  <c r="BI260" i="4"/>
  <c r="BH260" i="4"/>
  <c r="BG260" i="4"/>
  <c r="BF260" i="4"/>
  <c r="T260" i="4"/>
  <c r="R260" i="4"/>
  <c r="P260" i="4"/>
  <c r="BI255" i="4"/>
  <c r="BH255" i="4"/>
  <c r="BG255" i="4"/>
  <c r="BF255" i="4"/>
  <c r="T255" i="4"/>
  <c r="R255" i="4"/>
  <c r="P255" i="4"/>
  <c r="BI252" i="4"/>
  <c r="BH252" i="4"/>
  <c r="BG252" i="4"/>
  <c r="BF252" i="4"/>
  <c r="T252" i="4"/>
  <c r="R252" i="4"/>
  <c r="P252" i="4"/>
  <c r="BI249" i="4"/>
  <c r="BH249" i="4"/>
  <c r="BG249" i="4"/>
  <c r="BF249" i="4"/>
  <c r="T249" i="4"/>
  <c r="R249" i="4"/>
  <c r="P249" i="4"/>
  <c r="BI246" i="4"/>
  <c r="BH246" i="4"/>
  <c r="BG246" i="4"/>
  <c r="BF246" i="4"/>
  <c r="T246" i="4"/>
  <c r="R246" i="4"/>
  <c r="P246" i="4"/>
  <c r="BI243" i="4"/>
  <c r="BH243" i="4"/>
  <c r="BG243" i="4"/>
  <c r="BF243" i="4"/>
  <c r="T243" i="4"/>
  <c r="R243" i="4"/>
  <c r="P243" i="4"/>
  <c r="BI239" i="4"/>
  <c r="BH239" i="4"/>
  <c r="BG239" i="4"/>
  <c r="BF239" i="4"/>
  <c r="T239" i="4"/>
  <c r="R239" i="4"/>
  <c r="P239" i="4"/>
  <c r="BI234" i="4"/>
  <c r="BH234" i="4"/>
  <c r="BG234" i="4"/>
  <c r="BF234" i="4"/>
  <c r="T234" i="4"/>
  <c r="R234" i="4"/>
  <c r="P234" i="4"/>
  <c r="BI231" i="4"/>
  <c r="BH231" i="4"/>
  <c r="BG231" i="4"/>
  <c r="BF231" i="4"/>
  <c r="T231" i="4"/>
  <c r="R231" i="4"/>
  <c r="P231" i="4"/>
  <c r="BI227" i="4"/>
  <c r="BH227" i="4"/>
  <c r="BG227" i="4"/>
  <c r="BF227" i="4"/>
  <c r="T227" i="4"/>
  <c r="R227" i="4"/>
  <c r="P227" i="4"/>
  <c r="BI220" i="4"/>
  <c r="BH220" i="4"/>
  <c r="BG220" i="4"/>
  <c r="BF220" i="4"/>
  <c r="T220" i="4"/>
  <c r="R220" i="4"/>
  <c r="P220" i="4"/>
  <c r="BI216" i="4"/>
  <c r="BH216" i="4"/>
  <c r="BG216" i="4"/>
  <c r="BF216" i="4"/>
  <c r="T216" i="4"/>
  <c r="R216" i="4"/>
  <c r="P216" i="4"/>
  <c r="BI207" i="4"/>
  <c r="BH207" i="4"/>
  <c r="BG207" i="4"/>
  <c r="BF207" i="4"/>
  <c r="T207" i="4"/>
  <c r="R207" i="4"/>
  <c r="P207" i="4"/>
  <c r="BI197" i="4"/>
  <c r="BH197" i="4"/>
  <c r="BG197" i="4"/>
  <c r="BF197" i="4"/>
  <c r="T197" i="4"/>
  <c r="R197" i="4"/>
  <c r="P197" i="4"/>
  <c r="BI192" i="4"/>
  <c r="BH192" i="4"/>
  <c r="BG192" i="4"/>
  <c r="BF192" i="4"/>
  <c r="T192" i="4"/>
  <c r="R192" i="4"/>
  <c r="P192" i="4"/>
  <c r="BI185" i="4"/>
  <c r="BH185" i="4"/>
  <c r="BG185" i="4"/>
  <c r="BF185" i="4"/>
  <c r="T185" i="4"/>
  <c r="R185" i="4"/>
  <c r="P185" i="4"/>
  <c r="BI171" i="4"/>
  <c r="BH171" i="4"/>
  <c r="BG171" i="4"/>
  <c r="BF171" i="4"/>
  <c r="T171" i="4"/>
  <c r="R171" i="4"/>
  <c r="P171" i="4"/>
  <c r="BI164" i="4"/>
  <c r="BH164" i="4"/>
  <c r="BG164" i="4"/>
  <c r="BF164" i="4"/>
  <c r="T164" i="4"/>
  <c r="R164" i="4"/>
  <c r="P164" i="4"/>
  <c r="BI162" i="4"/>
  <c r="BH162" i="4"/>
  <c r="BG162" i="4"/>
  <c r="BF162" i="4"/>
  <c r="T162" i="4"/>
  <c r="R162" i="4"/>
  <c r="P162" i="4"/>
  <c r="BI160" i="4"/>
  <c r="BH160" i="4"/>
  <c r="BG160" i="4"/>
  <c r="BF160" i="4"/>
  <c r="T160" i="4"/>
  <c r="R160" i="4"/>
  <c r="P160" i="4"/>
  <c r="BI156" i="4"/>
  <c r="BH156" i="4"/>
  <c r="BG156" i="4"/>
  <c r="BF156" i="4"/>
  <c r="T156" i="4"/>
  <c r="R156" i="4"/>
  <c r="P156" i="4"/>
  <c r="BI149" i="4"/>
  <c r="BH149" i="4"/>
  <c r="BG149" i="4"/>
  <c r="BF149" i="4"/>
  <c r="T149" i="4"/>
  <c r="R149" i="4"/>
  <c r="P149" i="4"/>
  <c r="BI144" i="4"/>
  <c r="BH144" i="4"/>
  <c r="BG144" i="4"/>
  <c r="BF144" i="4"/>
  <c r="T144" i="4"/>
  <c r="R144" i="4"/>
  <c r="P144" i="4"/>
  <c r="BI139" i="4"/>
  <c r="BH139" i="4"/>
  <c r="BG139" i="4"/>
  <c r="BF139" i="4"/>
  <c r="T139" i="4"/>
  <c r="R139" i="4"/>
  <c r="P139" i="4"/>
  <c r="BI134" i="4"/>
  <c r="BH134" i="4"/>
  <c r="BG134" i="4"/>
  <c r="BF134" i="4"/>
  <c r="T134" i="4"/>
  <c r="R134" i="4"/>
  <c r="P134" i="4"/>
  <c r="BI129" i="4"/>
  <c r="BH129" i="4"/>
  <c r="BG129" i="4"/>
  <c r="BF129" i="4"/>
  <c r="T129" i="4"/>
  <c r="R129" i="4"/>
  <c r="P129" i="4"/>
  <c r="BI124" i="4"/>
  <c r="BH124" i="4"/>
  <c r="BG124" i="4"/>
  <c r="BF124" i="4"/>
  <c r="T124" i="4"/>
  <c r="R124" i="4"/>
  <c r="P124" i="4"/>
  <c r="BI118" i="4"/>
  <c r="BH118" i="4"/>
  <c r="BG118" i="4"/>
  <c r="BF118" i="4"/>
  <c r="T118" i="4"/>
  <c r="R118" i="4"/>
  <c r="P118" i="4"/>
  <c r="BI113" i="4"/>
  <c r="BH113" i="4"/>
  <c r="BG113" i="4"/>
  <c r="BF113" i="4"/>
  <c r="T113" i="4"/>
  <c r="R113" i="4"/>
  <c r="P113" i="4"/>
  <c r="BI111" i="4"/>
  <c r="BH111" i="4"/>
  <c r="BG111" i="4"/>
  <c r="BF111" i="4"/>
  <c r="T111" i="4"/>
  <c r="R111" i="4"/>
  <c r="P111" i="4"/>
  <c r="BI109" i="4"/>
  <c r="BH109" i="4"/>
  <c r="BG109" i="4"/>
  <c r="BF109" i="4"/>
  <c r="T109" i="4"/>
  <c r="R109" i="4"/>
  <c r="P109" i="4"/>
  <c r="BI104" i="4"/>
  <c r="BH104" i="4"/>
  <c r="BG104" i="4"/>
  <c r="BF104" i="4"/>
  <c r="T104" i="4"/>
  <c r="R104" i="4"/>
  <c r="P104" i="4"/>
  <c r="J98" i="4"/>
  <c r="J97" i="4"/>
  <c r="F97" i="4"/>
  <c r="F95" i="4"/>
  <c r="E93" i="4"/>
  <c r="J59" i="4"/>
  <c r="J58" i="4"/>
  <c r="F58" i="4"/>
  <c r="F56" i="4"/>
  <c r="E54" i="4"/>
  <c r="J20" i="4"/>
  <c r="E20" i="4"/>
  <c r="F98" i="4" s="1"/>
  <c r="J19" i="4"/>
  <c r="J14" i="4"/>
  <c r="J95" i="4"/>
  <c r="E7" i="4"/>
  <c r="E50" i="4" s="1"/>
  <c r="J39" i="3"/>
  <c r="J38" i="3"/>
  <c r="AY57" i="1"/>
  <c r="J37" i="3"/>
  <c r="AX57" i="1"/>
  <c r="BI257" i="3"/>
  <c r="BH257" i="3"/>
  <c r="BG257" i="3"/>
  <c r="BF257" i="3"/>
  <c r="T257" i="3"/>
  <c r="R257" i="3"/>
  <c r="P257" i="3"/>
  <c r="BI255" i="3"/>
  <c r="BH255" i="3"/>
  <c r="BG255" i="3"/>
  <c r="BF255" i="3"/>
  <c r="T255" i="3"/>
  <c r="R255" i="3"/>
  <c r="P255" i="3"/>
  <c r="BI253" i="3"/>
  <c r="BH253" i="3"/>
  <c r="BG253" i="3"/>
  <c r="BF253" i="3"/>
  <c r="T253" i="3"/>
  <c r="R253" i="3"/>
  <c r="P253" i="3"/>
  <c r="BI251" i="3"/>
  <c r="BH251" i="3"/>
  <c r="BG251" i="3"/>
  <c r="BF251" i="3"/>
  <c r="T251" i="3"/>
  <c r="R251" i="3"/>
  <c r="P251" i="3"/>
  <c r="BI249" i="3"/>
  <c r="BH249" i="3"/>
  <c r="BG249" i="3"/>
  <c r="BF249" i="3"/>
  <c r="T249" i="3"/>
  <c r="R249" i="3"/>
  <c r="P249" i="3"/>
  <c r="BI247" i="3"/>
  <c r="BH247" i="3"/>
  <c r="BG247" i="3"/>
  <c r="BF247" i="3"/>
  <c r="T247" i="3"/>
  <c r="R247" i="3"/>
  <c r="P247" i="3"/>
  <c r="BI245" i="3"/>
  <c r="BH245" i="3"/>
  <c r="BG245" i="3"/>
  <c r="BF245" i="3"/>
  <c r="T245" i="3"/>
  <c r="R245" i="3"/>
  <c r="P245" i="3"/>
  <c r="BI243" i="3"/>
  <c r="BH243" i="3"/>
  <c r="BG243" i="3"/>
  <c r="BF243" i="3"/>
  <c r="T243" i="3"/>
  <c r="R243" i="3"/>
  <c r="P243" i="3"/>
  <c r="BI241" i="3"/>
  <c r="BH241" i="3"/>
  <c r="BG241" i="3"/>
  <c r="BF241" i="3"/>
  <c r="T241" i="3"/>
  <c r="R241" i="3"/>
  <c r="P241" i="3"/>
  <c r="BI239" i="3"/>
  <c r="BH239" i="3"/>
  <c r="BG239" i="3"/>
  <c r="BF239" i="3"/>
  <c r="T239" i="3"/>
  <c r="R239" i="3"/>
  <c r="P239" i="3"/>
  <c r="BI237" i="3"/>
  <c r="BH237" i="3"/>
  <c r="BG237" i="3"/>
  <c r="BF237" i="3"/>
  <c r="T237" i="3"/>
  <c r="R237" i="3"/>
  <c r="P237" i="3"/>
  <c r="BI235" i="3"/>
  <c r="BH235" i="3"/>
  <c r="BG235" i="3"/>
  <c r="BF235" i="3"/>
  <c r="T235" i="3"/>
  <c r="R235" i="3"/>
  <c r="P235" i="3"/>
  <c r="BI233" i="3"/>
  <c r="BH233" i="3"/>
  <c r="BG233" i="3"/>
  <c r="BF233" i="3"/>
  <c r="T233" i="3"/>
  <c r="R233" i="3"/>
  <c r="P233" i="3"/>
  <c r="BI231" i="3"/>
  <c r="BH231" i="3"/>
  <c r="BG231" i="3"/>
  <c r="BF231" i="3"/>
  <c r="T231" i="3"/>
  <c r="R231" i="3"/>
  <c r="P231" i="3"/>
  <c r="BI229" i="3"/>
  <c r="BH229" i="3"/>
  <c r="BG229" i="3"/>
  <c r="BF229" i="3"/>
  <c r="T229" i="3"/>
  <c r="R229" i="3"/>
  <c r="P229" i="3"/>
  <c r="BI227" i="3"/>
  <c r="BH227" i="3"/>
  <c r="BG227" i="3"/>
  <c r="BF227" i="3"/>
  <c r="T227" i="3"/>
  <c r="R227" i="3"/>
  <c r="P227" i="3"/>
  <c r="BI225" i="3"/>
  <c r="BH225" i="3"/>
  <c r="BG225" i="3"/>
  <c r="BF225" i="3"/>
  <c r="T225" i="3"/>
  <c r="R225" i="3"/>
  <c r="P225" i="3"/>
  <c r="BI223" i="3"/>
  <c r="BH223" i="3"/>
  <c r="BG223" i="3"/>
  <c r="BF223" i="3"/>
  <c r="T223" i="3"/>
  <c r="R223" i="3"/>
  <c r="P223" i="3"/>
  <c r="BI221" i="3"/>
  <c r="BH221" i="3"/>
  <c r="BG221" i="3"/>
  <c r="BF221" i="3"/>
  <c r="T221" i="3"/>
  <c r="R221" i="3"/>
  <c r="P221" i="3"/>
  <c r="BI219" i="3"/>
  <c r="BH219" i="3"/>
  <c r="BG219" i="3"/>
  <c r="BF219" i="3"/>
  <c r="T219" i="3"/>
  <c r="R219" i="3"/>
  <c r="P219" i="3"/>
  <c r="BI217" i="3"/>
  <c r="BH217" i="3"/>
  <c r="BG217" i="3"/>
  <c r="BF217" i="3"/>
  <c r="T217" i="3"/>
  <c r="R217" i="3"/>
  <c r="P217" i="3"/>
  <c r="BI215" i="3"/>
  <c r="BH215" i="3"/>
  <c r="BG215" i="3"/>
  <c r="BF215" i="3"/>
  <c r="T215" i="3"/>
  <c r="R215" i="3"/>
  <c r="P215" i="3"/>
  <c r="BI213" i="3"/>
  <c r="BH213" i="3"/>
  <c r="BG213" i="3"/>
  <c r="BF213" i="3"/>
  <c r="T213" i="3"/>
  <c r="R213" i="3"/>
  <c r="P213" i="3"/>
  <c r="BI211" i="3"/>
  <c r="BH211" i="3"/>
  <c r="BG211" i="3"/>
  <c r="BF211" i="3"/>
  <c r="T211" i="3"/>
  <c r="R211" i="3"/>
  <c r="P211" i="3"/>
  <c r="BI209" i="3"/>
  <c r="BH209" i="3"/>
  <c r="BG209" i="3"/>
  <c r="BF209" i="3"/>
  <c r="T209" i="3"/>
  <c r="R209" i="3"/>
  <c r="P209" i="3"/>
  <c r="BI207" i="3"/>
  <c r="BH207" i="3"/>
  <c r="BG207" i="3"/>
  <c r="BF207" i="3"/>
  <c r="T207" i="3"/>
  <c r="R207" i="3"/>
  <c r="P207" i="3"/>
  <c r="BI205" i="3"/>
  <c r="BH205" i="3"/>
  <c r="BG205" i="3"/>
  <c r="BF205" i="3"/>
  <c r="T205" i="3"/>
  <c r="R205" i="3"/>
  <c r="P205" i="3"/>
  <c r="BI202" i="3"/>
  <c r="BH202" i="3"/>
  <c r="BG202" i="3"/>
  <c r="BF202" i="3"/>
  <c r="T202" i="3"/>
  <c r="R202" i="3"/>
  <c r="P202" i="3"/>
  <c r="BI200" i="3"/>
  <c r="BH200" i="3"/>
  <c r="BG200" i="3"/>
  <c r="BF200" i="3"/>
  <c r="T200" i="3"/>
  <c r="R200" i="3"/>
  <c r="P200" i="3"/>
  <c r="BI198" i="3"/>
  <c r="BH198" i="3"/>
  <c r="BG198" i="3"/>
  <c r="BF198" i="3"/>
  <c r="T198" i="3"/>
  <c r="R198" i="3"/>
  <c r="P198" i="3"/>
  <c r="BI196" i="3"/>
  <c r="BH196" i="3"/>
  <c r="BG196" i="3"/>
  <c r="BF196" i="3"/>
  <c r="T196" i="3"/>
  <c r="R196" i="3"/>
  <c r="P196" i="3"/>
  <c r="BI194" i="3"/>
  <c r="BH194" i="3"/>
  <c r="BG194" i="3"/>
  <c r="BF194" i="3"/>
  <c r="T194" i="3"/>
  <c r="R194" i="3"/>
  <c r="P194" i="3"/>
  <c r="BI192" i="3"/>
  <c r="BH192" i="3"/>
  <c r="BG192" i="3"/>
  <c r="BF192" i="3"/>
  <c r="T192" i="3"/>
  <c r="R192" i="3"/>
  <c r="P192" i="3"/>
  <c r="BI190" i="3"/>
  <c r="BH190" i="3"/>
  <c r="BG190" i="3"/>
  <c r="BF190" i="3"/>
  <c r="T190" i="3"/>
  <c r="R190" i="3"/>
  <c r="P190" i="3"/>
  <c r="BI188" i="3"/>
  <c r="BH188" i="3"/>
  <c r="BG188" i="3"/>
  <c r="BF188" i="3"/>
  <c r="T188" i="3"/>
  <c r="R188" i="3"/>
  <c r="P188" i="3"/>
  <c r="BI186" i="3"/>
  <c r="BH186" i="3"/>
  <c r="BG186" i="3"/>
  <c r="BF186" i="3"/>
  <c r="T186" i="3"/>
  <c r="R186" i="3"/>
  <c r="P186" i="3"/>
  <c r="BI184" i="3"/>
  <c r="BH184" i="3"/>
  <c r="BG184" i="3"/>
  <c r="BF184" i="3"/>
  <c r="T184" i="3"/>
  <c r="R184" i="3"/>
  <c r="P184" i="3"/>
  <c r="BI182" i="3"/>
  <c r="BH182" i="3"/>
  <c r="BG182" i="3"/>
  <c r="BF182" i="3"/>
  <c r="T182" i="3"/>
  <c r="R182" i="3"/>
  <c r="P182" i="3"/>
  <c r="BI180" i="3"/>
  <c r="BH180" i="3"/>
  <c r="BG180" i="3"/>
  <c r="BF180" i="3"/>
  <c r="T180" i="3"/>
  <c r="R180" i="3"/>
  <c r="P180" i="3"/>
  <c r="BI178" i="3"/>
  <c r="BH178" i="3"/>
  <c r="BG178" i="3"/>
  <c r="BF178" i="3"/>
  <c r="T178" i="3"/>
  <c r="R178" i="3"/>
  <c r="P178" i="3"/>
  <c r="BI176" i="3"/>
  <c r="BH176" i="3"/>
  <c r="BG176" i="3"/>
  <c r="BF176" i="3"/>
  <c r="T176" i="3"/>
  <c r="R176" i="3"/>
  <c r="P176" i="3"/>
  <c r="BI174" i="3"/>
  <c r="BH174" i="3"/>
  <c r="BG174" i="3"/>
  <c r="BF174" i="3"/>
  <c r="T174" i="3"/>
  <c r="R174" i="3"/>
  <c r="P174" i="3"/>
  <c r="BI172" i="3"/>
  <c r="BH172" i="3"/>
  <c r="BG172" i="3"/>
  <c r="BF172" i="3"/>
  <c r="T172" i="3"/>
  <c r="R172" i="3"/>
  <c r="P172" i="3"/>
  <c r="BI170" i="3"/>
  <c r="BH170" i="3"/>
  <c r="BG170" i="3"/>
  <c r="BF170" i="3"/>
  <c r="T170" i="3"/>
  <c r="R170" i="3"/>
  <c r="P170" i="3"/>
  <c r="BI168" i="3"/>
  <c r="BH168" i="3"/>
  <c r="BG168" i="3"/>
  <c r="BF168" i="3"/>
  <c r="T168" i="3"/>
  <c r="R168" i="3"/>
  <c r="P168" i="3"/>
  <c r="BI166" i="3"/>
  <c r="BH166" i="3"/>
  <c r="BG166" i="3"/>
  <c r="BF166" i="3"/>
  <c r="T166" i="3"/>
  <c r="R166" i="3"/>
  <c r="P166" i="3"/>
  <c r="BI164" i="3"/>
  <c r="BH164" i="3"/>
  <c r="BG164" i="3"/>
  <c r="BF164" i="3"/>
  <c r="T164" i="3"/>
  <c r="R164" i="3"/>
  <c r="P164" i="3"/>
  <c r="BI162" i="3"/>
  <c r="BH162" i="3"/>
  <c r="BG162" i="3"/>
  <c r="BF162" i="3"/>
  <c r="T162" i="3"/>
  <c r="R162" i="3"/>
  <c r="P162" i="3"/>
  <c r="BI160" i="3"/>
  <c r="BH160" i="3"/>
  <c r="BG160" i="3"/>
  <c r="BF160" i="3"/>
  <c r="T160" i="3"/>
  <c r="R160" i="3"/>
  <c r="P160" i="3"/>
  <c r="BI158" i="3"/>
  <c r="BH158" i="3"/>
  <c r="BG158" i="3"/>
  <c r="BF158" i="3"/>
  <c r="T158" i="3"/>
  <c r="R158" i="3"/>
  <c r="P158" i="3"/>
  <c r="BI156" i="3"/>
  <c r="BH156" i="3"/>
  <c r="BG156" i="3"/>
  <c r="BF156" i="3"/>
  <c r="T156" i="3"/>
  <c r="R156" i="3"/>
  <c r="P156" i="3"/>
  <c r="BI154" i="3"/>
  <c r="BH154" i="3"/>
  <c r="BG154" i="3"/>
  <c r="BF154" i="3"/>
  <c r="T154" i="3"/>
  <c r="R154" i="3"/>
  <c r="P154" i="3"/>
  <c r="BI152" i="3"/>
  <c r="BH152" i="3"/>
  <c r="BG152" i="3"/>
  <c r="BF152" i="3"/>
  <c r="T152" i="3"/>
  <c r="R152" i="3"/>
  <c r="P152" i="3"/>
  <c r="BI150" i="3"/>
  <c r="BH150" i="3"/>
  <c r="BG150" i="3"/>
  <c r="BF150" i="3"/>
  <c r="T150" i="3"/>
  <c r="R150" i="3"/>
  <c r="P150" i="3"/>
  <c r="BI143" i="3"/>
  <c r="BH143" i="3"/>
  <c r="BG143" i="3"/>
  <c r="BF143" i="3"/>
  <c r="T143" i="3"/>
  <c r="R143" i="3"/>
  <c r="P143" i="3"/>
  <c r="BI141" i="3"/>
  <c r="BH141" i="3"/>
  <c r="BG141" i="3"/>
  <c r="BF141" i="3"/>
  <c r="T141" i="3"/>
  <c r="R141" i="3"/>
  <c r="P141" i="3"/>
  <c r="BI139" i="3"/>
  <c r="BH139" i="3"/>
  <c r="BG139" i="3"/>
  <c r="BF139" i="3"/>
  <c r="T139" i="3"/>
  <c r="R139" i="3"/>
  <c r="P139" i="3"/>
  <c r="BI137" i="3"/>
  <c r="BH137" i="3"/>
  <c r="BG137" i="3"/>
  <c r="BF137" i="3"/>
  <c r="T137" i="3"/>
  <c r="R137" i="3"/>
  <c r="P137" i="3"/>
  <c r="BI135" i="3"/>
  <c r="BH135" i="3"/>
  <c r="BG135" i="3"/>
  <c r="BF135" i="3"/>
  <c r="T135" i="3"/>
  <c r="R135" i="3"/>
  <c r="P135" i="3"/>
  <c r="BI133" i="3"/>
  <c r="BH133" i="3"/>
  <c r="BG133" i="3"/>
  <c r="BF133" i="3"/>
  <c r="T133" i="3"/>
  <c r="R133" i="3"/>
  <c r="P133" i="3"/>
  <c r="BI131" i="3"/>
  <c r="BH131" i="3"/>
  <c r="BG131" i="3"/>
  <c r="BF131" i="3"/>
  <c r="T131" i="3"/>
  <c r="R131" i="3"/>
  <c r="P131" i="3"/>
  <c r="BI129" i="3"/>
  <c r="BH129" i="3"/>
  <c r="BG129" i="3"/>
  <c r="BF129" i="3"/>
  <c r="T129" i="3"/>
  <c r="R129" i="3"/>
  <c r="P129" i="3"/>
  <c r="BI127" i="3"/>
  <c r="BH127" i="3"/>
  <c r="BG127" i="3"/>
  <c r="BF127" i="3"/>
  <c r="T127" i="3"/>
  <c r="R127" i="3"/>
  <c r="P127" i="3"/>
  <c r="BI125" i="3"/>
  <c r="BH125" i="3"/>
  <c r="BG125" i="3"/>
  <c r="BF125" i="3"/>
  <c r="T125" i="3"/>
  <c r="R125" i="3"/>
  <c r="P125" i="3"/>
  <c r="BI123" i="3"/>
  <c r="BH123" i="3"/>
  <c r="BG123" i="3"/>
  <c r="BF123" i="3"/>
  <c r="T123" i="3"/>
  <c r="R123" i="3"/>
  <c r="P123" i="3"/>
  <c r="BI121" i="3"/>
  <c r="BH121" i="3"/>
  <c r="BG121" i="3"/>
  <c r="BF121" i="3"/>
  <c r="T121" i="3"/>
  <c r="R121" i="3"/>
  <c r="P121" i="3"/>
  <c r="BI119" i="3"/>
  <c r="BH119" i="3"/>
  <c r="BG119" i="3"/>
  <c r="BF119" i="3"/>
  <c r="T119" i="3"/>
  <c r="R119" i="3"/>
  <c r="P119" i="3"/>
  <c r="BI117" i="3"/>
  <c r="BH117" i="3"/>
  <c r="BG117" i="3"/>
  <c r="BF117" i="3"/>
  <c r="T117" i="3"/>
  <c r="R117" i="3"/>
  <c r="P117" i="3"/>
  <c r="BI115" i="3"/>
  <c r="BH115" i="3"/>
  <c r="BG115" i="3"/>
  <c r="BF115" i="3"/>
  <c r="T115" i="3"/>
  <c r="R115" i="3"/>
  <c r="P115" i="3"/>
  <c r="BI113" i="3"/>
  <c r="BH113" i="3"/>
  <c r="BG113" i="3"/>
  <c r="BF113" i="3"/>
  <c r="T113" i="3"/>
  <c r="R113" i="3"/>
  <c r="P113" i="3"/>
  <c r="BI111" i="3"/>
  <c r="BH111" i="3"/>
  <c r="BG111" i="3"/>
  <c r="BF111" i="3"/>
  <c r="T111" i="3"/>
  <c r="R111" i="3"/>
  <c r="P111" i="3"/>
  <c r="BI109" i="3"/>
  <c r="BH109" i="3"/>
  <c r="BG109" i="3"/>
  <c r="BF109" i="3"/>
  <c r="T109" i="3"/>
  <c r="R109" i="3"/>
  <c r="P109" i="3"/>
  <c r="BI107" i="3"/>
  <c r="BH107" i="3"/>
  <c r="BG107" i="3"/>
  <c r="BF107" i="3"/>
  <c r="T107" i="3"/>
  <c r="R107" i="3"/>
  <c r="P107" i="3"/>
  <c r="BI105" i="3"/>
  <c r="BH105" i="3"/>
  <c r="BG105" i="3"/>
  <c r="BF105" i="3"/>
  <c r="T105" i="3"/>
  <c r="R105" i="3"/>
  <c r="P105" i="3"/>
  <c r="BI103" i="3"/>
  <c r="BH103" i="3"/>
  <c r="BG103" i="3"/>
  <c r="BF103" i="3"/>
  <c r="T103" i="3"/>
  <c r="R103" i="3"/>
  <c r="P103" i="3"/>
  <c r="BI101" i="3"/>
  <c r="BH101" i="3"/>
  <c r="BG101" i="3"/>
  <c r="BF101" i="3"/>
  <c r="T101" i="3"/>
  <c r="R101" i="3"/>
  <c r="P101" i="3"/>
  <c r="BI99" i="3"/>
  <c r="BH99" i="3"/>
  <c r="BG99" i="3"/>
  <c r="BF99" i="3"/>
  <c r="T99" i="3"/>
  <c r="R99" i="3"/>
  <c r="P99" i="3"/>
  <c r="BI97" i="3"/>
  <c r="BH97" i="3"/>
  <c r="BG97" i="3"/>
  <c r="BF97" i="3"/>
  <c r="T97" i="3"/>
  <c r="R97" i="3"/>
  <c r="P97" i="3"/>
  <c r="BI95" i="3"/>
  <c r="BH95" i="3"/>
  <c r="BG95" i="3"/>
  <c r="BF95" i="3"/>
  <c r="T95" i="3"/>
  <c r="R95" i="3"/>
  <c r="P95" i="3"/>
  <c r="BI93" i="3"/>
  <c r="BH93" i="3"/>
  <c r="BG93" i="3"/>
  <c r="BF93" i="3"/>
  <c r="T93" i="3"/>
  <c r="R93" i="3"/>
  <c r="P93" i="3"/>
  <c r="BI90" i="3"/>
  <c r="BH90" i="3"/>
  <c r="BG90" i="3"/>
  <c r="BF90" i="3"/>
  <c r="T90" i="3"/>
  <c r="R90" i="3"/>
  <c r="P90" i="3"/>
  <c r="J85" i="3"/>
  <c r="J84" i="3"/>
  <c r="F84" i="3"/>
  <c r="F82" i="3"/>
  <c r="E80" i="3"/>
  <c r="J59" i="3"/>
  <c r="J58" i="3"/>
  <c r="F58" i="3"/>
  <c r="F56" i="3"/>
  <c r="E54" i="3"/>
  <c r="J20" i="3"/>
  <c r="E20" i="3"/>
  <c r="F85" i="3"/>
  <c r="J19" i="3"/>
  <c r="J14" i="3"/>
  <c r="J82" i="3" s="1"/>
  <c r="E7" i="3"/>
  <c r="E50" i="3" s="1"/>
  <c r="J39" i="2"/>
  <c r="J38" i="2"/>
  <c r="AY56" i="1"/>
  <c r="J37" i="2"/>
  <c r="AX56" i="1" s="1"/>
  <c r="BI223" i="2"/>
  <c r="BH223" i="2"/>
  <c r="BG223" i="2"/>
  <c r="BF223" i="2"/>
  <c r="T223" i="2"/>
  <c r="R223" i="2"/>
  <c r="P223" i="2"/>
  <c r="BI221" i="2"/>
  <c r="BH221" i="2"/>
  <c r="BG221" i="2"/>
  <c r="BF221" i="2"/>
  <c r="T221" i="2"/>
  <c r="R221" i="2"/>
  <c r="P221" i="2"/>
  <c r="BI218" i="2"/>
  <c r="BH218" i="2"/>
  <c r="BG218" i="2"/>
  <c r="BF218" i="2"/>
  <c r="T218" i="2"/>
  <c r="R218" i="2"/>
  <c r="P218" i="2"/>
  <c r="BI216" i="2"/>
  <c r="BH216" i="2"/>
  <c r="BG216" i="2"/>
  <c r="BF216" i="2"/>
  <c r="T216" i="2"/>
  <c r="R216" i="2"/>
  <c r="P216" i="2"/>
  <c r="BI213" i="2"/>
  <c r="BH213" i="2"/>
  <c r="BG213" i="2"/>
  <c r="BF213" i="2"/>
  <c r="T213" i="2"/>
  <c r="R213" i="2"/>
  <c r="P213" i="2"/>
  <c r="BI210" i="2"/>
  <c r="BH210" i="2"/>
  <c r="BG210" i="2"/>
  <c r="BF210" i="2"/>
  <c r="T210" i="2"/>
  <c r="R210" i="2"/>
  <c r="P210" i="2"/>
  <c r="BI207" i="2"/>
  <c r="BH207" i="2"/>
  <c r="BG207" i="2"/>
  <c r="BF207" i="2"/>
  <c r="T207" i="2"/>
  <c r="R207" i="2"/>
  <c r="P207" i="2"/>
  <c r="BI205" i="2"/>
  <c r="BH205" i="2"/>
  <c r="BG205" i="2"/>
  <c r="BF205" i="2"/>
  <c r="T205" i="2"/>
  <c r="R205" i="2"/>
  <c r="P205" i="2"/>
  <c r="BI203" i="2"/>
  <c r="BH203" i="2"/>
  <c r="BG203" i="2"/>
  <c r="BF203" i="2"/>
  <c r="T203" i="2"/>
  <c r="R203" i="2"/>
  <c r="P203" i="2"/>
  <c r="BI201" i="2"/>
  <c r="BH201" i="2"/>
  <c r="BG201" i="2"/>
  <c r="BF201" i="2"/>
  <c r="T201" i="2"/>
  <c r="R201" i="2"/>
  <c r="P201" i="2"/>
  <c r="BI199" i="2"/>
  <c r="BH199" i="2"/>
  <c r="BG199" i="2"/>
  <c r="BF199" i="2"/>
  <c r="T199" i="2"/>
  <c r="R199" i="2"/>
  <c r="P199" i="2"/>
  <c r="BI197" i="2"/>
  <c r="BH197" i="2"/>
  <c r="BG197" i="2"/>
  <c r="BF197" i="2"/>
  <c r="T197" i="2"/>
  <c r="R197" i="2"/>
  <c r="P197" i="2"/>
  <c r="BI194" i="2"/>
  <c r="BH194" i="2"/>
  <c r="BG194" i="2"/>
  <c r="BF194" i="2"/>
  <c r="T194" i="2"/>
  <c r="R194" i="2"/>
  <c r="P194" i="2"/>
  <c r="BI191" i="2"/>
  <c r="BH191" i="2"/>
  <c r="BG191" i="2"/>
  <c r="BF191" i="2"/>
  <c r="T191" i="2"/>
  <c r="R191" i="2"/>
  <c r="P191" i="2"/>
  <c r="BI188" i="2"/>
  <c r="BH188" i="2"/>
  <c r="BG188" i="2"/>
  <c r="BF188" i="2"/>
  <c r="T188" i="2"/>
  <c r="R188" i="2"/>
  <c r="P188" i="2"/>
  <c r="BI185" i="2"/>
  <c r="BH185" i="2"/>
  <c r="BG185" i="2"/>
  <c r="BF185" i="2"/>
  <c r="T185" i="2"/>
  <c r="R185" i="2"/>
  <c r="P185" i="2"/>
  <c r="BI182" i="2"/>
  <c r="BH182" i="2"/>
  <c r="BG182" i="2"/>
  <c r="BF182" i="2"/>
  <c r="T182" i="2"/>
  <c r="R182" i="2"/>
  <c r="P182" i="2"/>
  <c r="BI179" i="2"/>
  <c r="BH179" i="2"/>
  <c r="BG179" i="2"/>
  <c r="BF179" i="2"/>
  <c r="T179" i="2"/>
  <c r="R179" i="2"/>
  <c r="P179" i="2"/>
  <c r="BI176" i="2"/>
  <c r="BH176" i="2"/>
  <c r="BG176" i="2"/>
  <c r="BF176" i="2"/>
  <c r="T176" i="2"/>
  <c r="R176" i="2"/>
  <c r="P176" i="2"/>
  <c r="BI174" i="2"/>
  <c r="BH174" i="2"/>
  <c r="BG174" i="2"/>
  <c r="BF174" i="2"/>
  <c r="T174" i="2"/>
  <c r="R174" i="2"/>
  <c r="P174" i="2"/>
  <c r="BI172" i="2"/>
  <c r="BH172" i="2"/>
  <c r="BG172" i="2"/>
  <c r="BF172" i="2"/>
  <c r="T172" i="2"/>
  <c r="R172" i="2"/>
  <c r="P172" i="2"/>
  <c r="BI170" i="2"/>
  <c r="BH170" i="2"/>
  <c r="BG170" i="2"/>
  <c r="BF170" i="2"/>
  <c r="T170" i="2"/>
  <c r="R170" i="2"/>
  <c r="P170" i="2"/>
  <c r="BI168" i="2"/>
  <c r="BH168" i="2"/>
  <c r="BG168" i="2"/>
  <c r="BF168" i="2"/>
  <c r="T168" i="2"/>
  <c r="R168" i="2"/>
  <c r="P168" i="2"/>
  <c r="BI166" i="2"/>
  <c r="BH166" i="2"/>
  <c r="BG166" i="2"/>
  <c r="BF166" i="2"/>
  <c r="T166" i="2"/>
  <c r="R166" i="2"/>
  <c r="P166" i="2"/>
  <c r="BI164" i="2"/>
  <c r="BH164" i="2"/>
  <c r="BG164" i="2"/>
  <c r="BF164" i="2"/>
  <c r="T164" i="2"/>
  <c r="R164" i="2"/>
  <c r="P164" i="2"/>
  <c r="BI162" i="2"/>
  <c r="BH162" i="2"/>
  <c r="BG162" i="2"/>
  <c r="BF162" i="2"/>
  <c r="T162" i="2"/>
  <c r="R162" i="2"/>
  <c r="P162" i="2"/>
  <c r="BI159" i="2"/>
  <c r="BH159" i="2"/>
  <c r="BG159" i="2"/>
  <c r="BF159" i="2"/>
  <c r="T159" i="2"/>
  <c r="R159" i="2"/>
  <c r="P159" i="2"/>
  <c r="BI156" i="2"/>
  <c r="BH156" i="2"/>
  <c r="BG156" i="2"/>
  <c r="BF156" i="2"/>
  <c r="T156" i="2"/>
  <c r="R156" i="2"/>
  <c r="P156" i="2"/>
  <c r="BI153" i="2"/>
  <c r="BH153" i="2"/>
  <c r="BG153" i="2"/>
  <c r="BF153" i="2"/>
  <c r="T153" i="2"/>
  <c r="R153" i="2"/>
  <c r="P153" i="2"/>
  <c r="BI150" i="2"/>
  <c r="BH150" i="2"/>
  <c r="BG150" i="2"/>
  <c r="BF150" i="2"/>
  <c r="T150" i="2"/>
  <c r="R150" i="2"/>
  <c r="P150" i="2"/>
  <c r="BI147" i="2"/>
  <c r="BH147" i="2"/>
  <c r="BG147" i="2"/>
  <c r="BF147" i="2"/>
  <c r="T147" i="2"/>
  <c r="R147" i="2"/>
  <c r="P147" i="2"/>
  <c r="BI144" i="2"/>
  <c r="BH144" i="2"/>
  <c r="BG144" i="2"/>
  <c r="BF144" i="2"/>
  <c r="T144" i="2"/>
  <c r="R144" i="2"/>
  <c r="P144" i="2"/>
  <c r="BI142" i="2"/>
  <c r="BH142" i="2"/>
  <c r="BG142" i="2"/>
  <c r="BF142" i="2"/>
  <c r="T142" i="2"/>
  <c r="R142" i="2"/>
  <c r="P142" i="2"/>
  <c r="BI140" i="2"/>
  <c r="BH140" i="2"/>
  <c r="BG140" i="2"/>
  <c r="BF140" i="2"/>
  <c r="T140" i="2"/>
  <c r="R140" i="2"/>
  <c r="P140" i="2"/>
  <c r="BI138" i="2"/>
  <c r="BH138" i="2"/>
  <c r="BG138" i="2"/>
  <c r="BF138" i="2"/>
  <c r="T138" i="2"/>
  <c r="R138" i="2"/>
  <c r="P138" i="2"/>
  <c r="BI135" i="2"/>
  <c r="BH135" i="2"/>
  <c r="BG135" i="2"/>
  <c r="BF135" i="2"/>
  <c r="T135" i="2"/>
  <c r="R135" i="2"/>
  <c r="P135" i="2"/>
  <c r="BI132" i="2"/>
  <c r="BH132" i="2"/>
  <c r="BG132" i="2"/>
  <c r="BF132" i="2"/>
  <c r="T132" i="2"/>
  <c r="R132" i="2"/>
  <c r="P132" i="2"/>
  <c r="BI129" i="2"/>
  <c r="BH129" i="2"/>
  <c r="BG129" i="2"/>
  <c r="BF129" i="2"/>
  <c r="T129" i="2"/>
  <c r="R129" i="2"/>
  <c r="P129" i="2"/>
  <c r="BI126" i="2"/>
  <c r="BH126" i="2"/>
  <c r="BG126" i="2"/>
  <c r="BF126" i="2"/>
  <c r="T126" i="2"/>
  <c r="R126" i="2"/>
  <c r="P126" i="2"/>
  <c r="BI123" i="2"/>
  <c r="BH123" i="2"/>
  <c r="BG123" i="2"/>
  <c r="BF123" i="2"/>
  <c r="T123" i="2"/>
  <c r="R123" i="2"/>
  <c r="P123" i="2"/>
  <c r="BI121" i="2"/>
  <c r="BH121" i="2"/>
  <c r="BG121" i="2"/>
  <c r="BF121" i="2"/>
  <c r="T121" i="2"/>
  <c r="R121" i="2"/>
  <c r="P121" i="2"/>
  <c r="BI119" i="2"/>
  <c r="BH119" i="2"/>
  <c r="BG119" i="2"/>
  <c r="BF119" i="2"/>
  <c r="T119" i="2"/>
  <c r="R119" i="2"/>
  <c r="P119" i="2"/>
  <c r="BI117" i="2"/>
  <c r="BH117" i="2"/>
  <c r="BG117" i="2"/>
  <c r="BF117" i="2"/>
  <c r="T117" i="2"/>
  <c r="R117" i="2"/>
  <c r="P117" i="2"/>
  <c r="BI114" i="2"/>
  <c r="BH114" i="2"/>
  <c r="BG114" i="2"/>
  <c r="BF114" i="2"/>
  <c r="T114" i="2"/>
  <c r="R114" i="2"/>
  <c r="P114" i="2"/>
  <c r="BI111" i="2"/>
  <c r="BH111" i="2"/>
  <c r="BG111" i="2"/>
  <c r="BF111" i="2"/>
  <c r="T111" i="2"/>
  <c r="R111" i="2"/>
  <c r="P111" i="2"/>
  <c r="BI108" i="2"/>
  <c r="BH108" i="2"/>
  <c r="BG108" i="2"/>
  <c r="BF108" i="2"/>
  <c r="T108" i="2"/>
  <c r="R108" i="2"/>
  <c r="P108" i="2"/>
  <c r="BI105" i="2"/>
  <c r="BH105" i="2"/>
  <c r="BG105" i="2"/>
  <c r="BF105" i="2"/>
  <c r="T105" i="2"/>
  <c r="R105" i="2"/>
  <c r="P105" i="2"/>
  <c r="BI102" i="2"/>
  <c r="BH102" i="2"/>
  <c r="BG102" i="2"/>
  <c r="BF102" i="2"/>
  <c r="T102" i="2"/>
  <c r="R102" i="2"/>
  <c r="P102" i="2"/>
  <c r="BI99" i="2"/>
  <c r="BH99" i="2"/>
  <c r="BG99" i="2"/>
  <c r="BF99" i="2"/>
  <c r="T99" i="2"/>
  <c r="R99" i="2"/>
  <c r="P99" i="2"/>
  <c r="BI96" i="2"/>
  <c r="BH96" i="2"/>
  <c r="BG96" i="2"/>
  <c r="BF96" i="2"/>
  <c r="T96" i="2"/>
  <c r="R96" i="2"/>
  <c r="P96" i="2"/>
  <c r="BI93" i="2"/>
  <c r="BH93" i="2"/>
  <c r="BG93" i="2"/>
  <c r="BF93" i="2"/>
  <c r="T93" i="2"/>
  <c r="R93" i="2"/>
  <c r="P93" i="2"/>
  <c r="J88" i="2"/>
  <c r="J87" i="2"/>
  <c r="F87" i="2"/>
  <c r="F85" i="2"/>
  <c r="E83" i="2"/>
  <c r="J59" i="2"/>
  <c r="J58" i="2"/>
  <c r="F58" i="2"/>
  <c r="F56" i="2"/>
  <c r="E54" i="2"/>
  <c r="J20" i="2"/>
  <c r="E20" i="2"/>
  <c r="F88" i="2" s="1"/>
  <c r="J19" i="2"/>
  <c r="J14" i="2"/>
  <c r="J56" i="2"/>
  <c r="E7" i="2"/>
  <c r="E79" i="2"/>
  <c r="L50" i="1"/>
  <c r="AM50" i="1"/>
  <c r="AM49" i="1"/>
  <c r="L49" i="1"/>
  <c r="AM47" i="1"/>
  <c r="L47" i="1"/>
  <c r="L45" i="1"/>
  <c r="L44" i="1"/>
  <c r="J164" i="2"/>
  <c r="BK168" i="2"/>
  <c r="J138" i="2"/>
  <c r="BK185" i="2"/>
  <c r="J233" i="3"/>
  <c r="J168" i="3"/>
  <c r="J255" i="3"/>
  <c r="BK209" i="3"/>
  <c r="BK123" i="3"/>
  <c r="J1349" i="4"/>
  <c r="BK724" i="4"/>
  <c r="BK171" i="4"/>
  <c r="BK1064" i="4"/>
  <c r="BK960" i="4"/>
  <c r="BK848" i="4"/>
  <c r="BK670" i="4"/>
  <c r="BK589" i="4"/>
  <c r="J246" i="4"/>
  <c r="BK1306" i="4"/>
  <c r="BK1076" i="4"/>
  <c r="J600" i="4"/>
  <c r="BK249" i="4"/>
  <c r="BK886" i="4"/>
  <c r="J665" i="4"/>
  <c r="BK234" i="4"/>
  <c r="BK157" i="5"/>
  <c r="J157" i="5"/>
  <c r="BK392" i="5"/>
  <c r="BK315" i="5"/>
  <c r="BK248" i="5"/>
  <c r="J160" i="6"/>
  <c r="BK135" i="6"/>
  <c r="J123" i="7"/>
  <c r="BK136" i="7"/>
  <c r="J92" i="8"/>
  <c r="J547" i="9"/>
  <c r="BK883" i="9"/>
  <c r="BK383" i="9"/>
  <c r="BK193" i="9"/>
  <c r="BK907" i="9"/>
  <c r="BK663" i="9"/>
  <c r="BK415" i="9"/>
  <c r="BK197" i="9"/>
  <c r="J98" i="10"/>
  <c r="J216" i="2"/>
  <c r="J170" i="2"/>
  <c r="J201" i="2"/>
  <c r="BK135" i="2"/>
  <c r="J218" i="2"/>
  <c r="BK166" i="2"/>
  <c r="J132" i="2"/>
  <c r="BK184" i="3"/>
  <c r="J237" i="3"/>
  <c r="BK174" i="3"/>
  <c r="J137" i="3"/>
  <c r="BK253" i="3"/>
  <c r="BK221" i="3"/>
  <c r="J207" i="3"/>
  <c r="J192" i="3"/>
  <c r="J141" i="3"/>
  <c r="BK115" i="3"/>
  <c r="J170" i="3"/>
  <c r="J129" i="3"/>
  <c r="BK1349" i="4"/>
  <c r="BK1195" i="4"/>
  <c r="BK894" i="4"/>
  <c r="BK597" i="4"/>
  <c r="J249" i="4"/>
  <c r="J1123" i="4"/>
  <c r="J1028" i="4"/>
  <c r="J937" i="4"/>
  <c r="J876" i="4"/>
  <c r="J818" i="4"/>
  <c r="J724" i="4"/>
  <c r="J647" i="4"/>
  <c r="BK498" i="4"/>
  <c r="BK419" i="4"/>
  <c r="BK368" i="4"/>
  <c r="J252" i="4"/>
  <c r="J207" i="4"/>
  <c r="J1331" i="4"/>
  <c r="J1285" i="4"/>
  <c r="BK1252" i="4"/>
  <c r="J1146" i="4"/>
  <c r="J862" i="4"/>
  <c r="J636" i="4"/>
  <c r="BK361" i="4"/>
  <c r="J139" i="4"/>
  <c r="J743" i="4"/>
  <c r="BK360" i="5"/>
  <c r="J174" i="5"/>
  <c r="BK260" i="5"/>
  <c r="BK385" i="5"/>
  <c r="J337" i="5"/>
  <c r="J288" i="5"/>
  <c r="BK196" i="5"/>
  <c r="J98" i="5"/>
  <c r="BK148" i="6"/>
  <c r="BK131" i="6"/>
  <c r="J131" i="7"/>
  <c r="J156" i="7"/>
  <c r="J103" i="8"/>
  <c r="J95" i="8"/>
  <c r="J590" i="9"/>
  <c r="J341" i="9"/>
  <c r="BK886" i="9"/>
  <c r="J540" i="9"/>
  <c r="BK261" i="9"/>
  <c r="J784" i="9"/>
  <c r="BK467" i="9"/>
  <c r="BK911" i="9"/>
  <c r="J851" i="9"/>
  <c r="BK755" i="9"/>
  <c r="BK681" i="9"/>
  <c r="BK608" i="9"/>
  <c r="BK487" i="9"/>
  <c r="BK368" i="9"/>
  <c r="J294" i="9"/>
  <c r="J147" i="9"/>
  <c r="J105" i="10"/>
  <c r="J210" i="2"/>
  <c r="J142" i="2"/>
  <c r="J194" i="2"/>
  <c r="J126" i="2"/>
  <c r="BK182" i="2"/>
  <c r="BK123" i="2"/>
  <c r="BK216" i="2"/>
  <c r="J135" i="2"/>
  <c r="J239" i="3"/>
  <c r="J180" i="3"/>
  <c r="J158" i="3"/>
  <c r="BK93" i="3"/>
  <c r="BK243" i="3"/>
  <c r="J221" i="3"/>
  <c r="J200" i="3"/>
  <c r="BK182" i="3"/>
  <c r="BK109" i="3"/>
  <c r="BK127" i="3"/>
  <c r="J1213" i="4"/>
  <c r="BK881" i="4"/>
  <c r="J713" i="4"/>
  <c r="BK402" i="4"/>
  <c r="BK1221" i="4"/>
  <c r="BK1052" i="4"/>
  <c r="J984" i="4"/>
  <c r="BK897" i="4"/>
  <c r="J844" i="4"/>
  <c r="J718" i="4"/>
  <c r="BK600" i="4"/>
  <c r="BK443" i="4"/>
  <c r="J368" i="4"/>
  <c r="J234" i="4"/>
  <c r="J144" i="4"/>
  <c r="BK104" i="4"/>
  <c r="BK1285" i="4"/>
  <c r="BK1190" i="4"/>
  <c r="BK853" i="4"/>
  <c r="J585" i="4"/>
  <c r="J304" i="4"/>
  <c r="BK1336" i="4"/>
  <c r="J1256" i="4"/>
  <c r="J1178" i="4"/>
  <c r="BK1048" i="4"/>
  <c r="BK1017" i="4"/>
  <c r="J897" i="4"/>
  <c r="BK750" i="4"/>
  <c r="BK585" i="4"/>
  <c r="J372" i="4"/>
  <c r="BK405" i="5"/>
  <c r="J163" i="5"/>
  <c r="J185" i="5"/>
  <c r="BK255" i="5"/>
  <c r="J392" i="5"/>
  <c r="BK305" i="5"/>
  <c r="BK231" i="5"/>
  <c r="J124" i="5"/>
  <c r="J94" i="6"/>
  <c r="BK143" i="6"/>
  <c r="BK156" i="6"/>
  <c r="J92" i="7"/>
  <c r="BK97" i="8"/>
  <c r="BK92" i="8"/>
  <c r="J625" i="9"/>
  <c r="J397" i="9"/>
  <c r="BK228" i="9"/>
  <c r="J849" i="9"/>
  <c r="J608" i="9"/>
  <c r="J363" i="9"/>
  <c r="J831" i="9"/>
  <c r="J463" i="9"/>
  <c r="J937" i="9"/>
  <c r="BK859" i="9"/>
  <c r="J804" i="9"/>
  <c r="J671" i="9"/>
  <c r="BK581" i="9"/>
  <c r="J482" i="9"/>
  <c r="BK376" i="9"/>
  <c r="J212" i="9"/>
  <c r="BK93" i="10"/>
  <c r="J221" i="2"/>
  <c r="BK159" i="2"/>
  <c r="BK144" i="2"/>
  <c r="BK138" i="2"/>
  <c r="J207" i="2"/>
  <c r="BK197" i="2"/>
  <c r="BK140" i="2"/>
  <c r="BK174" i="2"/>
  <c r="J105" i="2"/>
  <c r="J213" i="2"/>
  <c r="J119" i="2"/>
  <c r="J205" i="3"/>
  <c r="J131" i="3"/>
  <c r="J184" i="3"/>
  <c r="BK172" i="3"/>
  <c r="BK141" i="3"/>
  <c r="BK107" i="3"/>
  <c r="BK247" i="3"/>
  <c r="BK217" i="3"/>
  <c r="J198" i="3"/>
  <c r="BK192" i="3"/>
  <c r="BK135" i="3"/>
  <c r="J113" i="3"/>
  <c r="BK90" i="3"/>
  <c r="BK113" i="3"/>
  <c r="J1295" i="4"/>
  <c r="J1221" i="4"/>
  <c r="J872" i="4"/>
  <c r="J519" i="4"/>
  <c r="J443" i="4"/>
  <c r="J272" i="4"/>
  <c r="BK1123" i="4"/>
  <c r="BK1004" i="4"/>
  <c r="BK981" i="4"/>
  <c r="BK913" i="4"/>
  <c r="BK818" i="4"/>
  <c r="BK731" i="4"/>
  <c r="J652" i="4"/>
  <c r="BK456" i="4"/>
  <c r="BK433" i="4"/>
  <c r="BK352" i="4"/>
  <c r="BK272" i="4"/>
  <c r="BK185" i="4"/>
  <c r="BK118" i="4"/>
  <c r="BK1318" i="4"/>
  <c r="J1300" i="4"/>
  <c r="BK1213" i="4"/>
  <c r="J1149" i="4"/>
  <c r="BK910" i="4"/>
  <c r="BK844" i="4"/>
  <c r="BK704" i="4"/>
  <c r="BK437" i="4"/>
  <c r="BK336" i="4"/>
  <c r="J129" i="4"/>
  <c r="J902" i="4"/>
  <c r="J704" i="4"/>
  <c r="BK538" i="4"/>
  <c r="BK493" i="4"/>
  <c r="J255" i="4"/>
  <c r="J164" i="4"/>
  <c r="BK351" i="5"/>
  <c r="BK119" i="5"/>
  <c r="J351" i="5"/>
  <c r="J282" i="5"/>
  <c r="BK364" i="5"/>
  <c r="J354" i="5"/>
  <c r="BK292" i="5"/>
  <c r="J269" i="5"/>
  <c r="J155" i="5"/>
  <c r="BK106" i="5"/>
  <c r="J99" i="6"/>
  <c r="J165" i="6"/>
  <c r="J126" i="6"/>
  <c r="J114" i="6"/>
  <c r="J113" i="7"/>
  <c r="BK113" i="7"/>
  <c r="BK95" i="8"/>
  <c r="BK784" i="9"/>
  <c r="BK429" i="9"/>
  <c r="BK311" i="9"/>
  <c r="BK110" i="9"/>
  <c r="J742" i="9"/>
  <c r="J604" i="9"/>
  <c r="J926" i="9"/>
  <c r="J594" i="9"/>
  <c r="J415" i="9"/>
  <c r="J940" i="9"/>
  <c r="J855" i="9"/>
  <c r="BK747" i="9"/>
  <c r="BK649" i="9"/>
  <c r="BK594" i="9"/>
  <c r="J487" i="9"/>
  <c r="J383" i="9"/>
  <c r="BK299" i="9"/>
  <c r="J136" i="9"/>
  <c r="BK107" i="10"/>
  <c r="BK108" i="2"/>
  <c r="BK223" i="2"/>
  <c r="BK199" i="2"/>
  <c r="J185" i="2"/>
  <c r="BK150" i="2"/>
  <c r="BK210" i="2"/>
  <c r="J188" i="2"/>
  <c r="BK153" i="2"/>
  <c r="J111" i="2"/>
  <c r="BK96" i="2"/>
  <c r="BK191" i="2"/>
  <c r="J159" i="2"/>
  <c r="BK142" i="2"/>
  <c r="BK114" i="2"/>
  <c r="J215" i="3"/>
  <c r="J154" i="3"/>
  <c r="BK119" i="3"/>
  <c r="BK219" i="3"/>
  <c r="J178" i="3"/>
  <c r="J166" i="3"/>
  <c r="J156" i="3"/>
  <c r="J117" i="3"/>
  <c r="J257" i="3"/>
  <c r="J249" i="3"/>
  <c r="J243" i="3"/>
  <c r="BK233" i="3"/>
  <c r="J225" i="3"/>
  <c r="J209" i="3"/>
  <c r="BK200" i="3"/>
  <c r="J194" i="3"/>
  <c r="J188" i="3"/>
  <c r="BK180" i="3"/>
  <c r="BK133" i="3"/>
  <c r="BK121" i="3"/>
  <c r="BK105" i="3"/>
  <c r="J93" i="3"/>
  <c r="BK164" i="3"/>
  <c r="J123" i="3"/>
  <c r="BK95" i="3"/>
  <c r="J1341" i="4"/>
  <c r="J1217" i="4"/>
  <c r="BK1036" i="4"/>
  <c r="BK956" i="4"/>
  <c r="BK876" i="4"/>
  <c r="J822" i="4"/>
  <c r="BK695" i="4"/>
  <c r="J469" i="4"/>
  <c r="J415" i="4"/>
  <c r="J296" i="4"/>
  <c r="J243" i="4"/>
  <c r="BK197" i="4"/>
  <c r="J1200" i="4"/>
  <c r="BK1111" i="4"/>
  <c r="BK1058" i="4"/>
  <c r="J1017" i="4"/>
  <c r="BK966" i="4"/>
  <c r="BK920" i="4"/>
  <c r="J881" i="4"/>
  <c r="BK867" i="4"/>
  <c r="J839" i="4"/>
  <c r="BK769" i="4"/>
  <c r="BK735" i="4"/>
  <c r="BK665" i="4"/>
  <c r="J631" i="4"/>
  <c r="J604" i="4"/>
  <c r="BK561" i="4"/>
  <c r="BK459" i="4"/>
  <c r="J429" i="4"/>
  <c r="J388" i="4"/>
  <c r="BK296" i="4"/>
  <c r="BK265" i="4"/>
  <c r="J231" i="4"/>
  <c r="J192" i="4"/>
  <c r="J160" i="4"/>
  <c r="BK124" i="4"/>
  <c r="BK1321" i="4"/>
  <c r="J1312" i="4"/>
  <c r="J1281" i="4"/>
  <c r="BK1269" i="4"/>
  <c r="BK1225" i="4"/>
  <c r="J1184" i="4"/>
  <c r="BK1132" i="4"/>
  <c r="J952" i="4"/>
  <c r="J848" i="4"/>
  <c r="J769" i="4"/>
  <c r="J592" i="4"/>
  <c r="J498" i="4"/>
  <c r="BK388" i="4"/>
  <c r="BK255" i="4"/>
  <c r="J134" i="4"/>
  <c r="J802" i="4"/>
  <c r="J260" i="4"/>
  <c r="BK192" i="4"/>
  <c r="BK134" i="4"/>
  <c r="J328" i="5"/>
  <c r="J212" i="5"/>
  <c r="BK347" i="5"/>
  <c r="BK310" i="5"/>
  <c r="BK276" i="5"/>
  <c r="BK155" i="5"/>
  <c r="J400" i="5"/>
  <c r="BK374" i="5"/>
  <c r="BK319" i="5"/>
  <c r="J305" i="5"/>
  <c r="J264" i="5"/>
  <c r="BK222" i="5"/>
  <c r="BK163" i="5"/>
  <c r="BK113" i="5"/>
  <c r="BK126" i="6"/>
  <c r="BK180" i="6"/>
  <c r="J167" i="6"/>
  <c r="J148" i="6"/>
  <c r="J104" i="6"/>
  <c r="J169" i="6"/>
  <c r="J165" i="7"/>
  <c r="BK131" i="7"/>
  <c r="BK162" i="7"/>
  <c r="BK127" i="7"/>
  <c r="J104" i="8"/>
  <c r="BK94" i="8"/>
  <c r="J93" i="8"/>
  <c r="BK758" i="9"/>
  <c r="BK517" i="9"/>
  <c r="BK405" i="9"/>
  <c r="J306" i="9"/>
  <c r="BK266" i="9"/>
  <c r="J950" i="9"/>
  <c r="BK857" i="9"/>
  <c r="J755" i="9"/>
  <c r="J649" i="9"/>
  <c r="J517" i="9"/>
  <c r="BK420" i="9"/>
  <c r="BK950" i="9"/>
  <c r="J911" i="9"/>
  <c r="BK838" i="9"/>
  <c r="BK616" i="9"/>
  <c r="BK567" i="9"/>
  <c r="J202" i="9"/>
  <c r="J899" i="9"/>
  <c r="J883" i="9"/>
  <c r="J857" i="9"/>
  <c r="BK843" i="9"/>
  <c r="BK804" i="9"/>
  <c r="J711" i="9"/>
  <c r="BK643" i="9"/>
  <c r="J621" i="9"/>
  <c r="J567" i="9"/>
  <c r="J534" i="9"/>
  <c r="BK463" i="9"/>
  <c r="BK391" i="9"/>
  <c r="BK334" i="9"/>
  <c r="J302" i="9"/>
  <c r="BK224" i="9"/>
  <c r="J193" i="9"/>
  <c r="BK103" i="9"/>
  <c r="BK112" i="10"/>
  <c r="BK96" i="10"/>
  <c r="J110" i="10"/>
  <c r="BK188" i="2"/>
  <c r="J176" i="2"/>
  <c r="BK156" i="2"/>
  <c r="J140" i="2"/>
  <c r="BK111" i="2"/>
  <c r="BK203" i="2"/>
  <c r="J172" i="2"/>
  <c r="J114" i="2"/>
  <c r="J199" i="2"/>
  <c r="J156" i="2"/>
  <c r="BK147" i="2"/>
  <c r="BK117" i="2"/>
  <c r="BK93" i="2"/>
  <c r="J182" i="2"/>
  <c r="J153" i="2"/>
  <c r="J108" i="2"/>
  <c r="BK211" i="3"/>
  <c r="J152" i="3"/>
  <c r="J253" i="3"/>
  <c r="J217" i="3"/>
  <c r="J164" i="3"/>
  <c r="BK139" i="3"/>
  <c r="J115" i="3"/>
  <c r="BK249" i="3"/>
  <c r="BK239" i="3"/>
  <c r="BK223" i="3"/>
  <c r="BK207" i="3"/>
  <c r="BK196" i="3"/>
  <c r="BK188" i="3"/>
  <c r="BK178" i="3"/>
  <c r="J139" i="3"/>
  <c r="J127" i="3"/>
  <c r="J103" i="3"/>
  <c r="BK166" i="3"/>
  <c r="J150" i="3"/>
  <c r="BK101" i="3"/>
  <c r="BK1341" i="4"/>
  <c r="BK1184" i="4"/>
  <c r="J857" i="4"/>
  <c r="J807" i="4"/>
  <c r="BK647" i="4"/>
  <c r="J433" i="4"/>
  <c r="BK304" i="4"/>
  <c r="J286" i="4"/>
  <c r="J118" i="4"/>
  <c r="J1118" i="4"/>
  <c r="J1043" i="4"/>
  <c r="BK1001" i="4"/>
  <c r="BK930" i="4"/>
  <c r="J878" i="4"/>
  <c r="BK862" i="4"/>
  <c r="J778" i="4"/>
  <c r="J731" i="4"/>
  <c r="J670" i="4"/>
  <c r="BK604" i="4"/>
  <c r="J538" i="4"/>
  <c r="BK502" i="4"/>
  <c r="J419" i="4"/>
  <c r="BK372" i="4"/>
  <c r="BK291" i="4"/>
  <c r="BK260" i="4"/>
  <c r="BK227" i="4"/>
  <c r="BK129" i="4"/>
  <c r="J113" i="4"/>
  <c r="J1318" i="4"/>
  <c r="BK1281" i="4"/>
  <c r="BK1260" i="4"/>
  <c r="J1153" i="4"/>
  <c r="J1139" i="4"/>
  <c r="J960" i="4"/>
  <c r="BK757" i="4"/>
  <c r="J465" i="4"/>
  <c r="J422" i="4"/>
  <c r="BK252" i="4"/>
  <c r="BK113" i="4"/>
  <c r="BK109" i="4"/>
  <c r="BK1331" i="4"/>
  <c r="BK1244" i="4"/>
  <c r="J1225" i="4"/>
  <c r="BK1200" i="4"/>
  <c r="BK1160" i="4"/>
  <c r="BK1118" i="4"/>
  <c r="J1076" i="4"/>
  <c r="J1031" i="4"/>
  <c r="J976" i="4"/>
  <c r="J966" i="4"/>
  <c r="J920" i="4"/>
  <c r="J867" i="4"/>
  <c r="BK718" i="4"/>
  <c r="J688" i="4"/>
  <c r="J573" i="4"/>
  <c r="BK449" i="4"/>
  <c r="J378" i="4"/>
  <c r="BK246" i="4"/>
  <c r="BK149" i="4"/>
  <c r="J310" i="5"/>
  <c r="BK201" i="5"/>
  <c r="J106" i="5"/>
  <c r="BK134" i="5"/>
  <c r="J196" i="5"/>
  <c r="BK400" i="5"/>
  <c r="J385" i="5"/>
  <c r="BK337" i="5"/>
  <c r="BK299" i="5"/>
  <c r="J260" i="5"/>
  <c r="J201" i="5"/>
  <c r="J149" i="5"/>
  <c r="J102" i="5"/>
  <c r="J180" i="6"/>
  <c r="BK167" i="6"/>
  <c r="J135" i="6"/>
  <c r="J109" i="6"/>
  <c r="BK153" i="7"/>
  <c r="BK116" i="7"/>
  <c r="BK156" i="7"/>
  <c r="BK123" i="7"/>
  <c r="BK106" i="8"/>
  <c r="J94" i="8"/>
  <c r="J97" i="8"/>
  <c r="J845" i="9"/>
  <c r="J467" i="9"/>
  <c r="BK349" i="9"/>
  <c r="BK302" i="9"/>
  <c r="J206" i="9"/>
  <c r="J945" i="9"/>
  <c r="J758" i="9"/>
  <c r="BK640" i="9"/>
  <c r="J522" i="9"/>
  <c r="J410" i="9"/>
  <c r="BK206" i="9"/>
  <c r="BK899" i="9"/>
  <c r="BK715" i="9"/>
  <c r="BK671" i="9"/>
  <c r="BK534" i="9"/>
  <c r="J266" i="9"/>
  <c r="J119" i="9"/>
  <c r="BK920" i="9"/>
  <c r="J907" i="9"/>
  <c r="J886" i="9"/>
  <c r="J853" i="9"/>
  <c r="J843" i="9"/>
  <c r="BK736" i="9"/>
  <c r="J715" i="9"/>
  <c r="J663" i="9"/>
  <c r="J643" i="9"/>
  <c r="BK604" i="9"/>
  <c r="BK540" i="9"/>
  <c r="J438" i="9"/>
  <c r="BK410" i="9"/>
  <c r="BK356" i="9"/>
  <c r="J286" i="9"/>
  <c r="J197" i="9"/>
  <c r="BK126" i="9"/>
  <c r="J96" i="10"/>
  <c r="BK100" i="10"/>
  <c r="BK102" i="10"/>
  <c r="BK207" i="2"/>
  <c r="J123" i="2"/>
  <c r="BK205" i="2"/>
  <c r="BK121" i="2"/>
  <c r="J162" i="2"/>
  <c r="J97" i="3"/>
  <c r="J160" i="3"/>
  <c r="BK241" i="3"/>
  <c r="BK202" i="3"/>
  <c r="J174" i="3"/>
  <c r="J99" i="3"/>
  <c r="J133" i="3"/>
  <c r="J1052" i="4"/>
  <c r="BK675" i="4"/>
  <c r="J109" i="4"/>
  <c r="BK1031" i="4"/>
  <c r="BK889" i="4"/>
  <c r="J695" i="4"/>
  <c r="BK507" i="4"/>
  <c r="BK411" i="4"/>
  <c r="BK231" i="4"/>
  <c r="BK1326" i="4"/>
  <c r="J1273" i="4"/>
  <c r="BK839" i="4"/>
  <c r="J597" i="4"/>
  <c r="J352" i="4"/>
  <c r="J104" i="4"/>
  <c r="J333" i="5"/>
  <c r="J129" i="5"/>
  <c r="BK333" i="5"/>
  <c r="J134" i="5"/>
  <c r="J151" i="6"/>
  <c r="BK99" i="6"/>
  <c r="J153" i="7"/>
  <c r="BK92" i="7"/>
  <c r="J109" i="8"/>
  <c r="BK711" i="9"/>
  <c r="BK363" i="9"/>
  <c r="BK218" i="9"/>
  <c r="J847" i="9"/>
  <c r="BK621" i="9"/>
  <c r="J175" i="9"/>
  <c r="J867" i="9"/>
  <c r="BK725" i="9"/>
  <c r="J503" i="9"/>
  <c r="J103" i="9"/>
  <c r="BK877" i="9"/>
  <c r="J840" i="9"/>
  <c r="BK674" i="9"/>
  <c r="J616" i="9"/>
  <c r="J527" i="9"/>
  <c r="J429" i="9"/>
  <c r="J334" i="9"/>
  <c r="J218" i="9"/>
  <c r="J110" i="9"/>
  <c r="J100" i="10"/>
  <c r="J99" i="2"/>
  <c r="J205" i="2"/>
  <c r="J191" i="2"/>
  <c r="BK164" i="2"/>
  <c r="J96" i="2"/>
  <c r="J203" i="2"/>
  <c r="BK176" i="2"/>
  <c r="J144" i="2"/>
  <c r="BK129" i="2"/>
  <c r="BK119" i="2"/>
  <c r="J102" i="2"/>
  <c r="BK213" i="2"/>
  <c r="BK179" i="2"/>
  <c r="J150" i="2"/>
  <c r="BK102" i="2"/>
  <c r="J241" i="3"/>
  <c r="BK162" i="3"/>
  <c r="BK137" i="3"/>
  <c r="BK225" i="3"/>
  <c r="J186" i="3"/>
  <c r="J162" i="3"/>
  <c r="BK143" i="3"/>
  <c r="BK257" i="3"/>
  <c r="J251" i="3"/>
  <c r="J245" i="3"/>
  <c r="BK237" i="3"/>
  <c r="J227" i="3"/>
  <c r="J219" i="3"/>
  <c r="BK213" i="3"/>
  <c r="J202" i="3"/>
  <c r="BK198" i="3"/>
  <c r="J190" i="3"/>
  <c r="BK176" i="3"/>
  <c r="BK129" i="3"/>
  <c r="J119" i="3"/>
  <c r="J107" i="3"/>
  <c r="BK97" i="3"/>
  <c r="BK158" i="3"/>
  <c r="J111" i="3"/>
  <c r="BK103" i="3"/>
  <c r="BK1354" i="4"/>
  <c r="J1346" i="4"/>
  <c r="J1236" i="4"/>
  <c r="BK1146" i="4"/>
  <c r="J913" i="4"/>
  <c r="J834" i="4"/>
  <c r="J788" i="4"/>
  <c r="BK478" i="4"/>
  <c r="J437" i="4"/>
  <c r="J396" i="4"/>
  <c r="BK207" i="4"/>
  <c r="BK144" i="4"/>
  <c r="J1195" i="4"/>
  <c r="J1132" i="4"/>
  <c r="BK1087" i="4"/>
  <c r="J1048" i="4"/>
  <c r="J1036" i="4"/>
  <c r="BK991" i="4"/>
  <c r="BK952" i="4"/>
  <c r="J906" i="4"/>
  <c r="BK878" i="4"/>
  <c r="BK857" i="4"/>
  <c r="BK834" i="4"/>
  <c r="BK743" i="4"/>
  <c r="BK713" i="4"/>
  <c r="J675" i="4"/>
  <c r="BK657" i="4"/>
  <c r="J608" i="4"/>
  <c r="BK592" i="4"/>
  <c r="BK519" i="4"/>
  <c r="J478" i="4"/>
  <c r="J449" i="4"/>
  <c r="J402" i="4"/>
  <c r="BK378" i="4"/>
  <c r="J310" i="4"/>
  <c r="J291" i="4"/>
  <c r="J239" i="4"/>
  <c r="BK220" i="4"/>
  <c r="J171" i="4"/>
  <c r="BK139" i="4"/>
  <c r="J111" i="4"/>
  <c r="J1321" i="4"/>
  <c r="BK1300" i="4"/>
  <c r="BK1295" i="4"/>
  <c r="BK1273" i="4"/>
  <c r="J1240" i="4"/>
  <c r="J1205" i="4"/>
  <c r="J1160" i="4"/>
  <c r="J1004" i="4"/>
  <c r="J943" i="4"/>
  <c r="J813" i="4"/>
  <c r="J627" i="4"/>
  <c r="J566" i="4"/>
  <c r="J459" i="4"/>
  <c r="J265" i="4"/>
  <c r="BK164" i="4"/>
  <c r="J853" i="4"/>
  <c r="BK778" i="4"/>
  <c r="J220" i="4"/>
  <c r="BK160" i="4"/>
  <c r="J389" i="5"/>
  <c r="BK288" i="5"/>
  <c r="BK185" i="5"/>
  <c r="BK98" i="5"/>
  <c r="J119" i="5"/>
  <c r="J292" i="5"/>
  <c r="J239" i="5"/>
  <c r="BK389" i="5"/>
  <c r="J381" i="5"/>
  <c r="J360" i="5"/>
  <c r="BK328" i="5"/>
  <c r="J315" i="5"/>
  <c r="J276" i="5"/>
  <c r="BK239" i="5"/>
  <c r="BK206" i="5"/>
  <c r="J146" i="5"/>
  <c r="J141" i="5"/>
  <c r="BK102" i="5"/>
  <c r="BK104" i="6"/>
  <c r="J177" i="6"/>
  <c r="J156" i="6"/>
  <c r="J143" i="6"/>
  <c r="BK120" i="6"/>
  <c r="BK94" i="6"/>
  <c r="BK160" i="6"/>
  <c r="J162" i="7"/>
  <c r="BK106" i="7"/>
  <c r="J106" i="7"/>
  <c r="BK141" i="7"/>
  <c r="J116" i="7"/>
  <c r="BK109" i="8"/>
  <c r="J106" i="8"/>
  <c r="J100" i="8"/>
  <c r="BK100" i="8"/>
  <c r="BK853" i="9"/>
  <c r="J736" i="9"/>
  <c r="BK433" i="9"/>
  <c r="J315" i="9"/>
  <c r="BK294" i="9"/>
  <c r="BK136" i="9"/>
  <c r="J893" i="9"/>
  <c r="J862" i="9"/>
  <c r="J721" i="9"/>
  <c r="J612" i="9"/>
  <c r="J495" i="9"/>
  <c r="J376" i="9"/>
  <c r="J155" i="9"/>
  <c r="J872" i="9"/>
  <c r="BK862" i="9"/>
  <c r="J704" i="9"/>
  <c r="J581" i="9"/>
  <c r="BK522" i="9"/>
  <c r="J356" i="9"/>
  <c r="J126" i="9"/>
  <c r="J889" i="9"/>
  <c r="BK872" i="9"/>
  <c r="BK847" i="9"/>
  <c r="J838" i="9"/>
  <c r="J725" i="9"/>
  <c r="BK704" i="9"/>
  <c r="BK667" i="9"/>
  <c r="J640" i="9"/>
  <c r="BK572" i="9"/>
  <c r="BK547" i="9"/>
  <c r="BK503" i="9"/>
  <c r="J433" i="9"/>
  <c r="J420" i="9"/>
  <c r="BK341" i="9"/>
  <c r="BK315" i="9"/>
  <c r="J261" i="9"/>
  <c r="BK212" i="9"/>
  <c r="BK119" i="9"/>
  <c r="BK109" i="10"/>
  <c r="BK110" i="10"/>
  <c r="J112" i="10"/>
  <c r="J223" i="2"/>
  <c r="J179" i="2"/>
  <c r="BK170" i="2"/>
  <c r="BK162" i="2"/>
  <c r="J147" i="2"/>
  <c r="J129" i="2"/>
  <c r="AS55" i="1"/>
  <c r="BK132" i="2"/>
  <c r="BK99" i="2"/>
  <c r="BK194" i="2"/>
  <c r="J174" i="2"/>
  <c r="J121" i="2"/>
  <c r="J223" i="3"/>
  <c r="J176" i="3"/>
  <c r="BK117" i="3"/>
  <c r="J235" i="3"/>
  <c r="BK168" i="3"/>
  <c r="BK150" i="3"/>
  <c r="J135" i="3"/>
  <c r="BK251" i="3"/>
  <c r="J247" i="3"/>
  <c r="BK227" i="3"/>
  <c r="BK215" i="3"/>
  <c r="BK205" i="3"/>
  <c r="BK194" i="3"/>
  <c r="J143" i="3"/>
  <c r="BK131" i="3"/>
  <c r="J121" i="3"/>
  <c r="BK99" i="3"/>
  <c r="BK154" i="3"/>
  <c r="J105" i="3"/>
  <c r="BK1346" i="4"/>
  <c r="J1244" i="4"/>
  <c r="BK1025" i="4"/>
  <c r="BK937" i="4"/>
  <c r="J829" i="4"/>
  <c r="BK688" i="4"/>
  <c r="BK465" i="4"/>
  <c r="J361" i="4"/>
  <c r="J162" i="4"/>
  <c r="BK1178" i="4"/>
  <c r="J1081" i="4"/>
  <c r="J1025" i="4"/>
  <c r="BK970" i="4"/>
  <c r="J947" i="4"/>
  <c r="J910" i="4"/>
  <c r="BK872" i="4"/>
  <c r="BK807" i="4"/>
  <c r="J750" i="4"/>
  <c r="J680" i="4"/>
  <c r="BK636" i="4"/>
  <c r="BK566" i="4"/>
  <c r="BK469" i="4"/>
  <c r="BK422" i="4"/>
  <c r="BK396" i="4"/>
  <c r="BK286" i="4"/>
  <c r="BK243" i="4"/>
  <c r="BK216" i="4"/>
  <c r="BK162" i="4"/>
  <c r="J1326" i="4"/>
  <c r="J1306" i="4"/>
  <c r="J1277" i="4"/>
  <c r="J1248" i="4"/>
  <c r="BK1217" i="4"/>
  <c r="J1055" i="4"/>
  <c r="J886" i="4"/>
  <c r="BK822" i="4"/>
  <c r="J561" i="4"/>
  <c r="BK383" i="4"/>
  <c r="J124" i="4"/>
  <c r="BK111" i="4"/>
  <c r="J1336" i="4"/>
  <c r="J1269" i="4"/>
  <c r="BK1236" i="4"/>
  <c r="BK1205" i="4"/>
  <c r="J1190" i="4"/>
  <c r="BK1153" i="4"/>
  <c r="BK1081" i="4"/>
  <c r="J1071" i="4"/>
  <c r="BK1043" i="4"/>
  <c r="BK1028" i="4"/>
  <c r="J981" i="4"/>
  <c r="J970" i="4"/>
  <c r="J930" i="4"/>
  <c r="J894" i="4"/>
  <c r="BK813" i="4"/>
  <c r="BK691" i="4"/>
  <c r="J657" i="4"/>
  <c r="BK573" i="4"/>
  <c r="J502" i="4"/>
  <c r="BK429" i="4"/>
  <c r="J336" i="4"/>
  <c r="J185" i="4"/>
  <c r="J374" i="5"/>
  <c r="J231" i="5"/>
  <c r="BK149" i="5"/>
  <c r="J319" i="5"/>
  <c r="BK324" i="5"/>
  <c r="BK264" i="5"/>
  <c r="J113" i="5"/>
  <c r="BK377" i="5"/>
  <c r="BK354" i="5"/>
  <c r="J324" i="5"/>
  <c r="BK269" i="5"/>
  <c r="J248" i="5"/>
  <c r="BK174" i="5"/>
  <c r="BK141" i="5"/>
  <c r="BK165" i="6"/>
  <c r="BK109" i="6"/>
  <c r="J174" i="6"/>
  <c r="BK151" i="6"/>
  <c r="J120" i="6"/>
  <c r="BK177" i="6"/>
  <c r="J136" i="7"/>
  <c r="BK165" i="7"/>
  <c r="J147" i="7"/>
  <c r="BK100" i="7"/>
  <c r="J96" i="7"/>
  <c r="BK104" i="8"/>
  <c r="J105" i="8"/>
  <c r="BK855" i="9"/>
  <c r="BK555" i="9"/>
  <c r="BK425" i="9"/>
  <c r="J319" i="9"/>
  <c r="BK286" i="9"/>
  <c r="J115" i="9"/>
  <c r="J859" i="9"/>
  <c r="BK732" i="9"/>
  <c r="BK561" i="9"/>
  <c r="BK482" i="9"/>
  <c r="J299" i="9"/>
  <c r="BK147" i="9"/>
  <c r="BK851" i="9"/>
  <c r="J696" i="9"/>
  <c r="J572" i="9"/>
  <c r="J368" i="9"/>
  <c r="BK175" i="9"/>
  <c r="BK937" i="9"/>
  <c r="J920" i="9"/>
  <c r="BK893" i="9"/>
  <c r="J877" i="9"/>
  <c r="BK845" i="9"/>
  <c r="BK831" i="9"/>
  <c r="J732" i="9"/>
  <c r="J667" i="9"/>
  <c r="J654" i="9"/>
  <c r="BK625" i="9"/>
  <c r="J561" i="9"/>
  <c r="BK511" i="9"/>
  <c r="J425" i="9"/>
  <c r="BK397" i="9"/>
  <c r="BK319" i="9"/>
  <c r="J228" i="9"/>
  <c r="BK155" i="9"/>
  <c r="BK115" i="9"/>
  <c r="J107" i="10"/>
  <c r="BK105" i="10"/>
  <c r="BK172" i="2"/>
  <c r="BK221" i="2"/>
  <c r="J197" i="2"/>
  <c r="J93" i="2"/>
  <c r="J229" i="3"/>
  <c r="BK125" i="3"/>
  <c r="BK229" i="3"/>
  <c r="BK186" i="3"/>
  <c r="BK160" i="3"/>
  <c r="J90" i="3"/>
  <c r="BK906" i="4"/>
  <c r="J365" i="4"/>
  <c r="J1087" i="4"/>
  <c r="BK943" i="4"/>
  <c r="BK788" i="4"/>
  <c r="BK627" i="4"/>
  <c r="J383" i="4"/>
  <c r="J149" i="4"/>
  <c r="BK1248" i="4"/>
  <c r="J1001" i="4"/>
  <c r="J507" i="4"/>
  <c r="BK947" i="4"/>
  <c r="J757" i="4"/>
  <c r="J411" i="4"/>
  <c r="J222" i="5"/>
  <c r="BK381" i="5"/>
  <c r="BK212" i="5"/>
  <c r="BK174" i="6"/>
  <c r="BK147" i="7"/>
  <c r="BK105" i="8"/>
  <c r="J282" i="9"/>
  <c r="BK527" i="9"/>
  <c r="BK926" i="9"/>
  <c r="BK721" i="9"/>
  <c r="J555" i="9"/>
  <c r="BK282" i="9"/>
  <c r="J109" i="10"/>
  <c r="BK218" i="2"/>
  <c r="J117" i="2"/>
  <c r="BK126" i="2"/>
  <c r="BK201" i="2"/>
  <c r="BK235" i="3"/>
  <c r="J109" i="3"/>
  <c r="BK170" i="3"/>
  <c r="BK111" i="3"/>
  <c r="BK245" i="3"/>
  <c r="J231" i="3"/>
  <c r="J213" i="3"/>
  <c r="J196" i="3"/>
  <c r="J182" i="3"/>
  <c r="J125" i="3"/>
  <c r="J101" i="3"/>
  <c r="BK152" i="3"/>
  <c r="J1252" i="4"/>
  <c r="BK984" i="4"/>
  <c r="BK680" i="4"/>
  <c r="J348" i="4"/>
  <c r="BK1240" i="4"/>
  <c r="BK1071" i="4"/>
  <c r="BK976" i="4"/>
  <c r="BK902" i="4"/>
  <c r="BK802" i="4"/>
  <c r="J691" i="4"/>
  <c r="J589" i="4"/>
  <c r="BK415" i="4"/>
  <c r="BK365" i="4"/>
  <c r="BK239" i="4"/>
  <c r="J156" i="4"/>
  <c r="BK1312" i="4"/>
  <c r="J1260" i="4"/>
  <c r="J1058" i="4"/>
  <c r="BK310" i="4"/>
  <c r="J735" i="4"/>
  <c r="J377" i="5"/>
  <c r="J206" i="5"/>
  <c r="J405" i="5"/>
  <c r="J347" i="5"/>
  <c r="J255" i="5"/>
  <c r="BK124" i="5"/>
  <c r="BK169" i="6"/>
  <c r="BK114" i="6"/>
  <c r="J100" i="7"/>
  <c r="BK96" i="7"/>
  <c r="BK93" i="8"/>
  <c r="J681" i="9"/>
  <c r="J391" i="9"/>
  <c r="J224" i="9"/>
  <c r="BK840" i="9"/>
  <c r="BK590" i="9"/>
  <c r="J349" i="9"/>
  <c r="J674" i="9"/>
  <c r="BK438" i="9"/>
  <c r="BK867" i="9"/>
  <c r="BK742" i="9"/>
  <c r="BK654" i="9"/>
  <c r="BK599" i="9"/>
  <c r="J405" i="9"/>
  <c r="J311" i="9"/>
  <c r="BK202" i="9"/>
  <c r="BK98" i="10"/>
  <c r="J93" i="10"/>
  <c r="J168" i="2"/>
  <c r="BK105" i="2"/>
  <c r="J166" i="2"/>
  <c r="AS63" i="1"/>
  <c r="BK156" i="3"/>
  <c r="J172" i="3"/>
  <c r="BK255" i="3"/>
  <c r="BK231" i="3"/>
  <c r="J211" i="3"/>
  <c r="BK190" i="3"/>
  <c r="J95" i="3"/>
  <c r="J1354" i="4"/>
  <c r="BK1139" i="4"/>
  <c r="J493" i="4"/>
  <c r="J227" i="4"/>
  <c r="J1111" i="4"/>
  <c r="J956" i="4"/>
  <c r="BK829" i="4"/>
  <c r="BK652" i="4"/>
  <c r="J456" i="4"/>
  <c r="BK348" i="4"/>
  <c r="J197" i="4"/>
  <c r="BK1256" i="4"/>
  <c r="J1064" i="4"/>
  <c r="BK608" i="4"/>
  <c r="BK156" i="4"/>
  <c r="BK1277" i="4"/>
  <c r="BK1149" i="4"/>
  <c r="BK1055" i="4"/>
  <c r="J991" i="4"/>
  <c r="J889" i="4"/>
  <c r="BK631" i="4"/>
  <c r="J216" i="4"/>
  <c r="BK146" i="5"/>
  <c r="J299" i="5"/>
  <c r="J364" i="5"/>
  <c r="BK282" i="5"/>
  <c r="BK129" i="5"/>
  <c r="J131" i="6"/>
  <c r="J127" i="7"/>
  <c r="J141" i="7"/>
  <c r="BK103" i="8"/>
  <c r="J747" i="9"/>
  <c r="BK889" i="9"/>
  <c r="J511" i="9"/>
  <c r="BK945" i="9"/>
  <c r="J599" i="9"/>
  <c r="BK940" i="9"/>
  <c r="BK849" i="9"/>
  <c r="BK696" i="9"/>
  <c r="BK612" i="9"/>
  <c r="BK495" i="9"/>
  <c r="BK306" i="9"/>
  <c r="J102" i="10"/>
  <c r="T92" i="2" l="1"/>
  <c r="R125" i="2"/>
  <c r="BK146" i="2"/>
  <c r="J146" i="2"/>
  <c r="J66" i="2"/>
  <c r="T146" i="2"/>
  <c r="R178" i="2"/>
  <c r="P220" i="2"/>
  <c r="P209" i="2"/>
  <c r="BK149" i="3"/>
  <c r="BK89" i="3" s="1"/>
  <c r="J149" i="3"/>
  <c r="J65" i="3" s="1"/>
  <c r="T149" i="3"/>
  <c r="R204" i="3"/>
  <c r="BK103" i="4"/>
  <c r="J103" i="4" s="1"/>
  <c r="J65" i="4" s="1"/>
  <c r="P387" i="4"/>
  <c r="R501" i="4"/>
  <c r="R599" i="4"/>
  <c r="P833" i="4"/>
  <c r="P1016" i="4"/>
  <c r="T1152" i="4"/>
  <c r="BK1204" i="4"/>
  <c r="J1204" i="4" s="1"/>
  <c r="J76" i="4" s="1"/>
  <c r="BK1320" i="4"/>
  <c r="J1320" i="4" s="1"/>
  <c r="J79" i="4" s="1"/>
  <c r="BK162" i="5"/>
  <c r="J162" i="5"/>
  <c r="J66" i="5" s="1"/>
  <c r="BK221" i="5"/>
  <c r="J221" i="5"/>
  <c r="J68" i="5"/>
  <c r="R309" i="5"/>
  <c r="BK92" i="2"/>
  <c r="J92" i="2" s="1"/>
  <c r="J64" i="2" s="1"/>
  <c r="R92" i="2"/>
  <c r="BK125" i="2"/>
  <c r="J125" i="2"/>
  <c r="J65" i="2"/>
  <c r="T125" i="2"/>
  <c r="P146" i="2"/>
  <c r="BK178" i="2"/>
  <c r="J178" i="2"/>
  <c r="J67" i="2" s="1"/>
  <c r="T178" i="2"/>
  <c r="BK220" i="2"/>
  <c r="J220" i="2"/>
  <c r="J69" i="2" s="1"/>
  <c r="T220" i="2"/>
  <c r="T209" i="2"/>
  <c r="P149" i="3"/>
  <c r="BK204" i="3"/>
  <c r="J204" i="3"/>
  <c r="J66" i="3"/>
  <c r="T204" i="3"/>
  <c r="P103" i="4"/>
  <c r="BK387" i="4"/>
  <c r="J387" i="4" s="1"/>
  <c r="J66" i="4" s="1"/>
  <c r="BK501" i="4"/>
  <c r="J501" i="4" s="1"/>
  <c r="J67" i="4" s="1"/>
  <c r="T599" i="4"/>
  <c r="R833" i="4"/>
  <c r="R1016" i="4"/>
  <c r="R1152" i="4"/>
  <c r="P1183" i="4"/>
  <c r="T1204" i="4"/>
  <c r="P1320" i="4"/>
  <c r="R97" i="5"/>
  <c r="P162" i="5"/>
  <c r="P221" i="5"/>
  <c r="BK309" i="5"/>
  <c r="R93" i="6"/>
  <c r="R92" i="6"/>
  <c r="R125" i="6"/>
  <c r="R124" i="6"/>
  <c r="R164" i="6"/>
  <c r="R91" i="7"/>
  <c r="R90" i="7" s="1"/>
  <c r="R89" i="7" s="1"/>
  <c r="R140" i="7"/>
  <c r="BK91" i="8"/>
  <c r="J91" i="8" s="1"/>
  <c r="J65" i="8" s="1"/>
  <c r="T91" i="8"/>
  <c r="R102" i="8"/>
  <c r="T437" i="9"/>
  <c r="R554" i="9"/>
  <c r="P842" i="9"/>
  <c r="P571" i="9"/>
  <c r="T842" i="9"/>
  <c r="T571" i="9" s="1"/>
  <c r="R861" i="9"/>
  <c r="R906" i="9"/>
  <c r="P925" i="9"/>
  <c r="P924" i="9" s="1"/>
  <c r="P944" i="9"/>
  <c r="P943" i="9"/>
  <c r="P92" i="2"/>
  <c r="P125" i="2"/>
  <c r="R146" i="2"/>
  <c r="P178" i="2"/>
  <c r="R220" i="2"/>
  <c r="R209" i="2" s="1"/>
  <c r="R149" i="3"/>
  <c r="R89" i="3"/>
  <c r="R88" i="3" s="1"/>
  <c r="P204" i="3"/>
  <c r="R103" i="4"/>
  <c r="R387" i="4"/>
  <c r="BK599" i="4"/>
  <c r="J599" i="4"/>
  <c r="J68" i="4"/>
  <c r="BK833" i="4"/>
  <c r="J833" i="4" s="1"/>
  <c r="J70" i="4" s="1"/>
  <c r="BK1016" i="4"/>
  <c r="J1016" i="4"/>
  <c r="J71" i="4" s="1"/>
  <c r="BK1152" i="4"/>
  <c r="J1152" i="4"/>
  <c r="J72" i="4"/>
  <c r="P1204" i="4"/>
  <c r="R1320" i="4"/>
  <c r="BK97" i="5"/>
  <c r="J97" i="5"/>
  <c r="J65" i="5" s="1"/>
  <c r="R162" i="5"/>
  <c r="T221" i="5"/>
  <c r="P309" i="5"/>
  <c r="P93" i="6"/>
  <c r="P92" i="6"/>
  <c r="P125" i="6"/>
  <c r="P124" i="6"/>
  <c r="P164" i="6"/>
  <c r="P91" i="7"/>
  <c r="P90" i="7"/>
  <c r="P89" i="7"/>
  <c r="AU61" i="1" s="1"/>
  <c r="P140" i="7"/>
  <c r="BK102" i="8"/>
  <c r="J102" i="8"/>
  <c r="J67" i="8" s="1"/>
  <c r="R102" i="9"/>
  <c r="P318" i="9"/>
  <c r="BK390" i="9"/>
  <c r="J390" i="9" s="1"/>
  <c r="J67" i="9" s="1"/>
  <c r="T390" i="9"/>
  <c r="P437" i="9"/>
  <c r="T554" i="9"/>
  <c r="P861" i="9"/>
  <c r="P906" i="9"/>
  <c r="R944" i="9"/>
  <c r="R943" i="9" s="1"/>
  <c r="T103" i="4"/>
  <c r="T387" i="4"/>
  <c r="P501" i="4"/>
  <c r="T501" i="4"/>
  <c r="P599" i="4"/>
  <c r="BK730" i="4"/>
  <c r="BK102" i="4" s="1"/>
  <c r="J102" i="4" s="1"/>
  <c r="J64" i="4" s="1"/>
  <c r="J730" i="4"/>
  <c r="J69" i="4" s="1"/>
  <c r="P730" i="4"/>
  <c r="R730" i="4"/>
  <c r="T730" i="4"/>
  <c r="T833" i="4"/>
  <c r="T1016" i="4"/>
  <c r="P1152" i="4"/>
  <c r="BK1183" i="4"/>
  <c r="BK1182" i="4" s="1"/>
  <c r="J1182" i="4" s="1"/>
  <c r="J74" i="4" s="1"/>
  <c r="R1183" i="4"/>
  <c r="T1183" i="4"/>
  <c r="T1182" i="4" s="1"/>
  <c r="R1204" i="4"/>
  <c r="BK1305" i="4"/>
  <c r="J1305" i="4"/>
  <c r="J78" i="4" s="1"/>
  <c r="P1305" i="4"/>
  <c r="P1304" i="4" s="1"/>
  <c r="R1305" i="4"/>
  <c r="R1304" i="4" s="1"/>
  <c r="T1305" i="4"/>
  <c r="T1320" i="4"/>
  <c r="P97" i="5"/>
  <c r="P96" i="5" s="1"/>
  <c r="T97" i="5"/>
  <c r="T162" i="5"/>
  <c r="R221" i="5"/>
  <c r="BK287" i="5"/>
  <c r="J287" i="5"/>
  <c r="J72" i="5" s="1"/>
  <c r="P287" i="5"/>
  <c r="P286" i="5" s="1"/>
  <c r="R287" i="5"/>
  <c r="T287" i="5"/>
  <c r="T309" i="5"/>
  <c r="BK93" i="6"/>
  <c r="J93" i="6" s="1"/>
  <c r="J65" i="6" s="1"/>
  <c r="T93" i="6"/>
  <c r="T92" i="6" s="1"/>
  <c r="BK125" i="6"/>
  <c r="J125" i="6" s="1"/>
  <c r="J68" i="6" s="1"/>
  <c r="T125" i="6"/>
  <c r="T124" i="6"/>
  <c r="BK164" i="6"/>
  <c r="J164" i="6"/>
  <c r="J69" i="6" s="1"/>
  <c r="T164" i="6"/>
  <c r="BK91" i="7"/>
  <c r="T91" i="7"/>
  <c r="BK140" i="7"/>
  <c r="J140" i="7"/>
  <c r="J66" i="7" s="1"/>
  <c r="T140" i="7"/>
  <c r="P91" i="8"/>
  <c r="R91" i="8"/>
  <c r="R90" i="8"/>
  <c r="R89" i="8"/>
  <c r="P102" i="8"/>
  <c r="T102" i="8"/>
  <c r="BK102" i="9"/>
  <c r="P102" i="9"/>
  <c r="T102" i="9"/>
  <c r="BK318" i="9"/>
  <c r="J318" i="9" s="1"/>
  <c r="J66" i="9" s="1"/>
  <c r="R318" i="9"/>
  <c r="T318" i="9"/>
  <c r="P390" i="9"/>
  <c r="R390" i="9"/>
  <c r="BK437" i="9"/>
  <c r="J437" i="9" s="1"/>
  <c r="J68" i="9" s="1"/>
  <c r="R437" i="9"/>
  <c r="BK554" i="9"/>
  <c r="J554" i="9"/>
  <c r="J69" i="9" s="1"/>
  <c r="P554" i="9"/>
  <c r="BK842" i="9"/>
  <c r="J842" i="9"/>
  <c r="J71" i="9"/>
  <c r="R842" i="9"/>
  <c r="R571" i="9" s="1"/>
  <c r="BK861" i="9"/>
  <c r="J861" i="9" s="1"/>
  <c r="J72" i="9" s="1"/>
  <c r="T861" i="9"/>
  <c r="BK906" i="9"/>
  <c r="J906" i="9" s="1"/>
  <c r="J73" i="9" s="1"/>
  <c r="T906" i="9"/>
  <c r="BK925" i="9"/>
  <c r="J925" i="9" s="1"/>
  <c r="J76" i="9" s="1"/>
  <c r="BK924" i="9"/>
  <c r="J924" i="9"/>
  <c r="J75" i="9" s="1"/>
  <c r="R925" i="9"/>
  <c r="R924" i="9" s="1"/>
  <c r="T925" i="9"/>
  <c r="T924" i="9" s="1"/>
  <c r="BK944" i="9"/>
  <c r="BK943" i="9" s="1"/>
  <c r="J943" i="9" s="1"/>
  <c r="J77" i="9" s="1"/>
  <c r="T944" i="9"/>
  <c r="T943" i="9"/>
  <c r="BK95" i="10"/>
  <c r="J95" i="10" s="1"/>
  <c r="J66" i="10" s="1"/>
  <c r="P95" i="10"/>
  <c r="R95" i="10"/>
  <c r="T95" i="10"/>
  <c r="BK99" i="10"/>
  <c r="J99" i="10" s="1"/>
  <c r="J67" i="10" s="1"/>
  <c r="P99" i="10"/>
  <c r="R99" i="10"/>
  <c r="T99" i="10"/>
  <c r="BK104" i="10"/>
  <c r="J104" i="10" s="1"/>
  <c r="J68" i="10" s="1"/>
  <c r="P104" i="10"/>
  <c r="R104" i="10"/>
  <c r="T104" i="10"/>
  <c r="BK281" i="5"/>
  <c r="J281" i="5"/>
  <c r="J70" i="5"/>
  <c r="BK119" i="6"/>
  <c r="J119" i="6" s="1"/>
  <c r="J66" i="6" s="1"/>
  <c r="BK209" i="2"/>
  <c r="J209" i="2"/>
  <c r="J68" i="2" s="1"/>
  <c r="BK164" i="7"/>
  <c r="J164" i="7" s="1"/>
  <c r="J67" i="7" s="1"/>
  <c r="BK1177" i="4"/>
  <c r="J1177" i="4"/>
  <c r="J73" i="4"/>
  <c r="BK211" i="5"/>
  <c r="J211" i="5" s="1"/>
  <c r="J67" i="5" s="1"/>
  <c r="BK275" i="5"/>
  <c r="J275" i="5"/>
  <c r="J69" i="5" s="1"/>
  <c r="BK99" i="8"/>
  <c r="J99" i="8" s="1"/>
  <c r="J66" i="8" s="1"/>
  <c r="BK571" i="9"/>
  <c r="J571" i="9"/>
  <c r="J70" i="9"/>
  <c r="BK919" i="9"/>
  <c r="J919" i="9" s="1"/>
  <c r="J74" i="9" s="1"/>
  <c r="BK92" i="10"/>
  <c r="J92" i="10"/>
  <c r="J65" i="10" s="1"/>
  <c r="J944" i="9"/>
  <c r="J78" i="9" s="1"/>
  <c r="J56" i="10"/>
  <c r="BE96" i="10"/>
  <c r="BE105" i="10"/>
  <c r="BE112" i="10"/>
  <c r="J102" i="9"/>
  <c r="J65" i="9" s="1"/>
  <c r="E50" i="10"/>
  <c r="BE102" i="10"/>
  <c r="F59" i="10"/>
  <c r="BE93" i="10"/>
  <c r="BE98" i="10"/>
  <c r="BE107" i="10"/>
  <c r="BE109" i="10"/>
  <c r="BE110" i="10"/>
  <c r="BE100" i="10"/>
  <c r="J94" i="9"/>
  <c r="BE110" i="9"/>
  <c r="BE115" i="9"/>
  <c r="BE119" i="9"/>
  <c r="BE136" i="9"/>
  <c r="BE175" i="9"/>
  <c r="BE193" i="9"/>
  <c r="BE212" i="9"/>
  <c r="BE218" i="9"/>
  <c r="BE228" i="9"/>
  <c r="BE261" i="9"/>
  <c r="BE286" i="9"/>
  <c r="BE302" i="9"/>
  <c r="BE334" i="9"/>
  <c r="BE349" i="9"/>
  <c r="BE356" i="9"/>
  <c r="BE363" i="9"/>
  <c r="BE368" i="9"/>
  <c r="BE397" i="9"/>
  <c r="BE410" i="9"/>
  <c r="BE425" i="9"/>
  <c r="BE429" i="9"/>
  <c r="BE433" i="9"/>
  <c r="BE438" i="9"/>
  <c r="BE463" i="9"/>
  <c r="BE467" i="9"/>
  <c r="BE503" i="9"/>
  <c r="BE517" i="9"/>
  <c r="BE522" i="9"/>
  <c r="BE527" i="9"/>
  <c r="BE547" i="9"/>
  <c r="BE567" i="9"/>
  <c r="BE572" i="9"/>
  <c r="BE604" i="9"/>
  <c r="BE616" i="9"/>
  <c r="BE625" i="9"/>
  <c r="BE640" i="9"/>
  <c r="BE643" i="9"/>
  <c r="BE649" i="9"/>
  <c r="BE654" i="9"/>
  <c r="BE663" i="9"/>
  <c r="BE696" i="9"/>
  <c r="BE715" i="9"/>
  <c r="BE725" i="9"/>
  <c r="BE736" i="9"/>
  <c r="BE758" i="9"/>
  <c r="BE784" i="9"/>
  <c r="BE804" i="9"/>
  <c r="BE831" i="9"/>
  <c r="BE838" i="9"/>
  <c r="BE840" i="9"/>
  <c r="BE847" i="9"/>
  <c r="BE855" i="9"/>
  <c r="BE857" i="9"/>
  <c r="BE862" i="9"/>
  <c r="BE886" i="9"/>
  <c r="BE889" i="9"/>
  <c r="BE911" i="9"/>
  <c r="BE920" i="9"/>
  <c r="BE926" i="9"/>
  <c r="BE937" i="9"/>
  <c r="E88" i="9"/>
  <c r="BE147" i="9"/>
  <c r="BE197" i="9"/>
  <c r="BE206" i="9"/>
  <c r="BE224" i="9"/>
  <c r="BE294" i="9"/>
  <c r="BE319" i="9"/>
  <c r="BE482" i="9"/>
  <c r="BE487" i="9"/>
  <c r="BE495" i="9"/>
  <c r="BE561" i="9"/>
  <c r="BE590" i="9"/>
  <c r="BE608" i="9"/>
  <c r="BE612" i="9"/>
  <c r="BE681" i="9"/>
  <c r="BE711" i="9"/>
  <c r="BE721" i="9"/>
  <c r="BE843" i="9"/>
  <c r="BE849" i="9"/>
  <c r="BE859" i="9"/>
  <c r="BE883" i="9"/>
  <c r="BE893" i="9"/>
  <c r="BE907" i="9"/>
  <c r="BE940" i="9"/>
  <c r="BE950" i="9"/>
  <c r="F59" i="9"/>
  <c r="BE103" i="9"/>
  <c r="BE266" i="9"/>
  <c r="BE282" i="9"/>
  <c r="BE306" i="9"/>
  <c r="BE311" i="9"/>
  <c r="BE315" i="9"/>
  <c r="BE341" i="9"/>
  <c r="BE391" i="9"/>
  <c r="BE405" i="9"/>
  <c r="BE415" i="9"/>
  <c r="BE534" i="9"/>
  <c r="BE555" i="9"/>
  <c r="BE581" i="9"/>
  <c r="BE594" i="9"/>
  <c r="BE599" i="9"/>
  <c r="BE667" i="9"/>
  <c r="BE671" i="9"/>
  <c r="BE747" i="9"/>
  <c r="BE845" i="9"/>
  <c r="BE853" i="9"/>
  <c r="BE867" i="9"/>
  <c r="BE872" i="9"/>
  <c r="BE877" i="9"/>
  <c r="BE899" i="9"/>
  <c r="BE945" i="9"/>
  <c r="BE126" i="9"/>
  <c r="BE155" i="9"/>
  <c r="BE202" i="9"/>
  <c r="BE299" i="9"/>
  <c r="BE376" i="9"/>
  <c r="BE383" i="9"/>
  <c r="BE420" i="9"/>
  <c r="BE511" i="9"/>
  <c r="BE540" i="9"/>
  <c r="BE621" i="9"/>
  <c r="BE674" i="9"/>
  <c r="BE704" i="9"/>
  <c r="BE732" i="9"/>
  <c r="BE742" i="9"/>
  <c r="BE755" i="9"/>
  <c r="BE851" i="9"/>
  <c r="E50" i="8"/>
  <c r="J83" i="8"/>
  <c r="BE94" i="8"/>
  <c r="BE103" i="8"/>
  <c r="BE106" i="8"/>
  <c r="J91" i="7"/>
  <c r="J65" i="7" s="1"/>
  <c r="F59" i="8"/>
  <c r="BE93" i="8"/>
  <c r="BE97" i="8"/>
  <c r="BE100" i="8"/>
  <c r="BE105" i="8"/>
  <c r="BE92" i="8"/>
  <c r="BE95" i="8"/>
  <c r="BE104" i="8"/>
  <c r="BE109" i="8"/>
  <c r="J56" i="7"/>
  <c r="E77" i="7"/>
  <c r="F86" i="7"/>
  <c r="BE92" i="7"/>
  <c r="BE100" i="7"/>
  <c r="BE106" i="7"/>
  <c r="BE123" i="7"/>
  <c r="BE127" i="7"/>
  <c r="BE141" i="7"/>
  <c r="BE147" i="7"/>
  <c r="BE153" i="7"/>
  <c r="BE162" i="7"/>
  <c r="BE131" i="7"/>
  <c r="BE165" i="7"/>
  <c r="BE96" i="7"/>
  <c r="BE113" i="7"/>
  <c r="BE116" i="7"/>
  <c r="BE136" i="7"/>
  <c r="BE156" i="7"/>
  <c r="J309" i="5"/>
  <c r="J73" i="5" s="1"/>
  <c r="F88" i="6"/>
  <c r="BE131" i="6"/>
  <c r="BE143" i="6"/>
  <c r="BE174" i="6"/>
  <c r="J56" i="6"/>
  <c r="E79" i="6"/>
  <c r="BE94" i="6"/>
  <c r="BE99" i="6"/>
  <c r="BE104" i="6"/>
  <c r="BE109" i="6"/>
  <c r="BE114" i="6"/>
  <c r="BE120" i="6"/>
  <c r="BE126" i="6"/>
  <c r="BE156" i="6"/>
  <c r="BE160" i="6"/>
  <c r="BE165" i="6"/>
  <c r="BE169" i="6"/>
  <c r="BE177" i="6"/>
  <c r="BE180" i="6"/>
  <c r="BE135" i="6"/>
  <c r="BE148" i="6"/>
  <c r="BE151" i="6"/>
  <c r="BE167" i="6"/>
  <c r="E83" i="5"/>
  <c r="J89" i="5"/>
  <c r="BE98" i="5"/>
  <c r="BE119" i="5"/>
  <c r="BE134" i="5"/>
  <c r="BE146" i="5"/>
  <c r="BE149" i="5"/>
  <c r="BE157" i="5"/>
  <c r="BE174" i="5"/>
  <c r="BE185" i="5"/>
  <c r="BE212" i="5"/>
  <c r="BE222" i="5"/>
  <c r="BE231" i="5"/>
  <c r="BE239" i="5"/>
  <c r="BE255" i="5"/>
  <c r="BE260" i="5"/>
  <c r="BE264" i="5"/>
  <c r="BE276" i="5"/>
  <c r="BE282" i="5"/>
  <c r="BE288" i="5"/>
  <c r="BE299" i="5"/>
  <c r="BE310" i="5"/>
  <c r="BE319" i="5"/>
  <c r="BE324" i="5"/>
  <c r="BE337" i="5"/>
  <c r="BE347" i="5"/>
  <c r="BE360" i="5"/>
  <c r="BE364" i="5"/>
  <c r="BE377" i="5"/>
  <c r="BE381" i="5"/>
  <c r="BE385" i="5"/>
  <c r="BE389" i="5"/>
  <c r="BE392" i="5"/>
  <c r="BE400" i="5"/>
  <c r="BE405" i="5"/>
  <c r="F59" i="5"/>
  <c r="BE102" i="5"/>
  <c r="BE106" i="5"/>
  <c r="BE248" i="5"/>
  <c r="BE269" i="5"/>
  <c r="BE328" i="5"/>
  <c r="BE333" i="5"/>
  <c r="BE124" i="5"/>
  <c r="BE129" i="5"/>
  <c r="BE163" i="5"/>
  <c r="BE201" i="5"/>
  <c r="BE351" i="5"/>
  <c r="BE374" i="5"/>
  <c r="BE113" i="5"/>
  <c r="BE141" i="5"/>
  <c r="BE155" i="5"/>
  <c r="BE196" i="5"/>
  <c r="BE206" i="5"/>
  <c r="BE292" i="5"/>
  <c r="BE305" i="5"/>
  <c r="BE315" i="5"/>
  <c r="BE354" i="5"/>
  <c r="E89" i="4"/>
  <c r="BE113" i="4"/>
  <c r="BE139" i="4"/>
  <c r="BE144" i="4"/>
  <c r="BE286" i="4"/>
  <c r="BE291" i="4"/>
  <c r="BE304" i="4"/>
  <c r="BE310" i="4"/>
  <c r="BE361" i="4"/>
  <c r="BE443" i="4"/>
  <c r="BE566" i="4"/>
  <c r="BE589" i="4"/>
  <c r="BE608" i="4"/>
  <c r="BE652" i="4"/>
  <c r="BE680" i="4"/>
  <c r="BE695" i="4"/>
  <c r="BE713" i="4"/>
  <c r="BE829" i="4"/>
  <c r="BE853" i="4"/>
  <c r="BE857" i="4"/>
  <c r="BE862" i="4"/>
  <c r="BE906" i="4"/>
  <c r="BE910" i="4"/>
  <c r="BE937" i="4"/>
  <c r="BE952" i="4"/>
  <c r="BE956" i="4"/>
  <c r="BE960" i="4"/>
  <c r="BE966" i="4"/>
  <c r="BE991" i="4"/>
  <c r="BE1001" i="4"/>
  <c r="BE1004" i="4"/>
  <c r="BE1064" i="4"/>
  <c r="BE1076" i="4"/>
  <c r="BE1118" i="4"/>
  <c r="BE1123" i="4"/>
  <c r="BE1132" i="4"/>
  <c r="BE1195" i="4"/>
  <c r="BE1221" i="4"/>
  <c r="BE1252" i="4"/>
  <c r="BE1281" i="4"/>
  <c r="BE1295" i="4"/>
  <c r="BE1326" i="4"/>
  <c r="BE1336" i="4"/>
  <c r="BE1341" i="4"/>
  <c r="BE104" i="4"/>
  <c r="BE149" i="4"/>
  <c r="BE162" i="4"/>
  <c r="BE185" i="4"/>
  <c r="BE192" i="4"/>
  <c r="BE216" i="4"/>
  <c r="BE220" i="4"/>
  <c r="BE234" i="4"/>
  <c r="BE239" i="4"/>
  <c r="BE246" i="4"/>
  <c r="BE272" i="4"/>
  <c r="BE348" i="4"/>
  <c r="BE352" i="4"/>
  <c r="BE372" i="4"/>
  <c r="BE415" i="4"/>
  <c r="BE419" i="4"/>
  <c r="BE433" i="4"/>
  <c r="BE478" i="4"/>
  <c r="BE493" i="4"/>
  <c r="BE502" i="4"/>
  <c r="BE519" i="4"/>
  <c r="BE538" i="4"/>
  <c r="BE631" i="4"/>
  <c r="BE778" i="4"/>
  <c r="BE807" i="4"/>
  <c r="BE867" i="4"/>
  <c r="BE872" i="4"/>
  <c r="BE889" i="4"/>
  <c r="BE930" i="4"/>
  <c r="BE1031" i="4"/>
  <c r="BE1036" i="4"/>
  <c r="BE1043" i="4"/>
  <c r="BE1048" i="4"/>
  <c r="BE1052" i="4"/>
  <c r="BE1071" i="4"/>
  <c r="BE1087" i="4"/>
  <c r="BE1111" i="4"/>
  <c r="BE1146" i="4"/>
  <c r="BE1153" i="4"/>
  <c r="BE1160" i="4"/>
  <c r="BE1184" i="4"/>
  <c r="BE1200" i="4"/>
  <c r="BE1213" i="4"/>
  <c r="BE1225" i="4"/>
  <c r="BE1244" i="4"/>
  <c r="BE1260" i="4"/>
  <c r="BE1269" i="4"/>
  <c r="BE1277" i="4"/>
  <c r="BE1306" i="4"/>
  <c r="BE1312" i="4"/>
  <c r="BE1318" i="4"/>
  <c r="BE1321" i="4"/>
  <c r="BE1331" i="4"/>
  <c r="J56" i="4"/>
  <c r="F59" i="4"/>
  <c r="BE109" i="4"/>
  <c r="BE111" i="4"/>
  <c r="BE118" i="4"/>
  <c r="BE129" i="4"/>
  <c r="BE134" i="4"/>
  <c r="BE156" i="4"/>
  <c r="BE171" i="4"/>
  <c r="BE197" i="4"/>
  <c r="BE207" i="4"/>
  <c r="BE227" i="4"/>
  <c r="BE231" i="4"/>
  <c r="BE243" i="4"/>
  <c r="BE249" i="4"/>
  <c r="BE252" i="4"/>
  <c r="BE255" i="4"/>
  <c r="BE260" i="4"/>
  <c r="BE296" i="4"/>
  <c r="BE336" i="4"/>
  <c r="BE365" i="4"/>
  <c r="BE368" i="4"/>
  <c r="BE388" i="4"/>
  <c r="BE396" i="4"/>
  <c r="BE402" i="4"/>
  <c r="BE422" i="4"/>
  <c r="BE437" i="4"/>
  <c r="BE449" i="4"/>
  <c r="BE465" i="4"/>
  <c r="BE469" i="4"/>
  <c r="BE498" i="4"/>
  <c r="BE507" i="4"/>
  <c r="BE561" i="4"/>
  <c r="BE573" i="4"/>
  <c r="BE585" i="4"/>
  <c r="BE592" i="4"/>
  <c r="BE597" i="4"/>
  <c r="BE647" i="4"/>
  <c r="BE657" i="4"/>
  <c r="BE675" i="4"/>
  <c r="BE688" i="4"/>
  <c r="BE691" i="4"/>
  <c r="BE704" i="4"/>
  <c r="BE724" i="4"/>
  <c r="BE731" i="4"/>
  <c r="BE735" i="4"/>
  <c r="BE743" i="4"/>
  <c r="BE757" i="4"/>
  <c r="BE788" i="4"/>
  <c r="BE822" i="4"/>
  <c r="BE834" i="4"/>
  <c r="BE844" i="4"/>
  <c r="BE848" i="4"/>
  <c r="BE876" i="4"/>
  <c r="BE878" i="4"/>
  <c r="BE881" i="4"/>
  <c r="BE886" i="4"/>
  <c r="BE894" i="4"/>
  <c r="BE897" i="4"/>
  <c r="BE902" i="4"/>
  <c r="BE913" i="4"/>
  <c r="BE920" i="4"/>
  <c r="BE943" i="4"/>
  <c r="BE947" i="4"/>
  <c r="BE970" i="4"/>
  <c r="BE976" i="4"/>
  <c r="BE984" i="4"/>
  <c r="BE1017" i="4"/>
  <c r="BE1025" i="4"/>
  <c r="BE1028" i="4"/>
  <c r="BE1055" i="4"/>
  <c r="BE1081" i="4"/>
  <c r="BE1139" i="4"/>
  <c r="BE1217" i="4"/>
  <c r="BE1236" i="4"/>
  <c r="BE124" i="4"/>
  <c r="BE160" i="4"/>
  <c r="BE164" i="4"/>
  <c r="BE265" i="4"/>
  <c r="BE378" i="4"/>
  <c r="BE383" i="4"/>
  <c r="BE411" i="4"/>
  <c r="BE429" i="4"/>
  <c r="BE456" i="4"/>
  <c r="BE459" i="4"/>
  <c r="BE600" i="4"/>
  <c r="BE604" i="4"/>
  <c r="BE627" i="4"/>
  <c r="BE636" i="4"/>
  <c r="BE665" i="4"/>
  <c r="BE670" i="4"/>
  <c r="BE718" i="4"/>
  <c r="BE750" i="4"/>
  <c r="BE769" i="4"/>
  <c r="BE802" i="4"/>
  <c r="BE813" i="4"/>
  <c r="BE818" i="4"/>
  <c r="BE839" i="4"/>
  <c r="BE981" i="4"/>
  <c r="BE1058" i="4"/>
  <c r="BE1149" i="4"/>
  <c r="BE1178" i="4"/>
  <c r="BE1190" i="4"/>
  <c r="BE1205" i="4"/>
  <c r="BE1240" i="4"/>
  <c r="BE1248" i="4"/>
  <c r="BE1256" i="4"/>
  <c r="BE1273" i="4"/>
  <c r="BE1285" i="4"/>
  <c r="BE1300" i="4"/>
  <c r="BE1346" i="4"/>
  <c r="BE1349" i="4"/>
  <c r="BE1354" i="4"/>
  <c r="E76" i="3"/>
  <c r="BE131" i="3"/>
  <c r="BE137" i="3"/>
  <c r="BE139" i="3"/>
  <c r="BE150" i="3"/>
  <c r="BE152" i="3"/>
  <c r="BE158" i="3"/>
  <c r="BE162" i="3"/>
  <c r="BE168" i="3"/>
  <c r="BE190" i="3"/>
  <c r="BE192" i="3"/>
  <c r="J56" i="3"/>
  <c r="BE93" i="3"/>
  <c r="BE97" i="3"/>
  <c r="BE99" i="3"/>
  <c r="BE101" i="3"/>
  <c r="BE103" i="3"/>
  <c r="BE107" i="3"/>
  <c r="BE111" i="3"/>
  <c r="BE117" i="3"/>
  <c r="BE119" i="3"/>
  <c r="BE121" i="3"/>
  <c r="BE125" i="3"/>
  <c r="BE141" i="3"/>
  <c r="BE143" i="3"/>
  <c r="BE174" i="3"/>
  <c r="BE176" i="3"/>
  <c r="BE178" i="3"/>
  <c r="BE180" i="3"/>
  <c r="BE186" i="3"/>
  <c r="BE188" i="3"/>
  <c r="BE194" i="3"/>
  <c r="BE196" i="3"/>
  <c r="BE198" i="3"/>
  <c r="BE200" i="3"/>
  <c r="BE202" i="3"/>
  <c r="BE205" i="3"/>
  <c r="BE209" i="3"/>
  <c r="BE211" i="3"/>
  <c r="BE213" i="3"/>
  <c r="BE217" i="3"/>
  <c r="BE219" i="3"/>
  <c r="BE221" i="3"/>
  <c r="BE223" i="3"/>
  <c r="BE225" i="3"/>
  <c r="BE235" i="3"/>
  <c r="BE239" i="3"/>
  <c r="BE241" i="3"/>
  <c r="BE245" i="3"/>
  <c r="BE249" i="3"/>
  <c r="BE251" i="3"/>
  <c r="BE253" i="3"/>
  <c r="BE255" i="3"/>
  <c r="BE257" i="3"/>
  <c r="F59" i="3"/>
  <c r="BE90" i="3"/>
  <c r="BE105" i="3"/>
  <c r="BE109" i="3"/>
  <c r="BE113" i="3"/>
  <c r="BE123" i="3"/>
  <c r="BE127" i="3"/>
  <c r="BE133" i="3"/>
  <c r="BE156" i="3"/>
  <c r="BE164" i="3"/>
  <c r="BE166" i="3"/>
  <c r="BE170" i="3"/>
  <c r="BE182" i="3"/>
  <c r="BE184" i="3"/>
  <c r="BE215" i="3"/>
  <c r="BE227" i="3"/>
  <c r="BE233" i="3"/>
  <c r="BE243" i="3"/>
  <c r="BE247" i="3"/>
  <c r="BE95" i="3"/>
  <c r="BE115" i="3"/>
  <c r="BE129" i="3"/>
  <c r="BE135" i="3"/>
  <c r="BE154" i="3"/>
  <c r="BE160" i="3"/>
  <c r="BE172" i="3"/>
  <c r="BE207" i="3"/>
  <c r="BE229" i="3"/>
  <c r="BE231" i="3"/>
  <c r="BE237" i="3"/>
  <c r="E50" i="2"/>
  <c r="J85" i="2"/>
  <c r="BE108" i="2"/>
  <c r="BE111" i="2"/>
  <c r="BE117" i="2"/>
  <c r="BE123" i="2"/>
  <c r="BE162" i="2"/>
  <c r="BE168" i="2"/>
  <c r="BE188" i="2"/>
  <c r="BE191" i="2"/>
  <c r="BE197" i="2"/>
  <c r="BE199" i="2"/>
  <c r="BE216" i="2"/>
  <c r="BE140" i="2"/>
  <c r="BE150" i="2"/>
  <c r="BE176" i="2"/>
  <c r="BE203" i="2"/>
  <c r="BE210" i="2"/>
  <c r="BE223" i="2"/>
  <c r="F59" i="2"/>
  <c r="BE96" i="2"/>
  <c r="BE99" i="2"/>
  <c r="BE102" i="2"/>
  <c r="BE105" i="2"/>
  <c r="BE114" i="2"/>
  <c r="BE119" i="2"/>
  <c r="BE121" i="2"/>
  <c r="BE126" i="2"/>
  <c r="BE129" i="2"/>
  <c r="BE132" i="2"/>
  <c r="BE135" i="2"/>
  <c r="BE138" i="2"/>
  <c r="BE142" i="2"/>
  <c r="BE144" i="2"/>
  <c r="BE147" i="2"/>
  <c r="BE153" i="2"/>
  <c r="BE156" i="2"/>
  <c r="BE159" i="2"/>
  <c r="BE172" i="2"/>
  <c r="BE179" i="2"/>
  <c r="BE185" i="2"/>
  <c r="BE194" i="2"/>
  <c r="BE201" i="2"/>
  <c r="BE205" i="2"/>
  <c r="BE213" i="2"/>
  <c r="BE218" i="2"/>
  <c r="BE93" i="2"/>
  <c r="BE164" i="2"/>
  <c r="BE166" i="2"/>
  <c r="BE170" i="2"/>
  <c r="BE174" i="2"/>
  <c r="BE182" i="2"/>
  <c r="BE207" i="2"/>
  <c r="BE221" i="2"/>
  <c r="F38" i="4"/>
  <c r="BC58" i="1" s="1"/>
  <c r="F39" i="5"/>
  <c r="BD59" i="1" s="1"/>
  <c r="F37" i="2"/>
  <c r="BB56" i="1"/>
  <c r="F38" i="3"/>
  <c r="BC57" i="1"/>
  <c r="J36" i="5"/>
  <c r="AW59" i="1"/>
  <c r="F36" i="6"/>
  <c r="BA60" i="1" s="1"/>
  <c r="F38" i="7"/>
  <c r="BC61" i="1" s="1"/>
  <c r="F38" i="10"/>
  <c r="BC65" i="1" s="1"/>
  <c r="J36" i="3"/>
  <c r="AW57" i="1"/>
  <c r="F39" i="6"/>
  <c r="BD60" i="1"/>
  <c r="J36" i="8"/>
  <c r="AW62" i="1"/>
  <c r="F38" i="9"/>
  <c r="BC64" i="1" s="1"/>
  <c r="F36" i="3"/>
  <c r="BA57" i="1" s="1"/>
  <c r="F37" i="10"/>
  <c r="BB65" i="1" s="1"/>
  <c r="J36" i="10"/>
  <c r="AW65" i="1"/>
  <c r="F39" i="2"/>
  <c r="BD56" i="1"/>
  <c r="AS54" i="1"/>
  <c r="F39" i="3"/>
  <c r="BD57" i="1" s="1"/>
  <c r="F38" i="5"/>
  <c r="BC59" i="1"/>
  <c r="J36" i="9"/>
  <c r="AW64" i="1" s="1"/>
  <c r="J36" i="2"/>
  <c r="AW56" i="1" s="1"/>
  <c r="F39" i="4"/>
  <c r="BD58" i="1" s="1"/>
  <c r="F38" i="6"/>
  <c r="BC60" i="1"/>
  <c r="J36" i="6"/>
  <c r="AW60" i="1" s="1"/>
  <c r="F37" i="6"/>
  <c r="BB60" i="1"/>
  <c r="J36" i="7"/>
  <c r="AW61" i="1" s="1"/>
  <c r="F37" i="7"/>
  <c r="BB61" i="1" s="1"/>
  <c r="F39" i="8"/>
  <c r="BD62" i="1" s="1"/>
  <c r="F37" i="8"/>
  <c r="BB62" i="1"/>
  <c r="F37" i="9"/>
  <c r="BB64" i="1" s="1"/>
  <c r="F37" i="5"/>
  <c r="BB59" i="1"/>
  <c r="F36" i="9"/>
  <c r="BA64" i="1" s="1"/>
  <c r="F39" i="10"/>
  <c r="BD65" i="1" s="1"/>
  <c r="F37" i="3"/>
  <c r="BB57" i="1" s="1"/>
  <c r="F36" i="8"/>
  <c r="BA62" i="1"/>
  <c r="F38" i="8"/>
  <c r="BC62" i="1" s="1"/>
  <c r="F39" i="9"/>
  <c r="BD64" i="1"/>
  <c r="J36" i="4"/>
  <c r="AW58" i="1" s="1"/>
  <c r="F38" i="2"/>
  <c r="BC56" i="1" s="1"/>
  <c r="F36" i="4"/>
  <c r="BA58" i="1" s="1"/>
  <c r="F36" i="5"/>
  <c r="BA59" i="1"/>
  <c r="F36" i="7"/>
  <c r="BA61" i="1" s="1"/>
  <c r="F39" i="7"/>
  <c r="BD61" i="1"/>
  <c r="F36" i="10"/>
  <c r="BA65" i="1" s="1"/>
  <c r="F36" i="2"/>
  <c r="BA56" i="1" s="1"/>
  <c r="F37" i="4"/>
  <c r="BB58" i="1" s="1"/>
  <c r="J89" i="3" l="1"/>
  <c r="J64" i="3" s="1"/>
  <c r="BK88" i="3"/>
  <c r="J88" i="3" s="1"/>
  <c r="J63" i="3" s="1"/>
  <c r="J1183" i="4"/>
  <c r="J75" i="4" s="1"/>
  <c r="T91" i="10"/>
  <c r="T90" i="10"/>
  <c r="R91" i="10"/>
  <c r="R90" i="10"/>
  <c r="P90" i="8"/>
  <c r="P89" i="8"/>
  <c r="AU62" i="1"/>
  <c r="T89" i="3"/>
  <c r="T88" i="3" s="1"/>
  <c r="R91" i="6"/>
  <c r="P89" i="3"/>
  <c r="P88" i="3" s="1"/>
  <c r="AU57" i="1" s="1"/>
  <c r="P91" i="10"/>
  <c r="P90" i="10" s="1"/>
  <c r="AU65" i="1" s="1"/>
  <c r="P102" i="4"/>
  <c r="T91" i="2"/>
  <c r="T101" i="9"/>
  <c r="T100" i="9"/>
  <c r="BK90" i="7"/>
  <c r="J90" i="7" s="1"/>
  <c r="J64" i="7" s="1"/>
  <c r="T96" i="5"/>
  <c r="T1304" i="4"/>
  <c r="T102" i="4"/>
  <c r="T101" i="4" s="1"/>
  <c r="P91" i="6"/>
  <c r="AU60" i="1"/>
  <c r="P91" i="2"/>
  <c r="AU56" i="1"/>
  <c r="T90" i="8"/>
  <c r="T89" i="8" s="1"/>
  <c r="R286" i="5"/>
  <c r="P101" i="9"/>
  <c r="P100" i="9" s="1"/>
  <c r="AU64" i="1" s="1"/>
  <c r="AU63" i="1" s="1"/>
  <c r="T90" i="7"/>
  <c r="T89" i="7" s="1"/>
  <c r="T91" i="6"/>
  <c r="T286" i="5"/>
  <c r="P95" i="5"/>
  <c r="AU59" i="1"/>
  <c r="R1182" i="4"/>
  <c r="R101" i="4" s="1"/>
  <c r="BK286" i="5"/>
  <c r="J286" i="5" s="1"/>
  <c r="J71" i="5" s="1"/>
  <c r="R91" i="2"/>
  <c r="BK101" i="9"/>
  <c r="J101" i="9"/>
  <c r="J64" i="9" s="1"/>
  <c r="R101" i="9"/>
  <c r="R100" i="9"/>
  <c r="R102" i="4"/>
  <c r="R96" i="5"/>
  <c r="R95" i="5" s="1"/>
  <c r="P1182" i="4"/>
  <c r="BK91" i="2"/>
  <c r="J91" i="2" s="1"/>
  <c r="J32" i="2" s="1"/>
  <c r="AG56" i="1" s="1"/>
  <c r="AN56" i="1" s="1"/>
  <c r="BK1304" i="4"/>
  <c r="J1304" i="4"/>
  <c r="J77" i="4" s="1"/>
  <c r="BK96" i="5"/>
  <c r="J96" i="5"/>
  <c r="J64" i="5"/>
  <c r="BK92" i="6"/>
  <c r="J92" i="6"/>
  <c r="J64" i="6" s="1"/>
  <c r="BK124" i="6"/>
  <c r="J124" i="6"/>
  <c r="J67" i="6" s="1"/>
  <c r="BK90" i="8"/>
  <c r="J90" i="8"/>
  <c r="J64" i="8" s="1"/>
  <c r="BK91" i="10"/>
  <c r="J91" i="10"/>
  <c r="J64" i="10"/>
  <c r="BK101" i="4"/>
  <c r="J101" i="4"/>
  <c r="J63" i="4" s="1"/>
  <c r="J35" i="5"/>
  <c r="AV59" i="1" s="1"/>
  <c r="AT59" i="1" s="1"/>
  <c r="J35" i="10"/>
  <c r="AV65" i="1" s="1"/>
  <c r="AT65" i="1" s="1"/>
  <c r="F35" i="2"/>
  <c r="AZ56" i="1"/>
  <c r="J35" i="4"/>
  <c r="AV58" i="1" s="1"/>
  <c r="AT58" i="1" s="1"/>
  <c r="BB63" i="1"/>
  <c r="AX63" i="1"/>
  <c r="BA63" i="1"/>
  <c r="AW63" i="1"/>
  <c r="J35" i="3"/>
  <c r="AV57" i="1" s="1"/>
  <c r="AT57" i="1" s="1"/>
  <c r="F35" i="5"/>
  <c r="AZ59" i="1" s="1"/>
  <c r="F35" i="7"/>
  <c r="AZ61" i="1"/>
  <c r="BA55" i="1"/>
  <c r="BC55" i="1"/>
  <c r="BD55" i="1"/>
  <c r="F35" i="9"/>
  <c r="AZ64" i="1"/>
  <c r="F35" i="6"/>
  <c r="AZ60" i="1" s="1"/>
  <c r="F35" i="8"/>
  <c r="AZ62" i="1"/>
  <c r="BB55" i="1"/>
  <c r="AX55" i="1"/>
  <c r="BC63" i="1"/>
  <c r="AY63" i="1" s="1"/>
  <c r="BD63" i="1"/>
  <c r="F35" i="10"/>
  <c r="AZ65" i="1"/>
  <c r="F35" i="3"/>
  <c r="AZ57" i="1" s="1"/>
  <c r="J35" i="2"/>
  <c r="AV56" i="1"/>
  <c r="AT56" i="1"/>
  <c r="J32" i="3"/>
  <c r="AG57" i="1" s="1"/>
  <c r="F35" i="4"/>
  <c r="AZ58" i="1" s="1"/>
  <c r="J35" i="6"/>
  <c r="AV60" i="1" s="1"/>
  <c r="AT60" i="1" s="1"/>
  <c r="J35" i="7"/>
  <c r="AV61" i="1"/>
  <c r="AT61" i="1"/>
  <c r="J35" i="8"/>
  <c r="AV62" i="1"/>
  <c r="AT62" i="1" s="1"/>
  <c r="J35" i="9"/>
  <c r="AV64" i="1"/>
  <c r="AT64" i="1"/>
  <c r="T95" i="5" l="1"/>
  <c r="P101" i="4"/>
  <c r="AU58" i="1"/>
  <c r="BK89" i="8"/>
  <c r="J89" i="8"/>
  <c r="BK100" i="9"/>
  <c r="J100" i="9"/>
  <c r="J63" i="9"/>
  <c r="J63" i="2"/>
  <c r="BK91" i="6"/>
  <c r="J91" i="6" s="1"/>
  <c r="J63" i="6" s="1"/>
  <c r="BK95" i="5"/>
  <c r="J95" i="5"/>
  <c r="J63" i="5"/>
  <c r="BK89" i="7"/>
  <c r="J89" i="7"/>
  <c r="BK90" i="10"/>
  <c r="J90" i="10"/>
  <c r="J63" i="10"/>
  <c r="AN57" i="1"/>
  <c r="J41" i="3"/>
  <c r="J41" i="2"/>
  <c r="J32" i="8"/>
  <c r="AG62" i="1" s="1"/>
  <c r="AY55" i="1"/>
  <c r="BC54" i="1"/>
  <c r="AY54" i="1"/>
  <c r="J32" i="4"/>
  <c r="AG58" i="1"/>
  <c r="AN58" i="1"/>
  <c r="BD54" i="1"/>
  <c r="W33" i="1"/>
  <c r="J32" i="7"/>
  <c r="AG61" i="1"/>
  <c r="AZ63" i="1"/>
  <c r="AV63" i="1" s="1"/>
  <c r="AT63" i="1" s="1"/>
  <c r="AZ55" i="1"/>
  <c r="AV55" i="1"/>
  <c r="BB54" i="1"/>
  <c r="W31" i="1"/>
  <c r="AW55" i="1"/>
  <c r="BA54" i="1"/>
  <c r="W30" i="1"/>
  <c r="AU55" i="1"/>
  <c r="AU54" i="1"/>
  <c r="J41" i="8" l="1"/>
  <c r="J41" i="7"/>
  <c r="J63" i="7"/>
  <c r="J63" i="8"/>
  <c r="J41" i="4"/>
  <c r="AN61" i="1"/>
  <c r="AN62" i="1"/>
  <c r="J32" i="6"/>
  <c r="AG60" i="1"/>
  <c r="J32" i="5"/>
  <c r="AG59" i="1"/>
  <c r="AN59" i="1"/>
  <c r="AT55" i="1"/>
  <c r="AX54" i="1"/>
  <c r="J32" i="10"/>
  <c r="AG65" i="1"/>
  <c r="J32" i="9"/>
  <c r="AG64" i="1"/>
  <c r="AG63" i="1"/>
  <c r="W32" i="1"/>
  <c r="AW54" i="1"/>
  <c r="AK30" i="1"/>
  <c r="AZ54" i="1"/>
  <c r="AV54" i="1" s="1"/>
  <c r="AK29" i="1" s="1"/>
  <c r="J41" i="10" l="1"/>
  <c r="J41" i="6"/>
  <c r="J41" i="9"/>
  <c r="J41" i="5"/>
  <c r="AN64" i="1"/>
  <c r="AN65" i="1"/>
  <c r="AN60" i="1"/>
  <c r="AN63" i="1"/>
  <c r="W29" i="1"/>
  <c r="AT54" i="1"/>
  <c r="AG55" i="1"/>
  <c r="AG54" i="1"/>
  <c r="AK26" i="1" s="1"/>
  <c r="AK35" i="1" s="1"/>
  <c r="AN55" i="1" l="1"/>
  <c r="AN54" i="1"/>
</calcChain>
</file>

<file path=xl/sharedStrings.xml><?xml version="1.0" encoding="utf-8"?>
<sst xmlns="http://schemas.openxmlformats.org/spreadsheetml/2006/main" count="31171" uniqueCount="3884">
  <si>
    <t>Export Komplet</t>
  </si>
  <si>
    <t>VZ</t>
  </si>
  <si>
    <t>2.0</t>
  </si>
  <si>
    <t>ZAMOK</t>
  </si>
  <si>
    <t>False</t>
  </si>
  <si>
    <t>{6fc4a282-fb36-4585-bdf3-0f20cc5ca972}</t>
  </si>
  <si>
    <t>0,01</t>
  </si>
  <si>
    <t>21</t>
  </si>
  <si>
    <t>15</t>
  </si>
  <si>
    <t>REKAPITULACE STAVBY</t>
  </si>
  <si>
    <t>v ---  níže se nacházejí doplnkové a pomocné údaje k sestavám  --- v</t>
  </si>
  <si>
    <t>Návod na vyplnění</t>
  </si>
  <si>
    <t>0,001</t>
  </si>
  <si>
    <t>Kód:</t>
  </si>
  <si>
    <t>021199A3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</si>
  <si>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</si>
  <si>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</si>
  <si>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PK Modřany – rekonstrukce</t>
  </si>
  <si>
    <t>KSO:</t>
  </si>
  <si>
    <t>832 51</t>
  </si>
  <si>
    <t>CC-CZ:</t>
  </si>
  <si>
    <t/>
  </si>
  <si>
    <t>Místo:</t>
  </si>
  <si>
    <t>Praha 12 – Modřany</t>
  </si>
  <si>
    <t>Datum:</t>
  </si>
  <si>
    <t>25. 5. 2022</t>
  </si>
  <si>
    <t>Zadavatel:</t>
  </si>
  <si>
    <t>IČ:</t>
  </si>
  <si>
    <t>70889953</t>
  </si>
  <si>
    <t>Povodí Vltavy, státní podnik</t>
  </si>
  <si>
    <t>DIČ:</t>
  </si>
  <si>
    <t>CZ70889953</t>
  </si>
  <si>
    <t>Uchazeč:</t>
  </si>
  <si>
    <t>Vyplň údaj</t>
  </si>
  <si>
    <t>Projektant:</t>
  </si>
  <si>
    <t>46347526</t>
  </si>
  <si>
    <t>AQUATIS a. s.</t>
  </si>
  <si>
    <t>CZ46347526</t>
  </si>
  <si>
    <t>True</t>
  </si>
  <si>
    <t>Zpracovatel:</t>
  </si>
  <si>
    <t>Bc. Patková Aneta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</si>
  <si>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</si>
  <si>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</si>
  <si>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</si>
  <si>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</si>
  <si>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</si>
  <si>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</si>
  <si>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</si>
  <si>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</si>
  <si>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</si>
  <si>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</si>
  <si>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</si>
  <si>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</si>
  <si>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</si>
  <si>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</si>
  <si>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</si>
  <si>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</si>
  <si>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</si>
  <si>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</si>
  <si>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</si>
  <si>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</si>
  <si>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</si>
  <si>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</si>
  <si>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</si>
  <si>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</si>
  <si>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</si>
  <si>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</si>
  <si>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</si>
  <si>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</si>
  <si>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</si>
  <si>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</si>
  <si>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</si>
  <si>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</si>
  <si>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</si>
  <si>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</si>
  <si>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</si>
  <si>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</si>
  <si>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</si>
  <si>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</si>
  <si>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</si>
  <si>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</si>
  <si>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Část 1</t>
  </si>
  <si>
    <t>Rekonstrukce plat</t>
  </si>
  <si>
    <t>STA</t>
  </si>
  <si>
    <t>1</t>
  </si>
  <si>
    <t>{fddb333a-2944-4521-a2d1-682202baf548}</t>
  </si>
  <si>
    <t>2</t>
  </si>
  <si>
    <t>/</t>
  </si>
  <si>
    <t>PS 01</t>
  </si>
  <si>
    <t>Rekonstrukce strojního vybavení plavební komory</t>
  </si>
  <si>
    <t>Soupis</t>
  </si>
  <si>
    <t>{c8a5204f-a80f-4a51-a478-bd340991c79a}</t>
  </si>
  <si>
    <t>PS 02</t>
  </si>
  <si>
    <t>Rekonstrukce elektro vybavení plavební komory</t>
  </si>
  <si>
    <t>{0b6663a5-179a-423b-9ddc-d7fb33a7703c}</t>
  </si>
  <si>
    <t>SO 01</t>
  </si>
  <si>
    <t>Modernizace plata plavební komory</t>
  </si>
  <si>
    <t>{4b86270c-2e4c-4e3a-a7d2-224dd60d5a3a}</t>
  </si>
  <si>
    <t>SO 02</t>
  </si>
  <si>
    <t>Modernizace vystrojení plavební komory</t>
  </si>
  <si>
    <t>{1d5acf43-2027-4fbe-a589-b0aaf79a4dd6}</t>
  </si>
  <si>
    <t>SO 03</t>
  </si>
  <si>
    <t>Venkovní osvětlení plavební komory</t>
  </si>
  <si>
    <t>{02dae8d8-ec13-4c05-87d1-82c5efd6b3db}</t>
  </si>
  <si>
    <t>DK</t>
  </si>
  <si>
    <t>Dočasné konstrukce a práce</t>
  </si>
  <si>
    <t>{fdccdbcf-eae5-4191-b1fa-b048fdbc4d27}</t>
  </si>
  <si>
    <t>832 14</t>
  </si>
  <si>
    <t>VON</t>
  </si>
  <si>
    <t>Vedlejší a ostatní náklady</t>
  </si>
  <si>
    <t>{ad958377-46e7-4ca3-b6f6-4655bb368f56}</t>
  </si>
  <si>
    <t>Část 2</t>
  </si>
  <si>
    <t>Splašková kanalizace</t>
  </si>
  <si>
    <t>{10f4e83c-4cfa-4847-b0f9-c894f51b4fa7}</t>
  </si>
  <si>
    <t>{72fe7196-e38a-448f-ad81-f94e8df54990}</t>
  </si>
  <si>
    <t>{1910b954-f7f7-47ab-bc4f-3dea841db080}</t>
  </si>
  <si>
    <t>KRYCÍ LIST SOUPISU PRACÍ</t>
  </si>
  <si>
    <t>Objekt:</t>
  </si>
  <si>
    <t>Část 1 - Rekonstrukce plat</t>
  </si>
  <si>
    <t>Soupis:</t>
  </si>
  <si>
    <t>PS 01 - Rekonstrukce strojního vybavení plavební komory</t>
  </si>
  <si>
    <t>REKAPITULACE ČLENĚNÍ SOUPISU PRACÍ</t>
  </si>
  <si>
    <t>Kód dílu - Popis</t>
  </si>
  <si>
    <t>Cena celkem [CZK]</t>
  </si>
  <si>
    <t>-1</t>
  </si>
  <si>
    <t>D.4.4.1 - NAVÝŠENÍ LÁVEK VZPĚRNÝCH VRAT</t>
  </si>
  <si>
    <t>D.4.4.2 - NAVÝŠENÍ LÁVKY POKLOPOVÝCH VRAT</t>
  </si>
  <si>
    <t>D.4.4.3. - HYDRAULICKÉ ROZVODY VZPĚRNÝCH VRAT</t>
  </si>
  <si>
    <t>D.4.4.4. - HYDRAULICKÉ ROZVODY poklopových VRAT</t>
  </si>
  <si>
    <t>D.4.4.5. - ROZVODY VZDUCHU</t>
  </si>
  <si>
    <t xml:space="preserve">    00 - Ostatní</t>
  </si>
  <si>
    <t>SOUPIS PRACÍ</t>
  </si>
  <si>
    <t>PČ</t>
  </si>
  <si>
    <t>MJ</t>
  </si>
  <si>
    <t>Množství</t>
  </si>
  <si>
    <t>J.cena [CZK]</t>
  </si>
  <si>
    <t>Cenová soustava</t>
  </si>
  <si>
    <t>J. Nh [h]</t>
  </si>
  <si>
    <t>Nh celkem [h]</t>
  </si>
  <si>
    <t>J. hmotnost [t]</t>
  </si>
  <si>
    <t>Hmotnost celkem [t]</t>
  </si>
  <si>
    <t>J. suť [t]</t>
  </si>
  <si>
    <t>Suť Celkem [t]</t>
  </si>
  <si>
    <t>Náklady soupisu celkem</t>
  </si>
  <si>
    <t>D.4.4.1</t>
  </si>
  <si>
    <t>NAVÝŠENÍ LÁVEK VZPĚRNÝCH VRAT</t>
  </si>
  <si>
    <t>ROZPOCET</t>
  </si>
  <si>
    <t>M</t>
  </si>
  <si>
    <t>PS 01.1.</t>
  </si>
  <si>
    <t>Tyč T 80x80x8 mm, dl. 2.50 bm</t>
  </si>
  <si>
    <t>kg</t>
  </si>
  <si>
    <t>256</t>
  </si>
  <si>
    <t>64</t>
  </si>
  <si>
    <t>-159084391</t>
  </si>
  <si>
    <t>PP</t>
  </si>
  <si>
    <t>Tyč T 80x80x8 mm, dl. 2.50 bm
Jakost materiálu S235</t>
  </si>
  <si>
    <t>P</t>
  </si>
  <si>
    <t>Poznámka k položce:_x000D_
Viz přílohu D.1 až D.4.4</t>
  </si>
  <si>
    <t>PS 01.2.</t>
  </si>
  <si>
    <t>Plochá ocel = 100x10 mm , dl. 2.50 bm</t>
  </si>
  <si>
    <t>1421961351</t>
  </si>
  <si>
    <t>Plochá ocel = 100x10 mm , dl. 2.50 bm
Jakost materiálu S235</t>
  </si>
  <si>
    <t xml:space="preserve">Poznámka k položce:_x000D_
Viz přílohu D.1 až D.4.4_x000D_
</t>
  </si>
  <si>
    <t>3</t>
  </si>
  <si>
    <t>PS 01.3.</t>
  </si>
  <si>
    <t>TR. 45x5 mm, dl. 2.50 bm</t>
  </si>
  <si>
    <t>-349082359</t>
  </si>
  <si>
    <t>TR. 45x5 mm, dl. 2.50 bm
Jakost materiálu S235</t>
  </si>
  <si>
    <t>4</t>
  </si>
  <si>
    <t>PS 01.4.</t>
  </si>
  <si>
    <t>Plochá ocel = 60x8 mm, dl. 2.00 bm</t>
  </si>
  <si>
    <t>1860259907</t>
  </si>
  <si>
    <t>Plochá ocel = 60x8 mm, dl. 2.00 bm
Jakost materiálu S235</t>
  </si>
  <si>
    <t>5</t>
  </si>
  <si>
    <t>PS 01.5.</t>
  </si>
  <si>
    <t>Plochá ocel = 60x8 mm, dl. 9.00 bm</t>
  </si>
  <si>
    <t>-336788993</t>
  </si>
  <si>
    <t>Plochá ocel = 60x8 mm, dl. 9.00 bm
Jakost materiálu S235</t>
  </si>
  <si>
    <t>6</t>
  </si>
  <si>
    <t>PS 01.6.</t>
  </si>
  <si>
    <t>Plech 8 mm, dl. 0.40 m2</t>
  </si>
  <si>
    <t>-1329891921</t>
  </si>
  <si>
    <t>Plech 8 mm, dl. 0.40 m2
Jakost materiálu S235</t>
  </si>
  <si>
    <t>7</t>
  </si>
  <si>
    <t>PS 01.7.</t>
  </si>
  <si>
    <t>Šroubové spoje M12–35 mm</t>
  </si>
  <si>
    <t>ks</t>
  </si>
  <si>
    <t>-1371853690</t>
  </si>
  <si>
    <t>Šroubové spoje M12–35 mm (šroub 6 hran, matice, podložka) jakosti A2</t>
  </si>
  <si>
    <t>8</t>
  </si>
  <si>
    <t>PS 01.8.</t>
  </si>
  <si>
    <t>Šroubové spoje M10-35 mm</t>
  </si>
  <si>
    <t>-1223779029</t>
  </si>
  <si>
    <t xml:space="preserve">Šroubové spoje M10-35 mm (šroub 6 hran, matice, podložka) jakosti A2
</t>
  </si>
  <si>
    <t>9</t>
  </si>
  <si>
    <t>K</t>
  </si>
  <si>
    <t>PS 01.101</t>
  </si>
  <si>
    <t>Demontáž stávajících lávek</t>
  </si>
  <si>
    <t>kpl.</t>
  </si>
  <si>
    <t>-2044632066</t>
  </si>
  <si>
    <t>10</t>
  </si>
  <si>
    <t>PS 01.102</t>
  </si>
  <si>
    <t>Montáž stávajících lávek</t>
  </si>
  <si>
    <t>1077192424</t>
  </si>
  <si>
    <t>11</t>
  </si>
  <si>
    <t>PS 01.103</t>
  </si>
  <si>
    <t>Jeřábové práce</t>
  </si>
  <si>
    <t>-288870650</t>
  </si>
  <si>
    <t>12</t>
  </si>
  <si>
    <t>PS 01.104</t>
  </si>
  <si>
    <t>Oprava nátěrů</t>
  </si>
  <si>
    <t>835686290</t>
  </si>
  <si>
    <t>D.4.4.2</t>
  </si>
  <si>
    <t>NAVÝŠENÍ LÁVKY POKLOPOVÝCH VRAT</t>
  </si>
  <si>
    <t>13</t>
  </si>
  <si>
    <t>PS 01.9.</t>
  </si>
  <si>
    <t>Plochá ocel 160x16 mm, dl. 6.50 bm</t>
  </si>
  <si>
    <t>1998019825</t>
  </si>
  <si>
    <t>Plochá ocel 160x16 mm, dl. 6.50 bm
Jakost materiálu S235</t>
  </si>
  <si>
    <t>14</t>
  </si>
  <si>
    <t>PS 01.10.</t>
  </si>
  <si>
    <t>Plech10 mm, plochy 1.65m2</t>
  </si>
  <si>
    <t>1756407359</t>
  </si>
  <si>
    <t>Plech10 mm, plochy 1.65m2
Jakost materiálu S235</t>
  </si>
  <si>
    <t>PS 01.11.</t>
  </si>
  <si>
    <t>Šroubové spoje M 20–60 mm</t>
  </si>
  <si>
    <t>-913792821</t>
  </si>
  <si>
    <t>M 20–60 mm (šroub 6 hran, matice, podložka) jakosti A2:</t>
  </si>
  <si>
    <t>16</t>
  </si>
  <si>
    <t>PS 01.12.</t>
  </si>
  <si>
    <t>Šroubové spoje M16-65 mm</t>
  </si>
  <si>
    <t>-1327670778</t>
  </si>
  <si>
    <t>M16-65 mm (šroub 6 hran, matice, podložka) jakosti A2:</t>
  </si>
  <si>
    <t>17</t>
  </si>
  <si>
    <t>PS 01.105</t>
  </si>
  <si>
    <t>Demontáž stávající lávky</t>
  </si>
  <si>
    <t>-613209480</t>
  </si>
  <si>
    <t>18</t>
  </si>
  <si>
    <t>PS 01.106</t>
  </si>
  <si>
    <t>Montáž stávající lávky</t>
  </si>
  <si>
    <t>-807063633</t>
  </si>
  <si>
    <t>19</t>
  </si>
  <si>
    <t>PS 01.107</t>
  </si>
  <si>
    <t>-472651385</t>
  </si>
  <si>
    <t>20</t>
  </si>
  <si>
    <t>PS 01.108</t>
  </si>
  <si>
    <t>-1410429610</t>
  </si>
  <si>
    <t>D.4.4.3.</t>
  </si>
  <si>
    <t>HYDRAULICKÉ ROZVODY VZPĚRNÝCH VRAT</t>
  </si>
  <si>
    <t>PS 01.13.</t>
  </si>
  <si>
    <t>TR. 22x2 mm, nerez</t>
  </si>
  <si>
    <t>m</t>
  </si>
  <si>
    <t>740094814</t>
  </si>
  <si>
    <t>22</t>
  </si>
  <si>
    <t>PS 01.14.</t>
  </si>
  <si>
    <t>Hadice DN 20 , PN160 - nerezový oplet, vč. koncovek, různé délky 0.5 – 5.0 m</t>
  </si>
  <si>
    <t>-1508327967</t>
  </si>
  <si>
    <t>23</t>
  </si>
  <si>
    <t>PS 01.15.</t>
  </si>
  <si>
    <t>Hydraulická šroubení DN 20, PN160, nerez</t>
  </si>
  <si>
    <t>-48288045</t>
  </si>
  <si>
    <t>24</t>
  </si>
  <si>
    <t>PS 01.16.</t>
  </si>
  <si>
    <t>Uzavírací kohouty DN 20, PN160, nerez</t>
  </si>
  <si>
    <t>-1215217006</t>
  </si>
  <si>
    <t>25</t>
  </si>
  <si>
    <t>PS 01.17.</t>
  </si>
  <si>
    <t>Objímky potrubí dvojité TR. 22 mm</t>
  </si>
  <si>
    <t>2138727949</t>
  </si>
  <si>
    <t>26</t>
  </si>
  <si>
    <t>PS 01.109</t>
  </si>
  <si>
    <t>Demontáž stávajícího vedení, 23 bm</t>
  </si>
  <si>
    <t>914200744</t>
  </si>
  <si>
    <t>27</t>
  </si>
  <si>
    <t>PS 01.110</t>
  </si>
  <si>
    <t>Montáž stávajícího vedení, 30 bm</t>
  </si>
  <si>
    <t>781063776</t>
  </si>
  <si>
    <t>28</t>
  </si>
  <si>
    <t>PS 01.111</t>
  </si>
  <si>
    <t>Jeřábové přemístění agregátu</t>
  </si>
  <si>
    <t>-1455628293</t>
  </si>
  <si>
    <t>29</t>
  </si>
  <si>
    <t>PS 01.112</t>
  </si>
  <si>
    <t>Usazení agregátu</t>
  </si>
  <si>
    <t>1095451420</t>
  </si>
  <si>
    <t>30</t>
  </si>
  <si>
    <t>PS 01.113</t>
  </si>
  <si>
    <t>Nová olejová náplň 4 x 250 lt x 140 Kč/lt</t>
  </si>
  <si>
    <t>-863885083</t>
  </si>
  <si>
    <t>Nová olejová náplň</t>
  </si>
  <si>
    <t>31</t>
  </si>
  <si>
    <t>PS 01.114</t>
  </si>
  <si>
    <t xml:space="preserve">Váměna oleje 4 x 250 lt </t>
  </si>
  <si>
    <t>1283367057</t>
  </si>
  <si>
    <t>Váměna oleje</t>
  </si>
  <si>
    <t>32</t>
  </si>
  <si>
    <t>PS 01.115</t>
  </si>
  <si>
    <t>Likvidace oleje 4 x 250 lt x 3 Kč/lt</t>
  </si>
  <si>
    <t>-1423186249</t>
  </si>
  <si>
    <t>Likvidace oleje</t>
  </si>
  <si>
    <t>33</t>
  </si>
  <si>
    <t>PS 01.116</t>
  </si>
  <si>
    <t>Likvidace hydr. hadic, 92 bm</t>
  </si>
  <si>
    <t>-1219391211</t>
  </si>
  <si>
    <t>D.4.4.4.</t>
  </si>
  <si>
    <t>HYDRAULICKÉ ROZVODY poklopových VRAT</t>
  </si>
  <si>
    <t>34</t>
  </si>
  <si>
    <t>PS 01.18.</t>
  </si>
  <si>
    <t>TR. 51x6 mm, nerez</t>
  </si>
  <si>
    <t>1703381302</t>
  </si>
  <si>
    <t>35</t>
  </si>
  <si>
    <t>PS 01.19.</t>
  </si>
  <si>
    <t>Hadice DN 38 , PN290 - nerezový oplet, vč. přírub, délky 1.50 m</t>
  </si>
  <si>
    <t>-731992854</t>
  </si>
  <si>
    <t>36</t>
  </si>
  <si>
    <t>PS 01.20.</t>
  </si>
  <si>
    <t>Přírubové spoje SAE DN 38, PN 6000 psi, nerez</t>
  </si>
  <si>
    <t>1370018300</t>
  </si>
  <si>
    <t>37</t>
  </si>
  <si>
    <t>PS 01.21.</t>
  </si>
  <si>
    <t>Uzavírací kohouty DN 38, PN 6000 psi, nerez</t>
  </si>
  <si>
    <t>629604831</t>
  </si>
  <si>
    <t>38</t>
  </si>
  <si>
    <t>PS 01.22.</t>
  </si>
  <si>
    <t>Tvarové L bloky potrubí DN 38, PN 6000 psi, nerez</t>
  </si>
  <si>
    <t>560982619</t>
  </si>
  <si>
    <t>39</t>
  </si>
  <si>
    <t>PS 01.23.</t>
  </si>
  <si>
    <t>Objímky potrubí jednoduché TR. 51 mm</t>
  </si>
  <si>
    <t>-1106572721</t>
  </si>
  <si>
    <t>40</t>
  </si>
  <si>
    <t>PS 01.117</t>
  </si>
  <si>
    <t>Demontáž stávajícího vedení, 170 bm</t>
  </si>
  <si>
    <t>-528441205</t>
  </si>
  <si>
    <t>41</t>
  </si>
  <si>
    <t>PS 01.118</t>
  </si>
  <si>
    <t>Montáž nového vedení, 170 bm</t>
  </si>
  <si>
    <t>1269988245</t>
  </si>
  <si>
    <t>42</t>
  </si>
  <si>
    <t>PS 01.119</t>
  </si>
  <si>
    <t>Nová olejová náplň 1x 900 lt x 140 Kč/lt</t>
  </si>
  <si>
    <t>-2019764235</t>
  </si>
  <si>
    <t>43</t>
  </si>
  <si>
    <t>PS 01.120</t>
  </si>
  <si>
    <t>Váměna oleje 900 lt</t>
  </si>
  <si>
    <t>-667994795</t>
  </si>
  <si>
    <t>44</t>
  </si>
  <si>
    <t>PS 01.121</t>
  </si>
  <si>
    <t>Likvidace oleje 900 lt x 3 Kč/lt</t>
  </si>
  <si>
    <t>-1130195667</t>
  </si>
  <si>
    <t>45</t>
  </si>
  <si>
    <t>PS 01.122</t>
  </si>
  <si>
    <t>Likvidace hydr. hadic, 12 bm</t>
  </si>
  <si>
    <t>-493375941</t>
  </si>
  <si>
    <t>D.4.4.5.</t>
  </si>
  <si>
    <t>ROZVODY VZDUCHU</t>
  </si>
  <si>
    <t>46</t>
  </si>
  <si>
    <t>PS 01.24.</t>
  </si>
  <si>
    <t>TR.60x3,6 mm, nerez</t>
  </si>
  <si>
    <t>12534974</t>
  </si>
  <si>
    <t>TR.60x36 mm, nerez</t>
  </si>
  <si>
    <t>47</t>
  </si>
  <si>
    <t>PS 01.25.</t>
  </si>
  <si>
    <t>Objímky potrubí</t>
  </si>
  <si>
    <t>-2046255934</t>
  </si>
  <si>
    <t>48</t>
  </si>
  <si>
    <t>PS 01.123</t>
  </si>
  <si>
    <t>Demontáž stávajícího vedení , 154 bm</t>
  </si>
  <si>
    <t>-1183949131</t>
  </si>
  <si>
    <t>49</t>
  </si>
  <si>
    <t>PS 01.124</t>
  </si>
  <si>
    <t>Montáž nového vedení, 154 bm</t>
  </si>
  <si>
    <t>-1048152502</t>
  </si>
  <si>
    <t>00</t>
  </si>
  <si>
    <t>Ostatní</t>
  </si>
  <si>
    <t>50</t>
  </si>
  <si>
    <t>00.1</t>
  </si>
  <si>
    <t>Realizační projekční dokumentace</t>
  </si>
  <si>
    <t>540926058</t>
  </si>
  <si>
    <t>51</t>
  </si>
  <si>
    <t>00.2</t>
  </si>
  <si>
    <t>Dodávka a montáž Hydraulického agregátu vč. příslušenství</t>
  </si>
  <si>
    <t>-361022532</t>
  </si>
  <si>
    <t>Hydraulický agregát včetně hydrau rozvaděčů DN10 + hydraul.zámků DN10 + tlakového filtru + El.motoru 7,5kW + hydraul.dvojitého čerpadla 25/10cm3/ot + odlehčovací ventil + topné těleso 2x1250 + rychlospojky pro napojení vše dle požada pro ekologicky odbouratelnou kapalinu (olej) mobilní verze.</t>
  </si>
  <si>
    <t>Poznámka k položce:_x000D_
Podrobná specifikace dle TS D.4.4</t>
  </si>
  <si>
    <t>PS 02 - Rekonstrukce elektro vybavení plavební komory</t>
  </si>
  <si>
    <t>M - Práce a dodávky M</t>
  </si>
  <si>
    <t xml:space="preserve">    D.5.5.2.20 - Propojovací kabeláž</t>
  </si>
  <si>
    <t xml:space="preserve">    D.5.5.2.22 - Montážní materiál</t>
  </si>
  <si>
    <t>Práce a dodávky M</t>
  </si>
  <si>
    <t>D.5.5.2.1</t>
  </si>
  <si>
    <t>Doplnění rozvaděče RM1</t>
  </si>
  <si>
    <t>kpl</t>
  </si>
  <si>
    <t>-878464858</t>
  </si>
  <si>
    <t>Poznámka k položce:_x000D_
Podrobná specifikace viz přílohu D.5.5 PS 02 - Technické specifikace</t>
  </si>
  <si>
    <t>D.5.5.2.2</t>
  </si>
  <si>
    <t>Skříň pro připojení čerpadla vyčerpání komory</t>
  </si>
  <si>
    <t>1349890818</t>
  </si>
  <si>
    <t>D.5.5.2.3a</t>
  </si>
  <si>
    <t>Svorkovací skříň hydraulického agregátu</t>
  </si>
  <si>
    <t>-887088825</t>
  </si>
  <si>
    <t>D.5.5.2.3</t>
  </si>
  <si>
    <t>Svorkovací skříň vytápění hydraulického agregátu</t>
  </si>
  <si>
    <t>846307028</t>
  </si>
  <si>
    <t>D.5.5.2.4</t>
  </si>
  <si>
    <t>Svorkovací skříň koncových spínačů, typ 1</t>
  </si>
  <si>
    <t>-1635259751</t>
  </si>
  <si>
    <t>D.5.5.2.5</t>
  </si>
  <si>
    <t>Svorkovací skříň koncových spínačů, typ 2</t>
  </si>
  <si>
    <t>-402048498</t>
  </si>
  <si>
    <t>D.5.5.2.6</t>
  </si>
  <si>
    <t>Svorkovací skříň signalizace</t>
  </si>
  <si>
    <t>-1283632212</t>
  </si>
  <si>
    <t>D.5.5.2.7</t>
  </si>
  <si>
    <t>Svorkovací skříň hladinových spínačů, typ 1</t>
  </si>
  <si>
    <t>1502966314</t>
  </si>
  <si>
    <t>D.5.5.2.8</t>
  </si>
  <si>
    <t>Svorkovací skříň hladinových spínačů, typ 2</t>
  </si>
  <si>
    <t>-98614510</t>
  </si>
  <si>
    <t>D.5.5.2.9</t>
  </si>
  <si>
    <t>Svorkovací skříň hladinových spínačů, typ 3</t>
  </si>
  <si>
    <t>-1774610485</t>
  </si>
  <si>
    <t>D.5.5.2.10</t>
  </si>
  <si>
    <t>Svorkovací skříň čidla rychlosti větru</t>
  </si>
  <si>
    <t>-692439409</t>
  </si>
  <si>
    <t>D.5.5.2.11</t>
  </si>
  <si>
    <t>Přenosná zásuvková skříň</t>
  </si>
  <si>
    <t>-1850540648</t>
  </si>
  <si>
    <t>D.5.5.2.12</t>
  </si>
  <si>
    <t>Zásuvková skříň</t>
  </si>
  <si>
    <t>-1531504453</t>
  </si>
  <si>
    <t>D.5.5.2.13</t>
  </si>
  <si>
    <t>Čidlo hladiny</t>
  </si>
  <si>
    <t>400096359</t>
  </si>
  <si>
    <t>D.5.5.2.14</t>
  </si>
  <si>
    <t>Čidlo teploty vody</t>
  </si>
  <si>
    <t>-540416665</t>
  </si>
  <si>
    <t>D.5.5.2.15</t>
  </si>
  <si>
    <t>Tlačítkový ovladač nouzového zastavení</t>
  </si>
  <si>
    <t>-1830950069</t>
  </si>
  <si>
    <t>D.5.5.2.16</t>
  </si>
  <si>
    <t>LED svítidlo venkovního osvětlení, typ 1</t>
  </si>
  <si>
    <t>1265756544</t>
  </si>
  <si>
    <t>D.5.5.2.17</t>
  </si>
  <si>
    <t>LED svítidlo venkovního osvětlení, typ 2</t>
  </si>
  <si>
    <t>551669143</t>
  </si>
  <si>
    <t>D.5.5.2.18</t>
  </si>
  <si>
    <t>LED reflektor do 100W</t>
  </si>
  <si>
    <t>1612726671</t>
  </si>
  <si>
    <t>D.5.5.2.19</t>
  </si>
  <si>
    <t>Venkovní nástěnné svítidlo do 60W</t>
  </si>
  <si>
    <t>-893869271</t>
  </si>
  <si>
    <t>D.5.5.2.21</t>
  </si>
  <si>
    <t>Montážní práce</t>
  </si>
  <si>
    <t>1130343360</t>
  </si>
  <si>
    <t>D.5.5.2.23</t>
  </si>
  <si>
    <t>Vypracování dokumentace</t>
  </si>
  <si>
    <t>-1703718450</t>
  </si>
  <si>
    <t>D.5.5.2.24</t>
  </si>
  <si>
    <t>Uvedení zařízení do provozu</t>
  </si>
  <si>
    <t>-810132051</t>
  </si>
  <si>
    <t>D.5.5.2.25</t>
  </si>
  <si>
    <t>Revize elektrických zařízení</t>
  </si>
  <si>
    <t>-1439157535</t>
  </si>
  <si>
    <t>D.5.5.2.26</t>
  </si>
  <si>
    <t>Demontáže</t>
  </si>
  <si>
    <t>-2044393034</t>
  </si>
  <si>
    <t>D.5.5.2.27</t>
  </si>
  <si>
    <t>Ekologická likvidace zdemontovaných zařízení</t>
  </si>
  <si>
    <t>326944350</t>
  </si>
  <si>
    <t>D.5.5.2.28</t>
  </si>
  <si>
    <t>Odklizení demontovaného materiálu do kovošrotu</t>
  </si>
  <si>
    <t>t</t>
  </si>
  <si>
    <t>1371733144</t>
  </si>
  <si>
    <t>Odklizení demontovaných ocelových trub do kovošrotu</t>
  </si>
  <si>
    <t xml:space="preserve">Poznámka k položce:_x000D_
Odvoz do 25 km_x000D_
</t>
  </si>
  <si>
    <t>VV</t>
  </si>
  <si>
    <t>200/1000 "demontované elektrozařízení"</t>
  </si>
  <si>
    <t>2800/1000 "demontované kabely a železného šrotu"</t>
  </si>
  <si>
    <t>Součet</t>
  </si>
  <si>
    <t>D.5.5.2.20</t>
  </si>
  <si>
    <t>Propojovací kabeláž</t>
  </si>
  <si>
    <t>D.5.5.2.20.1</t>
  </si>
  <si>
    <t>Kabel CYKY-J 4×70 mm2</t>
  </si>
  <si>
    <t>-601435558</t>
  </si>
  <si>
    <t>Kabel CYKY-J 4×70 mm2, položka obsahuje dodávku včetně montáže, uložení v kabelové trase, ukončení kabelu, připojení a označení trvanlivými štítky</t>
  </si>
  <si>
    <t>D.5.5.2.20.2</t>
  </si>
  <si>
    <t>Kabel CYKY-J 4×25 mm2</t>
  </si>
  <si>
    <t>737878836</t>
  </si>
  <si>
    <t>Kabel CYKY-J 4×25 mm2, položka obsahuje dodávku včetně montáže, uložení v kabelové trase, ukončení kabelu, připojení a označení trvanlivými štítky</t>
  </si>
  <si>
    <t>D.5.5.2.20.3</t>
  </si>
  <si>
    <t>Kabel CYKY-J 4×16 mm2</t>
  </si>
  <si>
    <t>1888445251</t>
  </si>
  <si>
    <t>Kabel CYKY-J 4×16 mm2, položka obsahuje dodávku včetně montáže, uložení v kabelové trase, ukončení kabelu, připojení a označení trvanlivými štítky</t>
  </si>
  <si>
    <t>D.5.5.2.20.4</t>
  </si>
  <si>
    <t>Kabel CYKY-J 4×10 mm2</t>
  </si>
  <si>
    <t>1239621692</t>
  </si>
  <si>
    <t>Kabel CYKY-J 4×10 mm2, položka obsahuje dodávku včetně montáže, uložení v kabelové trase, ukončení kabelu, připojení a označení trvanlivými štítky</t>
  </si>
  <si>
    <t>D.5.5.2.20.5</t>
  </si>
  <si>
    <t>Kabel CYKY-J 4×6 mm2</t>
  </si>
  <si>
    <t>-295662263</t>
  </si>
  <si>
    <t>Kabel CYKY-J 4×6 mm2, položka obsahuje dodávku včetně montáže, uložení v kabelové trase, ukončení kabelu, připojení a označení trvanlivými štítky</t>
  </si>
  <si>
    <t>D.5.5.2.20.6</t>
  </si>
  <si>
    <t>Kabel CYKY-J 5×4 mm2</t>
  </si>
  <si>
    <t>606741678</t>
  </si>
  <si>
    <t>Kabel CYKY-J 5×4 mm2, položka obsahuje dodávku včetně montáže, uložení v kabelové trase, ukončení kabelu, připojení a označení trvanlivými štítky</t>
  </si>
  <si>
    <t>D.5.5.2.20.7</t>
  </si>
  <si>
    <t>Kabel CYKY-J 4×4 mm2</t>
  </si>
  <si>
    <t>-595395824</t>
  </si>
  <si>
    <t>Kabel CYKY-J 4×4 mm2, položka obsahuje dodávku včetně montáže, uložení v kabelové trase, ukončení kabelu, připojení a označení trvanlivými štítky</t>
  </si>
  <si>
    <t>D.5.5.2.20.8</t>
  </si>
  <si>
    <t>Kabel CYKY-J 5×2.5 mm2</t>
  </si>
  <si>
    <t>1309403432</t>
  </si>
  <si>
    <t>Kabel CYKY-J 5×2.5 mm2, položka obsahuje dodávku včetně montáže, uložení v kabelové trase, ukončení kabelu, připojení a označení trvanlivými štítky</t>
  </si>
  <si>
    <t>D.5.5.2.20.9</t>
  </si>
  <si>
    <t>Kabel CYKY- J 3x2.5 mm2</t>
  </si>
  <si>
    <t>383138203</t>
  </si>
  <si>
    <t>Kabel CYKY- J 3x2.5 mm2, položka obsahuje dodávku včetně montáže, uložení v kabelové trase, ukončení kabelu, připojení a označení trvanlivými štítky</t>
  </si>
  <si>
    <t>D.5.5.2.20.10</t>
  </si>
  <si>
    <t>Kabel CYKY-J 24×1.5 mm2</t>
  </si>
  <si>
    <t>-1323457244</t>
  </si>
  <si>
    <t>Kabel CYKY-J 24×1.5 mm2, položka obsahuje dodávku včetně montáže, uložení v kabelové trase, ukončení kabelu, připojení a označení trvanlivými štítky</t>
  </si>
  <si>
    <t>D.5.5.2.20.11</t>
  </si>
  <si>
    <t>Kabel CYKY-J 12×1.5 mm2</t>
  </si>
  <si>
    <t>1165054900</t>
  </si>
  <si>
    <t>Kabel CYKY-J 12×1.5 mm2, položka obsahuje dodávku včetně montáže, uložení v kabelové trase, ukončení kabelu, připojení a označení trvanlivými štítky</t>
  </si>
  <si>
    <t>D.5.5.2.20.12</t>
  </si>
  <si>
    <t>Kabel CYKY- J 3x1.5 mm2</t>
  </si>
  <si>
    <t>1101577214</t>
  </si>
  <si>
    <t>Kabel CYKY- J 3x1.5 mm2, položka obsahuje dodávku včetně montáže, uložení v kabelové trase, ukončení kabelu, připojení a označení trvanlivými štítky</t>
  </si>
  <si>
    <t>D.5.5.2.20.13</t>
  </si>
  <si>
    <t>Kabel CYKY- O 2x1.5 mm2</t>
  </si>
  <si>
    <t>575877955</t>
  </si>
  <si>
    <t>Kabel CYKY- O 2x1.5 mm2, položka obsahuje dodávku včetně montáže, uložení v kabelové trase, ukončení kabelu, připojení a označení trvanlivými štítky</t>
  </si>
  <si>
    <t>D.5.5.2.20.14</t>
  </si>
  <si>
    <t>Kabel H07RN-F 3Gx6 mm2</t>
  </si>
  <si>
    <t>1377368844</t>
  </si>
  <si>
    <t>Kabel H07RN-F 3Gx6 mm2, nebo obdobný flexibilní kabel pro venkovní prostředí, položka obsahuje dodávku včetně montáže, uložení v kabelové trase, ukončení kabelu, připojení a označení trvanlivými štítky</t>
  </si>
  <si>
    <t>D.5.5.2.20.15</t>
  </si>
  <si>
    <t>Kabel H07RN-F 4Gx4 mm2</t>
  </si>
  <si>
    <t>929065532</t>
  </si>
  <si>
    <t>Kabel H07RN-F 4Gx4 mm2, nebo obdobný flexibilní kabel pro venkovní prostředí, položka obsahuje dodávku včetně montáže, uložení v kabelové trase, ukončení kabelu, připojení a označení trvanlivými štítky</t>
  </si>
  <si>
    <t>D.5.5.2.20.16</t>
  </si>
  <si>
    <t>Kabel H07RN-F 3Gx4 mm2</t>
  </si>
  <si>
    <t>-584500639</t>
  </si>
  <si>
    <t>Kabel H07RN-F 3Gx4 mm2, nebo obdobný flexibilní kabel pro venkovní prostředí, položka obsahuje dodávku včetně montáže, uložení v kabelové trase, ukončení kabelu, připojení a označení trvanlivými štítky</t>
  </si>
  <si>
    <t>D.5.5.2.20.17</t>
  </si>
  <si>
    <t>Kabel H07RN-F 3Gx2.5 mm2</t>
  </si>
  <si>
    <t>-1005527433</t>
  </si>
  <si>
    <t>Kabel H07RN-F 3Gx2.5 mm2, nebo obdobný flexibilní kabel pro venkovní prostředí, položka obsahuje dodávku včetně montáže, uložení v kabelové trase, ukončení kabelu, připojení a označení trvanlivými štítky</t>
  </si>
  <si>
    <t>D.5.5.2.20.18</t>
  </si>
  <si>
    <t>Kabel H07RN-F 5Gx1 mm2</t>
  </si>
  <si>
    <t>1307057994</t>
  </si>
  <si>
    <t>Kabel H07RN-F 5Gx1 mm2, nebo obdobný flexibilní kabel pro venkovní p29rostředí, položka obsahuje dodávku včetně montáže, uložení v kabelové trase, ukončení kabelu, připojení a označení trvanlivými štítky</t>
  </si>
  <si>
    <t>D.5.5.2.20.19</t>
  </si>
  <si>
    <t>Kabel H07RN-F 3Gx1 mm2</t>
  </si>
  <si>
    <t>858187571</t>
  </si>
  <si>
    <t>Kabel H07RN-F 3Gx1 mm2, nebo obdobný flexibilní kabel pro venkovní prostředí, položka obsahuje dodávku včetně montáže, uložení v kabelové trase, ukončení kabelu, připojení a označení trvanlivými štítky</t>
  </si>
  <si>
    <t>D.5.5.2.20.20</t>
  </si>
  <si>
    <t>Kabel H07RN-F 19Gx1.5 mm2</t>
  </si>
  <si>
    <t>-1422751060</t>
  </si>
  <si>
    <t>Kabel H07RN-F 19Gx1.5 mm2, nebo obdobný flexibilní kabel pro venkovní prostředí, položka obsahuje dodávku včetně montáže, uložení v kabelové trase, ukončení kabelu, připojení a označení trvanlivými štítky</t>
  </si>
  <si>
    <t>D.5.5.2.20.22</t>
  </si>
  <si>
    <t>Kabel stíněný TCEKFE 4Px1 mm2</t>
  </si>
  <si>
    <t>-1984506167</t>
  </si>
  <si>
    <t>Kabel stíněný TCEKFE 4Px1 mm2, položka obsahuje dodávku včetně montáže, uložení v kabelové trase, ukončení kabelu, připojení a označení trvanlivými štítky</t>
  </si>
  <si>
    <t>D.5.5.2.20.23</t>
  </si>
  <si>
    <t>Kabel stíněný TCEKFE 3Px1 mm2</t>
  </si>
  <si>
    <t>-1185752953</t>
  </si>
  <si>
    <t>Kabel stíněný TCEKFE 3Px1 mm2, položka obsahuje dodávku včetně montáže, uložení v kabelové trase, ukončení kabelu, připojení a označení trvanlivými štítky</t>
  </si>
  <si>
    <t>D.5.5.2.20.24</t>
  </si>
  <si>
    <t>Datový venkovní kabel FTP cat 5e, s dvojitým pláštěm</t>
  </si>
  <si>
    <t>-1919365245</t>
  </si>
  <si>
    <t>Datový venkovní kabel FTP cat 5e, s dvojitým pláštěm, položka obsahuje dodávku včetně montáže, uložení v kabelové trase, ukončení kabelu, připojení a označení trvanlivými štítky</t>
  </si>
  <si>
    <t>D.5.5.2.20.25</t>
  </si>
  <si>
    <t>Optický kabel 4 vlákna 9/125, single mode, pro pokládku venkovních tras, vnější plášť PE</t>
  </si>
  <si>
    <t>1484332913</t>
  </si>
  <si>
    <t>52</t>
  </si>
  <si>
    <t>D.5.5.2.20.26</t>
  </si>
  <si>
    <t>Kabel koaxiální 75 Ohm</t>
  </si>
  <si>
    <t>-546432504</t>
  </si>
  <si>
    <t>Kabel koaxiální 75 Ohm, včetně konektorů</t>
  </si>
  <si>
    <t>53</t>
  </si>
  <si>
    <t>D.5.5.2.20.27</t>
  </si>
  <si>
    <t>Vodič CYA (H07V-K) 25 mm2</t>
  </si>
  <si>
    <t>-955161495</t>
  </si>
  <si>
    <t>Vodič CYA (H07V-K) 25 mm2, včetně ukončení a připojení</t>
  </si>
  <si>
    <t>54</t>
  </si>
  <si>
    <t>D.5.5.2.20.28</t>
  </si>
  <si>
    <t>Vodič CYA 6 mm2</t>
  </si>
  <si>
    <t>-1394515362</t>
  </si>
  <si>
    <t>Vodič CYA 6 mm2, včetně ukončení a připojení</t>
  </si>
  <si>
    <t>D.5.5.2.22</t>
  </si>
  <si>
    <t>Montážní materiál</t>
  </si>
  <si>
    <t>55</t>
  </si>
  <si>
    <t>D.5.5.2.22.1</t>
  </si>
  <si>
    <t>Doplnění ovládací skříně</t>
  </si>
  <si>
    <t>141927455</t>
  </si>
  <si>
    <t>Doplnění ovládací skříně o: 1x proudový chránič s nadproudovou ochrannou 6A char. B, 30mA, 2x průchodka Pg13.5, IP 54</t>
  </si>
  <si>
    <t>56</t>
  </si>
  <si>
    <t>D.5.5.2.22.2</t>
  </si>
  <si>
    <t>Zásuvka nástěnná 400V/63A, 4p, IP 67, do venkovního prostředí</t>
  </si>
  <si>
    <t>1827800388</t>
  </si>
  <si>
    <t>57</t>
  </si>
  <si>
    <t>D.5.5.2.22.3</t>
  </si>
  <si>
    <t>Zásuvka nástěnná 400V/16A, 4p, IP 67, do venkovního prostředí</t>
  </si>
  <si>
    <t>642564313</t>
  </si>
  <si>
    <t>58</t>
  </si>
  <si>
    <t>D.5.5.2.22.3a</t>
  </si>
  <si>
    <t>Zásuvková vidlice 400V/16A, 4p, IP 67, do venkovního prostředí</t>
  </si>
  <si>
    <t>649322494</t>
  </si>
  <si>
    <t>59</t>
  </si>
  <si>
    <t>D.5.5.2.22.3b</t>
  </si>
  <si>
    <t>Přívodka nástěnná 230V/16A, L+N+PE, IP 67, do venkovního prostředí</t>
  </si>
  <si>
    <t>-1816893464</t>
  </si>
  <si>
    <t>60</t>
  </si>
  <si>
    <t>D.5.5.2.22.3c</t>
  </si>
  <si>
    <t>Spojka (přenosná zásuvka) 230V/16A, L+N+PE, IP 67, do venkovního prostředí</t>
  </si>
  <si>
    <t>-47167483</t>
  </si>
  <si>
    <t>61</t>
  </si>
  <si>
    <t>D.5.5.2.22.4</t>
  </si>
  <si>
    <t>Plastový průmyslový jednopólový spínač osvětlení, 250V, 10A, montáž na stěnu, IP44</t>
  </si>
  <si>
    <t>1800673475</t>
  </si>
  <si>
    <t>62</t>
  </si>
  <si>
    <t>D.5.5.2.22.5</t>
  </si>
  <si>
    <t>Zásuvka průmyslová nástěnná s víčkem,  230V, 16A, IP44</t>
  </si>
  <si>
    <t>-1194289871</t>
  </si>
  <si>
    <t>Zásuvka průmyslová nástěnná s víčkem, 230V, 16A, IP44</t>
  </si>
  <si>
    <t>63</t>
  </si>
  <si>
    <t>D.5.5.2.22.6</t>
  </si>
  <si>
    <t>Krabicová průmyslová plastová rozvodka do venkovního prostředí, se svorkovnicí 5x2.5mm2, min. IP54</t>
  </si>
  <si>
    <t>-461723660</t>
  </si>
  <si>
    <t>Krabicová průmyslová plastová rozvodka do venkovního prostředí, se svorkovnicí 5x2.5mm2, min. IP54, např. 6455-11 nebo podobné</t>
  </si>
  <si>
    <t>D.5.5.2.22.7</t>
  </si>
  <si>
    <t>Stožárová výzbroj</t>
  </si>
  <si>
    <t>803721749</t>
  </si>
  <si>
    <t>Stožárová výzbroj – stožárová svorkovnice 4 -pólová, 16mm2, průchozí, s pojistkovou svorkou a přepěťovou ochranou, např. SV-UTB 6.16.4p nebo ekvivalent</t>
  </si>
  <si>
    <t>65</t>
  </si>
  <si>
    <t>D.5.5.2.22.8</t>
  </si>
  <si>
    <t>Prázdná plastová rozvodnice , rozměry cca 250x250x150mm, IP 54</t>
  </si>
  <si>
    <t>2047676041</t>
  </si>
  <si>
    <t>Prázdná plastová rozvodnice , rozměry cca 250x250x150mm, IP 54, pro umístění stožárové svorkovnice</t>
  </si>
  <si>
    <t>66</t>
  </si>
  <si>
    <t>D.5.5.2.22.9</t>
  </si>
  <si>
    <t>Instalační krabice do venkovního prostředí v krytí IP 68, se svorkovnicí 4x10 mm2, zalévací demontovatelná licí pryskyřice, rozměry cca 140x140x80</t>
  </si>
  <si>
    <t>836489817</t>
  </si>
  <si>
    <t>Instalační krabice do venkovního prostředí v krytí IP 68, se svorkovnicí 4x10 mm2, zalévací demontovatelná licí pryskyřice, rozměry cca 140x140x80, např. A-Box GT100,nebo ekvivalent</t>
  </si>
  <si>
    <t>67</t>
  </si>
  <si>
    <t>D.5.5.2.22.10</t>
  </si>
  <si>
    <t>Instalační krabice do venkovního prostředí v krytí IP 68, se svorkovnicí 5x2.5mm2, zalévací demontovatelná licí pryskyřice, rozměry cca 110x110x70</t>
  </si>
  <si>
    <t>-1506249222</t>
  </si>
  <si>
    <t>Instalační krabice do venkovního prostředí v krytí IP 68, se svorkovnicí 5x2.5mm2, zalévací demontovatelná licí pryskyřice, rozměry cca 110x110x70, např. A-Box GT060,nebo ekvivalent</t>
  </si>
  <si>
    <t>68</t>
  </si>
  <si>
    <t>D.5.5.2.22.11</t>
  </si>
  <si>
    <t>Vodotěsné a nehořlavé zatěsnění podzemních prostupů DN200 ve stěně pomocí kompresní ucpávky s technologií multidiametr, 4 bar</t>
  </si>
  <si>
    <t>-1500791217</t>
  </si>
  <si>
    <t>Vodotěsné a nehořlavé zatěsnění podzemních prostupů DN200 ve stěně pomocí kompresní ucpávky s technologií multidiametr, 4 bar, např. Roxtec R200 AISI nebo ekvivalent</t>
  </si>
  <si>
    <t>69</t>
  </si>
  <si>
    <t>D.5.5.2.22.12</t>
  </si>
  <si>
    <t>Vodotěsné zatěsnění podzemního prostupu DN100 ve stěně pomocí kompresní ucpávky s technologií multidiametr, 4 bar, např. Roxtec R100 AISI nebo ekvivalent</t>
  </si>
  <si>
    <t>-1404268312</t>
  </si>
  <si>
    <t>70</t>
  </si>
  <si>
    <t>D.5.5.2.22.13</t>
  </si>
  <si>
    <t>Vodotěsné zatěsnění podzemního prostupu DN50 ve stěně pomocí kompresní ucpávky s technologií multidiametr, 4 bar</t>
  </si>
  <si>
    <t>104134013</t>
  </si>
  <si>
    <t>Vodotěsné zatěsnění podzemního prostupu DN50 ve stěně pomocí kompresní ucpávky s technologií multidiametr, 4 bar, např. Roxtec RS50 AISI nebo ekvivalent</t>
  </si>
  <si>
    <t>71</t>
  </si>
  <si>
    <t>D.5.5.2.22.14</t>
  </si>
  <si>
    <t>Kabelová spojka pro plastové kabely CYKY do průřezu 70 mm²</t>
  </si>
  <si>
    <t>2527808</t>
  </si>
  <si>
    <t>Kabelová spojka pro plastové kabely CYKY do průřezu 70 mm², teplem smrštitelná, čtyřžilová, kompletní, včetně spojovačů</t>
  </si>
  <si>
    <t>72</t>
  </si>
  <si>
    <t>D.5.5.2.22.15</t>
  </si>
  <si>
    <t>Plastová pevná kabelová trubka do ø32mm</t>
  </si>
  <si>
    <t>1476285519</t>
  </si>
  <si>
    <t>Plastová pevná kabelová trubka do ø32mm, vysoká mechanická odolnost, UV stabilní včetně upevnění pomocí příchytek</t>
  </si>
  <si>
    <t>73</t>
  </si>
  <si>
    <t>D.5.5.2.22.16</t>
  </si>
  <si>
    <t>Plastová flexibilní kabelová trubka do ø32mm</t>
  </si>
  <si>
    <t>-652495425</t>
  </si>
  <si>
    <t>Plastová flexibilní kabelová trubka do ø32mm, UV stabilní včetně upevnění pomocí příchytek</t>
  </si>
  <si>
    <t>74</t>
  </si>
  <si>
    <t>D.5.5.2.22.17</t>
  </si>
  <si>
    <t>Chránička optického kabelu HDPE 40 mm</t>
  </si>
  <si>
    <t>1946024507</t>
  </si>
  <si>
    <t>Chránička optického kabelu HDPE 40 mm, např. Kopoflex</t>
  </si>
  <si>
    <t>75</t>
  </si>
  <si>
    <t>D.5.5.2.22.18</t>
  </si>
  <si>
    <t>Kabelový žlab 200x100 s víkem</t>
  </si>
  <si>
    <t>-7097851</t>
  </si>
  <si>
    <t>Kabelový žlab 200x100 s víkem, pozinkované provedení Upevnění do připravených nik v betonových pilířích na ohlaví</t>
  </si>
  <si>
    <t>76</t>
  </si>
  <si>
    <t>D.5.5.2.22.19</t>
  </si>
  <si>
    <t>Kabelový pozinkovaný rošt šířky 50 cm</t>
  </si>
  <si>
    <t>419236324</t>
  </si>
  <si>
    <t>Kabelový pozinkovaný rošt šířky 50 cm, upevnění na stěnu šachty jezu</t>
  </si>
  <si>
    <t>77</t>
  </si>
  <si>
    <t>D.5.5.2.22.20</t>
  </si>
  <si>
    <t>Uzemňovací vedení FeZn 4x30 mm</t>
  </si>
  <si>
    <t>-1019157462</t>
  </si>
  <si>
    <t>78</t>
  </si>
  <si>
    <t>D.5.5.2.22.21</t>
  </si>
  <si>
    <t>Uzemňovací vodič FeZn 10 mm</t>
  </si>
  <si>
    <t>456944904</t>
  </si>
  <si>
    <t>79</t>
  </si>
  <si>
    <t>D.5.5.2.22.22</t>
  </si>
  <si>
    <t>Spojení uzemnění typovou svorkou SR02</t>
  </si>
  <si>
    <t>-522347148</t>
  </si>
  <si>
    <t>Spojení uzemnění typovou svorkou SR02, SR03 a podobně</t>
  </si>
  <si>
    <t>80</t>
  </si>
  <si>
    <t>D.5.5.2.22.23</t>
  </si>
  <si>
    <t>Antikorozní ochrana podzemních spojů uzemnění</t>
  </si>
  <si>
    <t>sada</t>
  </si>
  <si>
    <t>57903823</t>
  </si>
  <si>
    <t>Antikorozní ochrana podzemních spojů uzemnění, vývodů a vodiče při změně prostředí</t>
  </si>
  <si>
    <t>81</t>
  </si>
  <si>
    <t>D.5.5.2.22.24</t>
  </si>
  <si>
    <t xml:space="preserve">Ostatní drobný instalační materiál </t>
  </si>
  <si>
    <t>536018876</t>
  </si>
  <si>
    <t>Ostatní drobný instalační materiál (hmoždinky, nerezové vruty, stahovacích pásky, kabelové příchytky Sonap, kabelové štítky, a pod)</t>
  </si>
  <si>
    <t>asf_sut</t>
  </si>
  <si>
    <t>asfalt sut</t>
  </si>
  <si>
    <t>m2</t>
  </si>
  <si>
    <t>99</t>
  </si>
  <si>
    <t>bed_rov</t>
  </si>
  <si>
    <t>Bednění rovinné</t>
  </si>
  <si>
    <t>681,397</t>
  </si>
  <si>
    <t>bedneni_sokl</t>
  </si>
  <si>
    <t>bedneni soklu</t>
  </si>
  <si>
    <t>97,92</t>
  </si>
  <si>
    <t>Bet_1</t>
  </si>
  <si>
    <t>beton_1</t>
  </si>
  <si>
    <t>763</t>
  </si>
  <si>
    <t>Bet_3</t>
  </si>
  <si>
    <t>beton 3</t>
  </si>
  <si>
    <t>133</t>
  </si>
  <si>
    <t>Bet_4</t>
  </si>
  <si>
    <t>beton 4</t>
  </si>
  <si>
    <t>m3</t>
  </si>
  <si>
    <t>360,428</t>
  </si>
  <si>
    <t>Bet_5</t>
  </si>
  <si>
    <t>beton 5</t>
  </si>
  <si>
    <t>249</t>
  </si>
  <si>
    <t>Bet_D</t>
  </si>
  <si>
    <t>beton dlazby sut</t>
  </si>
  <si>
    <t>Bet_panely</t>
  </si>
  <si>
    <t>betonové panely</t>
  </si>
  <si>
    <t>SO 01 - Modernizace plata plavební komory</t>
  </si>
  <si>
    <t>bour_PVC_trouba</t>
  </si>
  <si>
    <t>29,25</t>
  </si>
  <si>
    <t>bour_šachty</t>
  </si>
  <si>
    <t>17,01</t>
  </si>
  <si>
    <t>bour_zb_trouba</t>
  </si>
  <si>
    <t>146</t>
  </si>
  <si>
    <t>C3037_RS</t>
  </si>
  <si>
    <t>Železobeton C 30/37 revizních šachet</t>
  </si>
  <si>
    <t>56,54</t>
  </si>
  <si>
    <t>C3037_vyust</t>
  </si>
  <si>
    <t>C 30/37 výustního objektu</t>
  </si>
  <si>
    <t>25,993</t>
  </si>
  <si>
    <t>cement</t>
  </si>
  <si>
    <t>Dodávka hmot pro injektáž - cement</t>
  </si>
  <si>
    <t>1,4</t>
  </si>
  <si>
    <t>čištění_PK</t>
  </si>
  <si>
    <t>Vyčištění PK</t>
  </si>
  <si>
    <t>556,8</t>
  </si>
  <si>
    <t>delka_kotev</t>
  </si>
  <si>
    <t>Celková délka kotev</t>
  </si>
  <si>
    <t>dem_zatr_dlazba</t>
  </si>
  <si>
    <t>77,946</t>
  </si>
  <si>
    <t>Demontaz_1</t>
  </si>
  <si>
    <t>odvoz kovosrot</t>
  </si>
  <si>
    <t>42919</t>
  </si>
  <si>
    <t>Demontaz_2</t>
  </si>
  <si>
    <t>1285</t>
  </si>
  <si>
    <t>DKB_250</t>
  </si>
  <si>
    <t>dlažba do betonu tl. 250</t>
  </si>
  <si>
    <t>13,9</t>
  </si>
  <si>
    <t>DKB_300</t>
  </si>
  <si>
    <t>Dlažba do betonu tl. 300</t>
  </si>
  <si>
    <t>6,25</t>
  </si>
  <si>
    <t>DKZ</t>
  </si>
  <si>
    <t>dlažební kostky žula</t>
  </si>
  <si>
    <t>70,7</t>
  </si>
  <si>
    <t>dno_100</t>
  </si>
  <si>
    <t>dno šachy</t>
  </si>
  <si>
    <t>kus</t>
  </si>
  <si>
    <t>drenaz</t>
  </si>
  <si>
    <t>162,35</t>
  </si>
  <si>
    <t>Drenaz_p</t>
  </si>
  <si>
    <t>drenážní potrubí délka</t>
  </si>
  <si>
    <t>37,8</t>
  </si>
  <si>
    <t>chran_kabel1</t>
  </si>
  <si>
    <t>Chranicka kabelu elektra 1</t>
  </si>
  <si>
    <t>68,775</t>
  </si>
  <si>
    <t>chran_kabel2</t>
  </si>
  <si>
    <t>chranicka kabelu elektro osvetleni</t>
  </si>
  <si>
    <t>149,835</t>
  </si>
  <si>
    <t>chranicka</t>
  </si>
  <si>
    <t>chranicka elektro</t>
  </si>
  <si>
    <t>12,2</t>
  </si>
  <si>
    <t>chranicka_L</t>
  </si>
  <si>
    <t>chránička levé strany plata KK</t>
  </si>
  <si>
    <t>666</t>
  </si>
  <si>
    <t>chranicka_P</t>
  </si>
  <si>
    <t>chranicka delena prava strana</t>
  </si>
  <si>
    <t>1782</t>
  </si>
  <si>
    <t>jama_zapaž</t>
  </si>
  <si>
    <t>zapažená jáma</t>
  </si>
  <si>
    <t>279,865</t>
  </si>
  <si>
    <t>klapka</t>
  </si>
  <si>
    <t>klapka DN 300</t>
  </si>
  <si>
    <t>KVHR_S2</t>
  </si>
  <si>
    <t xml:space="preserve"> kanálek hydraulických rozvodů</t>
  </si>
  <si>
    <t>23,34</t>
  </si>
  <si>
    <t>KVHR_S4</t>
  </si>
  <si>
    <t xml:space="preserve"> kanálek hydraulických rozvodů </t>
  </si>
  <si>
    <t>6,5</t>
  </si>
  <si>
    <t>KVVR_S3</t>
  </si>
  <si>
    <t>Plato kanálky vedení vzduchových rozvodů - S3</t>
  </si>
  <si>
    <t>4,71</t>
  </si>
  <si>
    <t>KVVR_S4</t>
  </si>
  <si>
    <t>4,89</t>
  </si>
  <si>
    <t>leseni</t>
  </si>
  <si>
    <t>lešení</t>
  </si>
  <si>
    <t>1813,8</t>
  </si>
  <si>
    <t>násyp</t>
  </si>
  <si>
    <t>5,625</t>
  </si>
  <si>
    <t>OBRUBNIK</t>
  </si>
  <si>
    <t>obrubník</t>
  </si>
  <si>
    <t>245,3</t>
  </si>
  <si>
    <t>obsyp_potrubi</t>
  </si>
  <si>
    <t>157,033</t>
  </si>
  <si>
    <t>odstr_plot</t>
  </si>
  <si>
    <t>Demontáž plotu</t>
  </si>
  <si>
    <t>8,6</t>
  </si>
  <si>
    <t>ohum_rov</t>
  </si>
  <si>
    <t>ohumusovani</t>
  </si>
  <si>
    <t>4245,75</t>
  </si>
  <si>
    <t>pazeni</t>
  </si>
  <si>
    <t>1237,7</t>
  </si>
  <si>
    <t>pocet_kotev</t>
  </si>
  <si>
    <t>Počet kotev</t>
  </si>
  <si>
    <t>podkladky</t>
  </si>
  <si>
    <t>128</t>
  </si>
  <si>
    <t>poklop_d</t>
  </si>
  <si>
    <t>poklop - d</t>
  </si>
  <si>
    <t>324,66</t>
  </si>
  <si>
    <t>poklop_dešťovka</t>
  </si>
  <si>
    <t>poklop_e</t>
  </si>
  <si>
    <t>poklop - e</t>
  </si>
  <si>
    <t>320,64</t>
  </si>
  <si>
    <t>poklop_f</t>
  </si>
  <si>
    <t>poklop - f</t>
  </si>
  <si>
    <t>317,95</t>
  </si>
  <si>
    <t>poklop_g</t>
  </si>
  <si>
    <t>poklop - g</t>
  </si>
  <si>
    <t>328,44</t>
  </si>
  <si>
    <t>poklop_i</t>
  </si>
  <si>
    <t>poklop - i</t>
  </si>
  <si>
    <t>88,65</t>
  </si>
  <si>
    <t>poklop_j</t>
  </si>
  <si>
    <t>poklop - j</t>
  </si>
  <si>
    <t>98,06</t>
  </si>
  <si>
    <t>poklop_k</t>
  </si>
  <si>
    <t>poklop - k</t>
  </si>
  <si>
    <t>93,84</t>
  </si>
  <si>
    <t>poklop_l</t>
  </si>
  <si>
    <t>poklop - l</t>
  </si>
  <si>
    <t>88,87</t>
  </si>
  <si>
    <t>Poklop_m</t>
  </si>
  <si>
    <t>poklop m</t>
  </si>
  <si>
    <t>1378,85</t>
  </si>
  <si>
    <t>poklop_n</t>
  </si>
  <si>
    <t>poklop n</t>
  </si>
  <si>
    <t>1754,73</t>
  </si>
  <si>
    <t>Prstenec_100</t>
  </si>
  <si>
    <t>Prstenec_100 mm</t>
  </si>
  <si>
    <t>Prstenec_40</t>
  </si>
  <si>
    <t xml:space="preserve">Prstenec_40 mm </t>
  </si>
  <si>
    <t>Prstenec_60</t>
  </si>
  <si>
    <t>Prstenec 60 mm</t>
  </si>
  <si>
    <t>Prstenec_80</t>
  </si>
  <si>
    <t>Prstenec_80 mm</t>
  </si>
  <si>
    <t>rozebr_zahoz</t>
  </si>
  <si>
    <t>14,77</t>
  </si>
  <si>
    <t>HSV - Práce a dodávky HSV</t>
  </si>
  <si>
    <t>ryha_vykop</t>
  </si>
  <si>
    <t>výkop nezapažené rýhy</t>
  </si>
  <si>
    <t xml:space="preserve">    1 - Zemní práce</t>
  </si>
  <si>
    <t>S1</t>
  </si>
  <si>
    <t>Skladba S1</t>
  </si>
  <si>
    <t>1051</t>
  </si>
  <si>
    <t xml:space="preserve">    2 - Zakládání</t>
  </si>
  <si>
    <t>S2</t>
  </si>
  <si>
    <t>Skladba S2</t>
  </si>
  <si>
    <t>3653</t>
  </si>
  <si>
    <t xml:space="preserve">    3 - Svislé a kompletní konstrukce</t>
  </si>
  <si>
    <t>S3</t>
  </si>
  <si>
    <t>Skladba S3</t>
  </si>
  <si>
    <t>824</t>
  </si>
  <si>
    <t xml:space="preserve">    4 - Vodorovné konstrukce</t>
  </si>
  <si>
    <t>S4</t>
  </si>
  <si>
    <t>Skladba S4</t>
  </si>
  <si>
    <t>281</t>
  </si>
  <si>
    <t xml:space="preserve">    5 - Komunikace pozemní</t>
  </si>
  <si>
    <t>sachta_p</t>
  </si>
  <si>
    <t>šachta - p</t>
  </si>
  <si>
    <t>318,24</t>
  </si>
  <si>
    <t xml:space="preserve">    8 - Trubní vedení</t>
  </si>
  <si>
    <t>sachta_u</t>
  </si>
  <si>
    <t>šachta - u</t>
  </si>
  <si>
    <t>222</t>
  </si>
  <si>
    <t xml:space="preserve">    9 - Ostatní konstrukce a práce-bourání</t>
  </si>
  <si>
    <t>sachta_v</t>
  </si>
  <si>
    <t>šachta - v</t>
  </si>
  <si>
    <t>307,47</t>
  </si>
  <si>
    <t xml:space="preserve">    997 - Přesun sutě</t>
  </si>
  <si>
    <t>sejmuti</t>
  </si>
  <si>
    <t>sejmuti humusu</t>
  </si>
  <si>
    <t>4294,35</t>
  </si>
  <si>
    <t xml:space="preserve">    998 - Přesun hmot</t>
  </si>
  <si>
    <t>skruz_100</t>
  </si>
  <si>
    <t>PSV - Práce a dodávky PSV</t>
  </si>
  <si>
    <t>skruz_25</t>
  </si>
  <si>
    <t xml:space="preserve">    741 - Elektroinstalace - silnoproud</t>
  </si>
  <si>
    <t>skruz_50</t>
  </si>
  <si>
    <t xml:space="preserve">    767 - Konstrukce zámečnické</t>
  </si>
  <si>
    <t>skuz_prechod</t>
  </si>
  <si>
    <t>skuz_prechod_100</t>
  </si>
  <si>
    <t>štetovnice_trvalá</t>
  </si>
  <si>
    <t>26,068</t>
  </si>
  <si>
    <t xml:space="preserve">    21-M - Elektromontáže</t>
  </si>
  <si>
    <t>trouba_150</t>
  </si>
  <si>
    <t>30,2</t>
  </si>
  <si>
    <t xml:space="preserve">    46-M - Zemní práce při extr.mont.pracích</t>
  </si>
  <si>
    <t>trouba_400</t>
  </si>
  <si>
    <t>76,35</t>
  </si>
  <si>
    <t>trouba_500</t>
  </si>
  <si>
    <t>trouba DN500</t>
  </si>
  <si>
    <t>80,45</t>
  </si>
  <si>
    <t>veget_dlazba</t>
  </si>
  <si>
    <t>73,02</t>
  </si>
  <si>
    <t>vykop</t>
  </si>
  <si>
    <t>jama vykop</t>
  </si>
  <si>
    <t>629,836</t>
  </si>
  <si>
    <t>zához</t>
  </si>
  <si>
    <t>8,775</t>
  </si>
  <si>
    <t>zapaz_ryha_vykop</t>
  </si>
  <si>
    <t>výkop zapažené rýhy</t>
  </si>
  <si>
    <t>1517,006</t>
  </si>
  <si>
    <t>zapaz_ryha_zasyp</t>
  </si>
  <si>
    <t>996,553</t>
  </si>
  <si>
    <t>zasyp</t>
  </si>
  <si>
    <t>Zásyp se zhutněním</t>
  </si>
  <si>
    <t>493,812</t>
  </si>
  <si>
    <t>ZB</t>
  </si>
  <si>
    <t>železobeton</t>
  </si>
  <si>
    <t>4194</t>
  </si>
  <si>
    <t>KVHR_S1</t>
  </si>
  <si>
    <t>Kanálek hydraulických rozvodů ve skladbě S1</t>
  </si>
  <si>
    <t>0,49</t>
  </si>
  <si>
    <t>HSV</t>
  </si>
  <si>
    <t>Práce a dodávky HSV</t>
  </si>
  <si>
    <t>Zemní práce</t>
  </si>
  <si>
    <t>153111119</t>
  </si>
  <si>
    <t>Řezání otvorů v ocelových zaberaněných štětovnicích z terénu</t>
  </si>
  <si>
    <t>CS ÚRS 2023 02</t>
  </si>
  <si>
    <t>-125295828</t>
  </si>
  <si>
    <t>Úprava ocelových štětovnic pro štětové stěny řezání z terénu, štětovnic zaberaněných otvorů</t>
  </si>
  <si>
    <t>Online PSC</t>
  </si>
  <si>
    <t>https://podminky.urs.cz/item/CS_URS_2023_02/153111119</t>
  </si>
  <si>
    <t>Vyžezání otvoru do štětové stěny prsní zdi pro prostup potrubí</t>
  </si>
  <si>
    <t>1-R17</t>
  </si>
  <si>
    <t>Zahrazení provizorního hrazení plavební komory</t>
  </si>
  <si>
    <t>1168883072</t>
  </si>
  <si>
    <t>2-R18</t>
  </si>
  <si>
    <t>Vyhrazení provozirního hrazení plavební komory</t>
  </si>
  <si>
    <t>-950484319</t>
  </si>
  <si>
    <t>113106123</t>
  </si>
  <si>
    <t>Rozebrání dlažeb ze zámkových dlaždic komunikací pro pěší ručně</t>
  </si>
  <si>
    <t>-429321229</t>
  </si>
  <si>
    <t>Rozebrání dlažeb komunikací pro pěší s přemístěním hmot na skládku na vzdálenost do 3 m nebo s naložením na dopravní prostředek s ložem z kameniva nebo živice a s jakoukoliv výplní spár ručně ze zámkové dlažby</t>
  </si>
  <si>
    <t>https://podminky.urs.cz/item/CS_URS_2023_02/113106123</t>
  </si>
  <si>
    <t>PSC</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</si>
  <si>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</si>
  <si>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 xml:space="preserve">763 "viz geodetické zaměření " </t>
  </si>
  <si>
    <t>113106192</t>
  </si>
  <si>
    <t>Rozebrání vozovek ze silničních dílců se spárami zalitými cementovou maltou strojně pl do 50 m2</t>
  </si>
  <si>
    <t>1869466441</t>
  </si>
  <si>
    <t>Rozebrání dílců vozovek a ploch s přemístěním hmot na skládku na vzdálenost do 3 m nebo s naložením na dopravní prostředek, ze silničních dílců jakýchkoliv rozměrů, s ložem z kameniva nebo živice strojně plochy jednotlivě do 50 m2 se spárami zalitými cementovou maltou</t>
  </si>
  <si>
    <t>https://podminky.urs.cz/item/CS_URS_2023_02/113106192</t>
  </si>
  <si>
    <t xml:space="preserve">Poznámka k souboru cen:_x000D_
1. Ceny jsou určeny pro rozebrání dlažeb a dílců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</si>
  <si>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 xml:space="preserve">Poznámka k položce:_x000D_
Předpokládá se uložení vedle výkopu - cena položky včetně._x000D_
</t>
  </si>
  <si>
    <t>80"m2 - Betonové panely v oblasti výkopu pro RŠ10 a štěrbinového žlabu"</t>
  </si>
  <si>
    <t>113106293</t>
  </si>
  <si>
    <t>Rozebrání dlažeb vozovek z vegetační dlažby betonové s ložem z kameniva strojně pl přes 50 do 200 m2</t>
  </si>
  <si>
    <t>-478026478</t>
  </si>
  <si>
    <t>Rozebrání dlažeb vozovek a ploch s přemístěním hmot na skládku na vzdálenost do 3 m nebo s naložením na dopravní prostředek, s jakoukoliv výplní spár strojně plochy jednotlivě přes 50 m2 do 200 m2 z vegetační dlažby s ložem z kameniva betonové</t>
  </si>
  <si>
    <t>https://podminky.urs.cz/item/CS_URS_2023_02/113106293</t>
  </si>
  <si>
    <t>Viz C.3 a D.1.13 -  výpustný objekt</t>
  </si>
  <si>
    <t>17,35+54,2*1,118</t>
  </si>
  <si>
    <t>113107183</t>
  </si>
  <si>
    <t>Odstranění podkladu živičného tl přes 100 do 150 mm strojně pl přes 50 do 200 m2</t>
  </si>
  <si>
    <t>1503232114</t>
  </si>
  <si>
    <t>Odstranění podkladů nebo krytů strojně plochy jednotlivě přes 50 m2 do 200 m2 s přemístěním hmot na skládku na vzdálenost do 20 m nebo s naložením na dopravní prostředek živičných, o tl. vrstvy přes 100 do 150 mm</t>
  </si>
  <si>
    <t>https://podminky.urs.cz/item/CS_URS_2023_02/113107183</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</si>
  <si>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</si>
  <si>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 xml:space="preserve">99 "viz zaměření" </t>
  </si>
  <si>
    <t>113107231</t>
  </si>
  <si>
    <t>Odstranění podkladu z betonu prostého tl přes 100 do 150 mm strojně pl přes 200 m2</t>
  </si>
  <si>
    <t>79815775</t>
  </si>
  <si>
    <t>Odstranění podkladů nebo krytů strojně plochy jednotlivě přes 200 m2 s přemístěním hmot na skládku na vzdálenost do 20 m nebo s naložením na dopravní prostředek z betonu prostého, o tl. vrstvy přes 100 do 150 mm</t>
  </si>
  <si>
    <t>https://podminky.urs.cz/item/CS_URS_2023_02/113107231</t>
  </si>
  <si>
    <t>Bet_1 "podkladní beton pod dlažbou"</t>
  </si>
  <si>
    <t>113107237</t>
  </si>
  <si>
    <t>Odstranění podkladu z betonu vyztuženého sítěmi tl přes 150 do 300 mm strojně pl přes 200 m2</t>
  </si>
  <si>
    <t>-2115379455</t>
  </si>
  <si>
    <t>Odstranění podkladů nebo krytů strojně plochy jednotlivě přes 200 m2 s přemístěním hmot na skládku na vzdálenost do 20 m nebo s naložením na dopravní prostředek z betonu vyztuženého sítěmi, o tl. vrstvy přes 150 do 300 mm</t>
  </si>
  <si>
    <t>https://podminky.urs.cz/item/CS_URS_2023_02/113107237</t>
  </si>
  <si>
    <t>4194 "viz C3 a D.1.7 - původní plato"</t>
  </si>
  <si>
    <t>113202111</t>
  </si>
  <si>
    <t>Vytrhání obrub krajníků obrubníků stojatých</t>
  </si>
  <si>
    <t>560824717</t>
  </si>
  <si>
    <t>Vytrhání obrub s vybouráním lože, s přemístěním hmot na skládku na vzdálenost do 3 m nebo s naložením na dopravní prostředek z krajníků nebo obrubníků stojatých</t>
  </si>
  <si>
    <t>https://podminky.urs.cz/item/CS_URS_2023_02/113202111</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</si>
  <si>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</si>
  <si>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133 "viz geodetické zaměření"</t>
  </si>
  <si>
    <t>114203104</t>
  </si>
  <si>
    <t>Rozebrání záhozů a rovnanin na sucho</t>
  </si>
  <si>
    <t>-786887318</t>
  </si>
  <si>
    <t>Rozebrání dlažeb nebo záhozů s naložením na dopravní prostředek záhozů, rovnanin a soustřeďovacích staveb provedených na sucho</t>
  </si>
  <si>
    <t>https://podminky.urs.cz/item/CS_URS_2023_02/114203104</t>
  </si>
  <si>
    <t>Viz C.3 a D.1.13</t>
  </si>
  <si>
    <t>(2,9+8,6+0,7)*1,1</t>
  </si>
  <si>
    <t>1,35 "m2"*1,0</t>
  </si>
  <si>
    <t>114203201</t>
  </si>
  <si>
    <t>Očištění lomového kamene nebo betonových tvárnic od hlíny nebo písku</t>
  </si>
  <si>
    <t>-2077391815</t>
  </si>
  <si>
    <t>Očištění lomového kamene nebo betonových tvárnic získaných při rozebrání dlažeb, záhozů, rovnanin a soustřeďovacích staveb od hlíny nebo písku</t>
  </si>
  <si>
    <t>https://podminky.urs.cz/item/CS_URS_2023_02/114203201</t>
  </si>
  <si>
    <t>115-R15</t>
  </si>
  <si>
    <t>Jednorázové vyčerpání plavební komory</t>
  </si>
  <si>
    <t>-506463540</t>
  </si>
  <si>
    <t>115-R16</t>
  </si>
  <si>
    <t>Čerpání vody po dobu stavby</t>
  </si>
  <si>
    <t>-1912568389</t>
  </si>
  <si>
    <t>121151123</t>
  </si>
  <si>
    <t>Sejmutí ornice plochy přes 500 m2 tl vrstvy do 200 mm strojně</t>
  </si>
  <si>
    <t>1114185678</t>
  </si>
  <si>
    <t>Sejmutí ornice strojně při souvislé ploše přes 500 m2, tl. vrstvy do 200 mm</t>
  </si>
  <si>
    <t>https://podminky.urs.cz/item/CS_URS_2023_02/121151123</t>
  </si>
  <si>
    <t>viz C.3 a C.2</t>
  </si>
  <si>
    <t>4151,4 "plocha pro zařízení staveniště"</t>
  </si>
  <si>
    <t>142,95 "dočasný zábor v oblasti výustního objektu"</t>
  </si>
  <si>
    <t>131251105</t>
  </si>
  <si>
    <t>Hloubení jam nezapažených v hornině třídy těžitelnosti I skupiny 3 objemu do 1000 m3 strojně</t>
  </si>
  <si>
    <t>-1494872374</t>
  </si>
  <si>
    <t>Hloubení nezapažených jam a zářezů strojně s urovnáním dna do předepsaného profilu a spádu v hornině třídy těžitelnosti I skupiny 3 přes 500 do 1 000 m3</t>
  </si>
  <si>
    <t>https://podminky.urs.cz/item/CS_URS_2023_02/131251105</t>
  </si>
  <si>
    <t>Výkop RŠ viz C.3 a D.1.5</t>
  </si>
  <si>
    <t>6,8*3,8*12 "RŠ šachty"</t>
  </si>
  <si>
    <t>6,8*2,85 "šachta u soklu - rohová"</t>
  </si>
  <si>
    <t>6,1*1,8+6,2*0,56-2,6*0,56 "výkop šachty včetně výkopu pilířku místního ovládání"</t>
  </si>
  <si>
    <t>6,1*1,8+6,1*2,4 "výkop šachet zasahujících do skladby S4"</t>
  </si>
  <si>
    <t>Výkop RŠ viz C.3 a D.1.6</t>
  </si>
  <si>
    <t>6,1*3,8*7 "7 šachet "</t>
  </si>
  <si>
    <t>6,0*3,3 "rohová šachta</t>
  </si>
  <si>
    <t>5,0*2,2 "výkop šachty zasahujících do skladby S4"</t>
  </si>
  <si>
    <t>(12,06*2,5+7,5*0,56) "výkop šachty včetně výkopu pilíře hydraulickéh agregátu" *2 "ks"</t>
  </si>
  <si>
    <t>131251204</t>
  </si>
  <si>
    <t>Hloubení jam zapažených v hornině třídy těžitelnosti I skupiny 3 objem do 500 m3 strojně</t>
  </si>
  <si>
    <t>-619671395</t>
  </si>
  <si>
    <t>Hloubení zapažených jam a zářezů strojně s urovnáním dna do předepsaného profilu a spádu v hornině třídy těžitelnosti I skupiny 3 přes 100 do 500 m3</t>
  </si>
  <si>
    <t>https://podminky.urs.cz/item/CS_URS_2023_02/131251204</t>
  </si>
  <si>
    <t>Výustní objekt</t>
  </si>
  <si>
    <t>78,25"m2"*3,54"průměr výška"" výkop po nábřežní zeď"</t>
  </si>
  <si>
    <t>0,65"m2"*4,4 " předkop před čelem"</t>
  </si>
  <si>
    <t>132251101</t>
  </si>
  <si>
    <t>Hloubení rýh nezapažených š do 800 mm v hornině třídy těžitelnosti I skupiny 3 objem do 20 m3 strojně</t>
  </si>
  <si>
    <t>-266589157</t>
  </si>
  <si>
    <t>Hloubení nezapažených rýh šířky do 800 mm strojně s urovnáním dna do předepsaného profilu a spádu v hornině třídy těžitelnosti I skupiny 3 do 20 m3</t>
  </si>
  <si>
    <t>https://podminky.urs.cz/item/CS_URS_2023_02/132251101</t>
  </si>
  <si>
    <t>Výkop pro elektro chráničku viz C.3</t>
  </si>
  <si>
    <t>0,5*1,0*(0,5+0,5+0,5*2)</t>
  </si>
  <si>
    <t>132254206</t>
  </si>
  <si>
    <t>Hloubení zapažených rýh š do 2000 mm v hornině třídy těžitelnosti I skupiny 3 objem do 5000 m3</t>
  </si>
  <si>
    <t>-963597720</t>
  </si>
  <si>
    <t>Hloubení zapažených rýh šířky přes 800 do 2 000 mm strojně s urovnáním dna do předepsaného profilu a spádu v hornině třídy těžitelnosti I skupiny 3 přes 1 000 do 5 000 m3</t>
  </si>
  <si>
    <t>https://podminky.urs.cz/item/CS_URS_2023_02/132254206</t>
  </si>
  <si>
    <t>Viz příloha D.1.12 a D.1.14</t>
  </si>
  <si>
    <t>dešťová kanalizace</t>
  </si>
  <si>
    <t>1,5*252,0"m2" "kanalizace DN 400"</t>
  </si>
  <si>
    <t>3,1*36,0"m2" "kanalizace DN 400 - společný výkop"</t>
  </si>
  <si>
    <t>3,1*329,85 "m2" "kanalizace DN 500 - společný výkop"</t>
  </si>
  <si>
    <t>Drenaz*0,03</t>
  </si>
  <si>
    <t>151101201</t>
  </si>
  <si>
    <t>Zřízení příložného pažení stěn výkopu hl do 4 m</t>
  </si>
  <si>
    <t>-765899560</t>
  </si>
  <si>
    <t>Zřízení pažení stěn výkopu bez rozepření nebo vzepření příložné, hloubky do 4 m</t>
  </si>
  <si>
    <t>https://podminky.urs.cz/item/CS_URS_2023_02/151101201</t>
  </si>
  <si>
    <t>2*252,0"m2" "kanalizace DN 400"</t>
  </si>
  <si>
    <t>2*36,0"m2" "kanalizace DN 400 - společný výkop"+0,5*4</t>
  </si>
  <si>
    <t>2*329,85 "m2" "kanalizace DN 500 - společný výkop"</t>
  </si>
  <si>
    <t>151101211</t>
  </si>
  <si>
    <t>Odstranění příložného pažení stěn hl do 4 m</t>
  </si>
  <si>
    <t>-1329387520</t>
  </si>
  <si>
    <t>Odstranění pažení stěn výkopu bez rozepření nebo vzepření s uložením pažin na vzdálenost do 3 m od okraje výkopu příložné, hloubky do 4 m</t>
  </si>
  <si>
    <t>https://podminky.urs.cz/item/CS_URS_2023_02/151101211</t>
  </si>
  <si>
    <t>153112111</t>
  </si>
  <si>
    <t>Nastražení ocelových štětovnic dl do 10 m ve standardních podmínkách z terénu</t>
  </si>
  <si>
    <t>1850460025</t>
  </si>
  <si>
    <t>Zřízení beraněných stěn z ocelových štětovnic z terénu nastražení štětovnic ve standardních podmínkách, délky do 10 m</t>
  </si>
  <si>
    <t>https://podminky.urs.cz/item/CS_URS_2023_02/153112111</t>
  </si>
  <si>
    <t>Viz příloha D.1.3.7 a D.1.3.8 a C.3</t>
  </si>
  <si>
    <t>Trvalá IIIn štětová stěna - nábřežní zeď</t>
  </si>
  <si>
    <t>3,24*3,8+3,62*3,8</t>
  </si>
  <si>
    <t>153112121</t>
  </si>
  <si>
    <t>Zaberanění ocelových štětovnic na dl do 4 m ve standardních podmínkách z terénu</t>
  </si>
  <si>
    <t>1409720838</t>
  </si>
  <si>
    <t>Zřízení beraněných stěn z ocelových štětovnic z terénu zaberanění štětovnic ve standardních podmínkách, délky do 4 m</t>
  </si>
  <si>
    <t>https://podminky.urs.cz/item/CS_URS_2023_02/153112121</t>
  </si>
  <si>
    <t>15300-R22</t>
  </si>
  <si>
    <t>Dodávla ocelové štětovnice IIIn</t>
  </si>
  <si>
    <t>239447739</t>
  </si>
  <si>
    <t>Dodávka dočasně použitých štětovnic  IIIn
Měrná jednotka 1 m2 kompletní dodávky dočasně použitého materiálu.
Obratovost dočasně použitého materiálu je třeba zohlednit v nabídkové ceně.</t>
  </si>
  <si>
    <t>štetovnice_trvalá*0,1555</t>
  </si>
  <si>
    <t>153113111</t>
  </si>
  <si>
    <t>Vytažení ocelových štětovnic dl do 12 m zaberaněných do hl 4 m z terénu ve standardnich podmínkách</t>
  </si>
  <si>
    <t>89622190</t>
  </si>
  <si>
    <t>Vytažení stěn z ocelových štětovnic zaberaněných z terénu délky do 12 m ve standardních podmínkách, zaberaněných na hloubku do 4 m</t>
  </si>
  <si>
    <t>https://podminky.urs.cz/item/CS_URS_2023_02/153113111</t>
  </si>
  <si>
    <t xml:space="preserve">Poznámka k souboru cen:_x000D_
1. V cenách nejsou započteny náklady na úpravu štětovnic pro manipulaci, řezání nebo sváření tyto úpravy se oceňují cenami 153 11-1. . . Úprava ocelových štětovnic_x000D_
2. Množství měrných jednotek se určuje v m2 plochy zaberaněné části stěny._x000D_
</t>
  </si>
  <si>
    <t>153811112</t>
  </si>
  <si>
    <t>Osazení kotvy tyčové dl přes 5 m D přes 28 do 32 mm</t>
  </si>
  <si>
    <t>681040348</t>
  </si>
  <si>
    <t>Osazení kotev tyčových bez provedení vrtu, zainjektování a napnutí kotvy při délce přes 5 m a průměru přes 28 do 32 mm</t>
  </si>
  <si>
    <t>https://podminky.urs.cz/item/CS_URS_2023_02/153811112</t>
  </si>
  <si>
    <t>pocet_kotev *6,0</t>
  </si>
  <si>
    <t>13021403R</t>
  </si>
  <si>
    <t>zemní tyč kotevní D 32mm ST 500 S</t>
  </si>
  <si>
    <t>118925044</t>
  </si>
  <si>
    <t>kompletní dodávka tyčové zemní kotvy (vč. chránička, distanční člen, ...) D 32 mm ST 500 S</t>
  </si>
  <si>
    <t>13021415</t>
  </si>
  <si>
    <t>spojník pro CKT celozávitovou kotevní tyč D 32mm ST 500 S</t>
  </si>
  <si>
    <t>1853786451</t>
  </si>
  <si>
    <t>13021409</t>
  </si>
  <si>
    <t>matice pro CKT celozávitovou kotevní tyč D 32mm ST 500 S</t>
  </si>
  <si>
    <t>439735972</t>
  </si>
  <si>
    <t>pocet_kotev*2</t>
  </si>
  <si>
    <t>13021420</t>
  </si>
  <si>
    <t>podložka pro CKT celozávitovou kotevní tyč 200x200x30mm</t>
  </si>
  <si>
    <t>307160484</t>
  </si>
  <si>
    <t>153811197</t>
  </si>
  <si>
    <t>Příplatek ke kotvám tyčovým za antikorozní úpravu trvalých kotev</t>
  </si>
  <si>
    <t>449002243</t>
  </si>
  <si>
    <t>Osazení kotev tyčových bez provedení vrtu, zainjektování a napnutí kotvy Příplatek k ceně za antikorozní úpravu trvalých kotev</t>
  </si>
  <si>
    <t>https://podminky.urs.cz/item/CS_URS_2023_02/153811197</t>
  </si>
  <si>
    <t xml:space="preserve">Poznámka k souboru cen:_x000D_
1. Ceny nelze použít pro kotvičky k uchycení svařovaných sítí pro stříkané betony; tyto kotvičky se oceňují cenami 153 27-11 Kotvičky pro výztuž stříkaného betonu_x000D_
2. V cenách jsou započteny i náklady na:_x000D_
a) vyčištění vrtu,_x000D_
b) osazení hlavy kotvy,_x000D_
c) veškeré potřebné úpravy kotvy po napnutí._x000D_
3. Napnutí tyčových kotev se oceňuje cenami souboru cen 153 81-12 Napnutí tyčových kotev._x000D_
4. Zainjektování tyčových kotev se oceňuje cenami souboru cen 28. 60-21 Injektování povrchové s dvojitým obturátorem mikropilot nebo kotev._x000D_
5. Množství měrných jednotek se určuje v m délky kotvy._x000D_
</t>
  </si>
  <si>
    <t>153811211</t>
  </si>
  <si>
    <t>Napnutí kotev tyčových únosnost kotvy do 0,45 MN</t>
  </si>
  <si>
    <t>1595888759</t>
  </si>
  <si>
    <t>Napnutí tyčových kotev při předepsané únosnosti kotvy do 0,45 MN</t>
  </si>
  <si>
    <t>https://podminky.urs.cz/item/CS_URS_2023_02/153811211</t>
  </si>
  <si>
    <t xml:space="preserve">Poznámka k souboru cen:_x000D_
1. Ceny jsou určeny pro jakoukoliv délku kotev._x000D_
2. V cenách jsou započteny i náklady na dopínání kotev při poklesu předpětí._x000D_
</t>
  </si>
  <si>
    <t>162351103</t>
  </si>
  <si>
    <t>Vodorovné přemístění přes 50 do 500 m výkopku/sypaniny z horniny třídy těžitelnosti I skupiny 1 až 3</t>
  </si>
  <si>
    <t>-1568161174</t>
  </si>
  <si>
    <t>Vodorovné přemístění výkopku nebo sypaniny po suchu na obvyklém dopravním prostředku, bez naložení výkopku, avšak se složením bez rozhrnutí z horniny třídy těžitelnosti I skupiny 1 až 3 na vzdálenost přes 50 do 500 m</t>
  </si>
  <si>
    <t>https://podminky.urs.cz/item/CS_URS_2023_02/162351103</t>
  </si>
  <si>
    <t>(zasyp+násyp)*2 "odvoz na MD a dovoz z MD"</t>
  </si>
  <si>
    <t>ohum_rov*0,15 "dovoz z MD"</t>
  </si>
  <si>
    <t>zapaz_ryha_zasyp*2 "na a z MD"</t>
  </si>
  <si>
    <t>1623-01R</t>
  </si>
  <si>
    <t>Odklizení přebytku zeminy a humusu odpovídajícím zákonným způsobem vč. poplatku</t>
  </si>
  <si>
    <t>1744931398</t>
  </si>
  <si>
    <t>Odklizení přebytku zeminy a humusu (přemístění po suchu) včetně případného nakládání, překládání a poplatků za uložení.</t>
  </si>
  <si>
    <t>Vykop</t>
  </si>
  <si>
    <t>-zapaz_ryha_zasyp</t>
  </si>
  <si>
    <t>-zasyp</t>
  </si>
  <si>
    <t>-násyp</t>
  </si>
  <si>
    <t>sejmuti*0,15 -ohum_rov*0,15</t>
  </si>
  <si>
    <t>kamene</t>
  </si>
  <si>
    <t>(rozebr_zahoz-zához)*1,82</t>
  </si>
  <si>
    <t>162351123</t>
  </si>
  <si>
    <t>Vodorovné přemístění přes 50 do 500 m výkopku/sypaniny z hornin třídy těžitelnosti II skupiny 4 a 5</t>
  </si>
  <si>
    <t>-1633597882</t>
  </si>
  <si>
    <t>Vodorovné přemístění výkopku nebo sypaniny po suchu na obvyklém dopravním prostředku, bez naložení výkopku, avšak se složením bez rozhrnutí z horniny třídy těžitelnosti II skupiny 4 a 5 na vzdálenost přes 50 do 500 m</t>
  </si>
  <si>
    <t>https://podminky.urs.cz/item/CS_URS_2023_02/162351123</t>
  </si>
  <si>
    <t>Přemístění očištěného záhozu na a z MD</t>
  </si>
  <si>
    <t>zához*2</t>
  </si>
  <si>
    <t>171151131</t>
  </si>
  <si>
    <t>Uložení sypaniny z hornin nesoudržných a soudržných střídavě do násypů zhutněných strojně</t>
  </si>
  <si>
    <t>-428807270</t>
  </si>
  <si>
    <t>Uložení sypanin do násypů strojně s rozprostřením sypaniny ve vrstvách a s hrubým urovnáním zhutněných z hornin nesoudržných a soudržných střídavě ukládaných</t>
  </si>
  <si>
    <t>https://podminky.urs.cz/item/CS_URS_2023_02/171151131</t>
  </si>
  <si>
    <t>Násyp pod dlažbu výustního objektu</t>
  </si>
  <si>
    <t>DKB_300*0,9 "průměrná výška"</t>
  </si>
  <si>
    <t>167151111</t>
  </si>
  <si>
    <t>Nakládání výkopku z hornin třídy těžitelnosti I skupiny 1 až 3 přes 100 m3</t>
  </si>
  <si>
    <t>-1380616397</t>
  </si>
  <si>
    <t>Nakládání, skládání a překládání neulehlého výkopku nebo sypaniny strojně nakládání, množství přes 100 m3, z hornin třídy těžitelnosti I, skupiny 1 až 3</t>
  </si>
  <si>
    <t>https://podminky.urs.cz/item/CS_URS_2023_02/167151111</t>
  </si>
  <si>
    <t>zasyp "Nalozežení z MD"</t>
  </si>
  <si>
    <t>zapaz_ryha_zasyp "naložení na MD"</t>
  </si>
  <si>
    <t>171251201</t>
  </si>
  <si>
    <t>Uložení sypaniny na skládky nebo meziskládky</t>
  </si>
  <si>
    <t>-1370318589</t>
  </si>
  <si>
    <t>Uložení sypaniny na skládky nebo meziskládky bez hutnění s upravením uložené sypaniny do předepsaného tvaru</t>
  </si>
  <si>
    <t>https://podminky.urs.cz/item/CS_URS_2023_02/171251201</t>
  </si>
  <si>
    <t>zasyp + násyp"uložení na MD"</t>
  </si>
  <si>
    <t>zapaz_ryha_zasyp "uložení na MD"</t>
  </si>
  <si>
    <t>174101101</t>
  </si>
  <si>
    <t>Zásyp jam, šachet rýh nebo kolem objektů sypaninou se zhutněním</t>
  </si>
  <si>
    <t>-1576941155</t>
  </si>
  <si>
    <t>Zásyp sypaninou z jakékoliv horniny strojně s uložením výkopku ve vrstvách se zhutněním jam, šachet, rýh nebo kolem objektů v těchto vykopávkách</t>
  </si>
  <si>
    <t>https://podminky.urs.cz/item/CS_URS_2023_02/174101101</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</si>
  <si>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</si>
  <si>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5,3 "Pilíř hydraulického agregátu"*2 "ks"</t>
  </si>
  <si>
    <t>1,43 "Pilířek místního ovládání"</t>
  </si>
  <si>
    <t>RŠ pravé strany</t>
  </si>
  <si>
    <t>2,5*2,2 +3,1*3,3 +3,2*2,5*2 +3,3*1,8*2 +3,3*2,4 +3,3*2,8</t>
  </si>
  <si>
    <t>3,3*3,8*11 + 3,2*3,8*7</t>
  </si>
  <si>
    <t>Zásyp výkopu pro elektro chráničku viz C.3</t>
  </si>
  <si>
    <t>0,5*1,0*(0,5+0,5+0,5*2) -(PI/4*0,11^2)*(0,5+0,5+0,5*2)</t>
  </si>
  <si>
    <t>Výustní objekt viz D.1.13</t>
  </si>
  <si>
    <t>78,25"m2"*3,54"průměr výška" + 0,65"m2"*4,4</t>
  </si>
  <si>
    <t xml:space="preserve">-1,64*1,64*4,5 -1,64*1,64*0,6 "šachty" </t>
  </si>
  <si>
    <t>-1,25*8,35*6,29 "společná trasa potrubí" -1,25*4,7*0,6 "zbytek k ŘS 16"</t>
  </si>
  <si>
    <t>Mezisoučet</t>
  </si>
  <si>
    <t>Výkopu dešťové kanalizace</t>
  </si>
  <si>
    <t xml:space="preserve">zapaz_ryha_vykop </t>
  </si>
  <si>
    <t>-9,17"m2"*1,5 "snížení původního terénu oproti novému stavu" +1,08"m2"*1,5"navýšení původního terénu oproti novému stavu"</t>
  </si>
  <si>
    <t>-11,35"m2"*3,1 "snížení původního terénu oproti novému stavu" +0,92"m2"*3,1"navýšení původního terénu oproti novému stavu"</t>
  </si>
  <si>
    <t>-2,23"m2"*(3,2+3,5+4,1+4,3+4,2+4,3) "RŠ9, RŠ10, RŠ11, RŠ12, RŠ13, RŠ14"</t>
  </si>
  <si>
    <t>-1,14*1,5*(14,0+19,5+32,45) "kanalizace DN 400"</t>
  </si>
  <si>
    <t>-1,25*3,1* 8,9 "kanalizace DN 400 - společný výkop"</t>
  </si>
  <si>
    <t>-1,25*3,1* (37,35+26,45+7,45) "kanalizace DN 500 - společný výkop"</t>
  </si>
  <si>
    <t>175151101</t>
  </si>
  <si>
    <t>Obsypání potrubí strojně sypaninou bez prohození, uloženou do 3 m</t>
  </si>
  <si>
    <t>388488939</t>
  </si>
  <si>
    <t>Obsypání potrubí strojně sypaninou z vhodných třídy těžitelnosti I a II, skupiny 1 až 4 nebo materiálem připraveným podél výkopu ve vzdálenosti do 3 m od jeho kraje, pro jakoukoliv hloubku výkopu a míru zhutnění bez prohození sypaniny</t>
  </si>
  <si>
    <t>https://podminky.urs.cz/item/CS_URS_2023_02/175151101</t>
  </si>
  <si>
    <t>Viz příloha C.3, D.1.12 a D.1.14 - dešťová kanalizace</t>
  </si>
  <si>
    <t>OBSYP POTRUBÍ VE VÝKOPU - dešťová kanalizace</t>
  </si>
  <si>
    <t>0,63 "m2"*(14,0+19,5+32,45) "kanalizace DN 400"</t>
  </si>
  <si>
    <t>0,84 "m2"*8,9 "kanalizace DN 400 - společný výkop"</t>
  </si>
  <si>
    <t>0,7 "m2"*(37,35+26,45+7,45+6,5) "kanalizace DN 500 - společný výkop"</t>
  </si>
  <si>
    <t>OBSYP POTRUÍ V JÍMCE VÝUSTNÍHO OBJEKTU</t>
  </si>
  <si>
    <t>1,25*8,35*6,29 "společná trasa potrubí" -2,4 "m2"*6,29 "odečet ostatních skladeb a materiálů"</t>
  </si>
  <si>
    <t>1,25*4,7*0,6 "zbytek k ŘS 16" -0,83"m2"*0,6 "odečet ostatních skladeb a materiálů"</t>
  </si>
  <si>
    <t>58337303</t>
  </si>
  <si>
    <t>štěrkopísek frakce 0/8</t>
  </si>
  <si>
    <t>1076205695</t>
  </si>
  <si>
    <t>157,033*2 'Přepočtené koeficientem množství</t>
  </si>
  <si>
    <t>181351113</t>
  </si>
  <si>
    <t>Rozprostření ornice tl vrstvy do 200 mm pl přes 500 m2 v rovině nebo ve svahu do 1:5 strojně</t>
  </si>
  <si>
    <t>-1720491997</t>
  </si>
  <si>
    <t>Rozprostření a urovnání ornice v rovině nebo ve svahu sklonu do 1:5 strojně při souvislé ploše přes 500 m2, tl. vrstvy do 200 mm</t>
  </si>
  <si>
    <t>https://podminky.urs.cz/item/CS_URS_2023_02/181351113</t>
  </si>
  <si>
    <t>-2,25"m2, odečet šachet" *8"ks"</t>
  </si>
  <si>
    <t>-30,6 "ČOV"</t>
  </si>
  <si>
    <t>181451121</t>
  </si>
  <si>
    <t>Založení lučního trávníku výsevem pl přes 1000 m2 v rovině a ve svahu do 1:5</t>
  </si>
  <si>
    <t>-516517410</t>
  </si>
  <si>
    <t>Založení trávníku na půdě předem připravené plochy přes 1000 m2 výsevem včetně utažení lučního v rovině nebo na svahu do 1:5</t>
  </si>
  <si>
    <t>https://podminky.urs.cz/item/CS_URS_2023_02/181451121</t>
  </si>
  <si>
    <t>00572472</t>
  </si>
  <si>
    <t>osivo směs travní krajinná-rovinná</t>
  </si>
  <si>
    <t>-706825911</t>
  </si>
  <si>
    <t>ohum_rov*(300/10000) "kg/ha"</t>
  </si>
  <si>
    <t>181951111</t>
  </si>
  <si>
    <t>Úprava pláně v hornině třídy těžitelnosti I skupiny 1 až 3 bez zhutnění strojně</t>
  </si>
  <si>
    <t>936060170</t>
  </si>
  <si>
    <t>Úprava pláně vyrovnáním výškových rozdílů strojně v hornině třídy těžitelnosti I, skupiny 1 až 3 bez zhutnění</t>
  </si>
  <si>
    <t>https://podminky.urs.cz/item/CS_URS_2023_02/181951111</t>
  </si>
  <si>
    <t>181951112</t>
  </si>
  <si>
    <t>Úprava pláně v hornině třídy těžitelnosti I skupiny 1 až 3 se zhutněním strojně</t>
  </si>
  <si>
    <t>-1917048717</t>
  </si>
  <si>
    <t>Úprava pláně vyrovnáním výškových rozdílů strojně v hornině třídy těžitelnosti I, skupiny 1 až 3 se zhutněním</t>
  </si>
  <si>
    <t>https://podminky.urs.cz/item/CS_URS_2023_02/181951112</t>
  </si>
  <si>
    <t>S2+S3 "viz příloha D.1.7"</t>
  </si>
  <si>
    <t>-(1,2*(79,8+68+17,4)) "odečet skladby S5 - kabelové kanálky"</t>
  </si>
  <si>
    <t>185803111</t>
  </si>
  <si>
    <t>Ošetření trávníku shrabáním v rovině a svahu do 1:5</t>
  </si>
  <si>
    <t>58382003</t>
  </si>
  <si>
    <t>Ošetření trávníku jednorázové v rovině nebo na svahu do 1:5</t>
  </si>
  <si>
    <t>https://podminky.urs.cz/item/CS_URS_2023_02/185803111</t>
  </si>
  <si>
    <t xml:space="preserve">Poznámka k souboru cen:_x000D_
1. V cenách nejsou započteny náklady na :_x000D_
a) vypletí; tyto práce se oceňují cenami části C02 souboru cen 185 80-42 Vypletí,_x000D_
b) zalití; tyto práce se oceňují cenami části C02 souboru cen 185 80-43 Zalití rostlin vodou_x000D_
c) chemické odplevelení; tyto práce se oceňují cenami části A02 souboru cen 184 80-22 Chemické odplevelení trávníku,_x000D_
d) hnojení; tyto práce se oceňuji cenami části A02 souboru cen 184 85-11 Hnojení roztokem hnojiva nebo 185 80-21 Hnojení._x000D_
2. V cenách jsou započteny i náklady na pokosení se shrabáním, naložením shrabu na dopravní prostředek s odvezením do vzdálenosti 20 km a vyložením shrabu._x000D_
3. V cenách o sklonu svahu přes 1:1 jsou uvažovány podmínky pro svahy běžně schůdné; bez použití lezeckých technik. V případě použití lezeckých technik se tyto náklady oceňují individuálně._x000D_
</t>
  </si>
  <si>
    <t>185804312</t>
  </si>
  <si>
    <t>Zalití rostlin vodou plocha přes 20 m2</t>
  </si>
  <si>
    <t>797404056</t>
  </si>
  <si>
    <t>Zalití rostlin vodou plochy záhonů jednotlivě přes 20 m2</t>
  </si>
  <si>
    <t>https://podminky.urs.cz/item/CS_URS_2023_02/185804312</t>
  </si>
  <si>
    <t>ohum_rov*0,01*3</t>
  </si>
  <si>
    <t>Zakládání</t>
  </si>
  <si>
    <t>211531111</t>
  </si>
  <si>
    <t>Výplň odvodňovacích žeber nebo trativodů kamenivem hrubým drceným frakce 16 až 63 mm</t>
  </si>
  <si>
    <t>978016143</t>
  </si>
  <si>
    <t>Výplň kamenivem do rýh odvodňovacích žeber nebo trativodů bez zhutnění, s úpravou povrchu výplně kamenivem hrubým drceným frakce 16 až 63 mm</t>
  </si>
  <si>
    <t>https://podminky.urs.cz/item/CS_URS_2023_02/211531111</t>
  </si>
  <si>
    <t xml:space="preserve">Poznámka k souboru cen:_x000D_
1. V ceně 51-1111 jsou započteny i náklady na průduchy vytvořené z lomového kamene._x000D_
2. V cenách 52-1111 až 58-1111 nejsou započteny náklady na zřízení průduchů; tyto práce se oceňují cenami:_x000D_
a) souboru cen 212 71-11 Trativody z trub z prostého betonu bez lože,_x000D_
b) souboru cen 212 75-5 . Trativody bez lože z drenážních trubek._x000D_
3. Množství měrných jednotek se určuje v m3 vyplňovaného prostoru. Objem potrubí a lože se do vyplňovaného prostoru nezapočítává._x000D_
</t>
  </si>
  <si>
    <t xml:space="preserve">Poznámka k položce:_x000D_
Použitá frakce 32/63 mm hrubé kamenivo drcené </t>
  </si>
  <si>
    <t>0,15*Drenaz_p</t>
  </si>
  <si>
    <t>-0,2*(23+21)*0,15 "odpočet potrubí ve stěně šachty"</t>
  </si>
  <si>
    <t>212750101</t>
  </si>
  <si>
    <t>Trativod z drenážních trubek PVC-U SN 4 perforace 360° včetně lože otevřený výkop DN 100 pro budovy plocha pro vtékání vody min. 80 cm2/m</t>
  </si>
  <si>
    <t>-964348157</t>
  </si>
  <si>
    <t>Trativody z drenážních a melioračních trubek pro budovy se zřízením štěrkového lože pod trubky a s jejich obsypem v otevřeném výkopu trubka tyčová PVC-U plocha pro vtékání vody min. 80 cm2/m SN 4 celoperforovaná 360° DN 100</t>
  </si>
  <si>
    <t>https://podminky.urs.cz/item/CS_URS_2023_02/212750101</t>
  </si>
  <si>
    <t>Viz príloha D.1.12</t>
  </si>
  <si>
    <t>212755214</t>
  </si>
  <si>
    <t>Trativody z drenážních trubek plastových flexibilních D 100 mm bez lože</t>
  </si>
  <si>
    <t>2106083299</t>
  </si>
  <si>
    <t>Trativody bez lože z drenážních trubek plastových flexibilních D 100 mm</t>
  </si>
  <si>
    <t>https://podminky.urs.cz/item/CS_URS_2023_02/212755214</t>
  </si>
  <si>
    <t xml:space="preserve">Poznámka k souboru cen:_x000D_
1. Ceny jsou určeny pro uložení drenážních trubek do výkopu bez lože a obsypu._x000D_
2. Trativody včetně lože a obsypu trubek se ocení cenami souboru cen 212 75-2 . Trativody z drenážních trubek katalogu 827-1 Vedení trubní dálková a přípojná – vodovody a kanalizace._x000D_
</t>
  </si>
  <si>
    <t>Drenážní potrubí RŠ elektro - levá strana PK viz C.3. a D.1.8</t>
  </si>
  <si>
    <t xml:space="preserve">1,7+1,9+0,3*11+1,1*3+0,4*5+2,2+2,4 </t>
  </si>
  <si>
    <t>Drenážní potrubí RŠ elektro -pravá strana PK viz C.3. a D.1.8</t>
  </si>
  <si>
    <t>1,0*21</t>
  </si>
  <si>
    <t>221211114</t>
  </si>
  <si>
    <t>Vrty přenosnými kladivy D do 56 mm úklon do 90° hl do 10 m hor. IV</t>
  </si>
  <si>
    <t>1658860028</t>
  </si>
  <si>
    <t>Vrty přenosnými vrtacími kladivy v hloubce 0 až 10 m průměru přes 13 do 56 mm, do úklonu 90° (úpadně až horizontálně ), v hornině tř. IV</t>
  </si>
  <si>
    <t>https://podminky.urs.cz/item/CS_URS_2023_02/221211114</t>
  </si>
  <si>
    <t>(5+18) "m2"*4 "4 ks/m2 viz příloha D.1.4 a D.1.5 - šikmé vrty ve stěně"*0,6</t>
  </si>
  <si>
    <t>225312112</t>
  </si>
  <si>
    <t>Vrty maloprofilové jádrové D přes 93 do 156 mm úklon přes 45° hl 0 až 25 m hornina I a II</t>
  </si>
  <si>
    <t>1653239256</t>
  </si>
  <si>
    <t>Maloprofilové vrty jádrové průměru přes 93 do 156 mm úklonu přes 45° v hl 0 až 25 m v hornině tř. I a II</t>
  </si>
  <si>
    <t>https://podminky.urs.cz/item/CS_URS_2023_02/225312112</t>
  </si>
  <si>
    <t>22531R04</t>
  </si>
  <si>
    <t>Zapravení šikmých vrtů polymercementovou maltou</t>
  </si>
  <si>
    <t>1831997662</t>
  </si>
  <si>
    <t>92</t>
  </si>
  <si>
    <t>281601111</t>
  </si>
  <si>
    <t>Injektování vrtů nízkotlaké vzestupné s jednoduchým obturátorem tlakem do 0,6 MPa</t>
  </si>
  <si>
    <t>hod</t>
  </si>
  <si>
    <t>-418550729</t>
  </si>
  <si>
    <t>Injektování s jednoduchým obturátorem nebo bez obturátoru vzestupné, tlakem do 0,60 MPa</t>
  </si>
  <si>
    <t>https://podminky.urs.cz/item/CS_URS_2023_02/281601111</t>
  </si>
  <si>
    <t xml:space="preserve">Poznámka k souboru cen:_x000D_
1. Ceny nelze použít pro injektování:_x000D_
a) mikropilot a kotev; toto injektování se oceňuje cenami souboru cen 28. 60-21 Injektování povrchové s dvojitým obturátorem mikropilot nebo kotev,_x000D_
b) aktivovanou maltou; toto injektování se oceňuje cenami souboru cen 28. 60-41 Injektování aktivovanými směsmi,_x000D_
c) vysokotlaké s dvojitým obturátorem; toto injektování se oceňuje cenami souboru cen 282 60-31 Injektování vysokotlaké s dvojitým obturátorem,_x000D_
d) organickými pryskyřicemi neředitelnými vodou; toto injektování se oceňuje cenami souboru cen 282 60-51 Injektování povrchové vysokotlaké pryskyřicemi neředitelnými vodou,_x000D_
e) živicemi za tepla; toto injektování se oceňuje individuálně,_x000D_
f) tryskové; tato injektáž se oceňuje cenami souboru cen 282 61-21 Trysková injektáž vrtů vzestupná._x000D_
2. Ceny nelze použít pro vysokotlaké injektování injekční stanicí s automatickou registrací parametrů; toto injektování se oceňuje cenami souboru cen 282 60-31 Injektování vysokotlaké s dvojitým obturátorem._x000D_
3. Rozhodující pro volbu ceny podle výšky tlaku je maximální tlak na jednom vrtu._x000D_
4. Cena -1129 Příplatek za injektování organickými pryskyřicemi nelze použít pro vodní zkoušky vrtů._x000D_
</t>
  </si>
  <si>
    <t>Injektáž cementovou směsí</t>
  </si>
  <si>
    <t>0,8*0,6*92  "injektování šikmých vrtů ve stěně"</t>
  </si>
  <si>
    <t>58128452</t>
  </si>
  <si>
    <t>bentonit aktivovaný mletý</t>
  </si>
  <si>
    <t>1992263995</t>
  </si>
  <si>
    <t>0,001*0,6*92 "šikmé vrty ve stěně"</t>
  </si>
  <si>
    <t>58521130</t>
  </si>
  <si>
    <t>cement portlandský CEM I 42,5MPa</t>
  </si>
  <si>
    <t>1687752086</t>
  </si>
  <si>
    <t>0,1*0,6*92 "injektáž šikmých vrtů ve stěne PK"</t>
  </si>
  <si>
    <t>281602111</t>
  </si>
  <si>
    <t>Injektování povrchové nízkotlaké s dvojitým obturátorem mikropilot a kotev tlakem do 0,6 MPa</t>
  </si>
  <si>
    <t>-1322440019</t>
  </si>
  <si>
    <t>Injektování povrchové s dvojitým obturátorem mikropilot nebo kotev tlakem do 0,60 MPa</t>
  </si>
  <si>
    <t>https://podminky.urs.cz/item/CS_URS_2023_02/281602111</t>
  </si>
  <si>
    <t xml:space="preserve">Poznámka k souboru cen:_x000D_
1. Ceny nelze použít pro injektování:_x000D_
a) jednoduchým obturátorem; toto injektování se oceňuje cenami souboru cen 28. 60-11 Injektování,_x000D_
b) aktivovanou maltou; toto injektování se oceňuje cenami souboru cen 28. 60-41 Injektování aktivovanými směsmi,_x000D_
c) vysokotlaké s dvojitým obturátorem; toto injektování se oceňuje cenami souboru cen 282 60-31 Injektování vysokotlaké s dvojitým obturátorem,_x000D_
d) organickými pryskyřicemi neředitelnými vodou; toto injektování se oceňuje cenami souboru cen 282 60-51 Injektování povrchové vysokotlaké pryskyřicemi neředitelnými vodou,_x000D_
e) živicemi za tepla; toto injektování se oceňuje individuálně,_x000D_
f) tryskové; tato injektáž se oceňuje cenami souboru cen 282 61-21 Trysková injektáž._x000D_
2. Rozhodující pro volbu ceny podle výšky tlaku je maximální tlak na jednom vrtu._x000D_
</t>
  </si>
  <si>
    <t>Zainjektování / zalití kotev</t>
  </si>
  <si>
    <t>0,15*2*pocet_kotev</t>
  </si>
  <si>
    <t>282602112</t>
  </si>
  <si>
    <t>Injektování povrchové vysokotlaké s dvojitým obturátorem mikropilot a kotev tlakem přes 0,6 do 2 MPa</t>
  </si>
  <si>
    <t>-1320080177</t>
  </si>
  <si>
    <t>Injektování povrchové s dvojitým obturátorem mikropilot nebo kotev tlakem přes 0,60 do 2,0 MPa</t>
  </si>
  <si>
    <t>https://podminky.urs.cz/item/CS_URS_2023_02/282602112</t>
  </si>
  <si>
    <t>Zainjektování kořenů kotev</t>
  </si>
  <si>
    <t>1,2*6*pocet_kotev</t>
  </si>
  <si>
    <t>585221500</t>
  </si>
  <si>
    <t>cement portlandský směsný CEM II 32,5MPa</t>
  </si>
  <si>
    <t>-1930218712</t>
  </si>
  <si>
    <t>0,025*6*pocet_kotev</t>
  </si>
  <si>
    <t>0,100*2*pocet_kotev</t>
  </si>
  <si>
    <t>-904331663</t>
  </si>
  <si>
    <t>0,05*cement</t>
  </si>
  <si>
    <t>282605111</t>
  </si>
  <si>
    <t>Injektování vysokotlaké pryskyřicemi neředitelnými vodou povrchové vysokotlaké tlakem do 30 MPa</t>
  </si>
  <si>
    <t>866071271</t>
  </si>
  <si>
    <t>Injektování povrchové vysokotlaké pryskyřicemi neředitelnými vodou bez obturátoru, tlakem do 30,0 MPa</t>
  </si>
  <si>
    <t>https://podminky.urs.cz/item/CS_URS_2023_02/282605111</t>
  </si>
  <si>
    <t xml:space="preserve">Poznámka k souboru cen:_x000D_
1. Ceny jsou určeny pro injektování organickými pryskyřicemi neředitelnými vodou, na bázi dvou nebo vícesložkových pryskyřic._x000D_
2. Ceny nelze použít pro injektování:_x000D_
a) jednoduchým obturátorem; toto injektování se oceňuje cenami souboru cen 28. 60-11 Injektování,_x000D_
b) mikropilot nebo kotev; toto injektování se oceňuje cenami souboru cen 28. 60-21 Injektování povrchové s dvojitým obturátorem mikropilot nebo kotev,_x000D_
c) aktivovanou maltou; toto injektování se oceňuje cenami souboru cen 28. 60-41 Injektování aktivovanými směsmi,_x000D_
d) vysokotlaké s dvojitým obturátorem; toto injektování se oceňuje cenami souboru cen 282 60-31 Injektování vysokotlaké s dvojitým obturátorem,_x000D_
e) živicemi za tepla; toto injektování se oceňuje individuálně,_x000D_
f) tryskové; tato injektáž se oceňuje cenami souboru cen 282 60-21 Trysková injektáž_x000D_
</t>
  </si>
  <si>
    <t>0,8*0,6*92 "injektování stěny komory"</t>
  </si>
  <si>
    <t>282R25</t>
  </si>
  <si>
    <t>polyuretanová injektážní těsnící hmota</t>
  </si>
  <si>
    <t>1510247101</t>
  </si>
  <si>
    <t>0,6*92 "1 kg/m - šikmé vrty ve stěně"</t>
  </si>
  <si>
    <t>274313911</t>
  </si>
  <si>
    <t>Základové pásy z betonu tř. C 30/37</t>
  </si>
  <si>
    <t>119444786</t>
  </si>
  <si>
    <t>Základy z betonu prostého pasy betonu kamenem neprokládaného tř. C 30/37</t>
  </si>
  <si>
    <t>https://podminky.urs.cz/item/CS_URS_2023_02/274313911</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</si>
  <si>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</si>
  <si>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8,5*0,5*0,3 "plot - viz příloha C.3"</t>
  </si>
  <si>
    <t>15,2*0,3*0,8 "levostranný sokl"</t>
  </si>
  <si>
    <t>23,4*0,3*0,8 "pravostranný sokl</t>
  </si>
  <si>
    <t>16,2*0,3*0,8 "rohový sokl"</t>
  </si>
  <si>
    <t>274351121</t>
  </si>
  <si>
    <t>Zřízení bednění základových pasů rovného</t>
  </si>
  <si>
    <t>862326866</t>
  </si>
  <si>
    <t>Bednění základů pasů rovné zřízení</t>
  </si>
  <si>
    <t>https://podminky.urs.cz/item/CS_URS_2023_02/274351121</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</si>
  <si>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</si>
  <si>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Bednění základu pod plotem</t>
  </si>
  <si>
    <t>8,5*0,5*2</t>
  </si>
  <si>
    <t>0,5*0,3*2</t>
  </si>
  <si>
    <t>Bednění soklů</t>
  </si>
  <si>
    <t>15,2*0,8 *2</t>
  </si>
  <si>
    <t>0,8*0,3*2</t>
  </si>
  <si>
    <t xml:space="preserve">23,4*0,8*2 </t>
  </si>
  <si>
    <t xml:space="preserve">16,2*0,8*2 </t>
  </si>
  <si>
    <t>274351122</t>
  </si>
  <si>
    <t>Odstranění bednění základových pasů rovného</t>
  </si>
  <si>
    <t>1797937326</t>
  </si>
  <si>
    <t>Bednění základů pasů rovné odstranění</t>
  </si>
  <si>
    <t>https://podminky.urs.cz/item/CS_URS_2023_02/274351122</t>
  </si>
  <si>
    <t>282R14</t>
  </si>
  <si>
    <t>Dodávka a osazení injektážního pakru</t>
  </si>
  <si>
    <t>1128065642</t>
  </si>
  <si>
    <t>Svislé a kompletní konstrukce</t>
  </si>
  <si>
    <t>320360412</t>
  </si>
  <si>
    <t>Svařované nosné spoje s přesahy po obou stranách l přes 50 do 100 mm D přes 12 do 32 mm</t>
  </si>
  <si>
    <t>2061099964</t>
  </si>
  <si>
    <t>Svařované nosné spoje (silové) z výztužných ocelí se zaručenou nebo dobrou svařitelností s přesahy po obou stranách svařovanými délky přes 50 do 100 mm, prutů průměru přes 12 do 32 mm</t>
  </si>
  <si>
    <t>https://podminky.urs.cz/item/CS_URS_2023_02/320360412</t>
  </si>
  <si>
    <t>svar výztuže koruny ke štětové stěně</t>
  </si>
  <si>
    <t>4"ks"*17 "ks štětovnic"</t>
  </si>
  <si>
    <t>321311115R</t>
  </si>
  <si>
    <t>Konstrukce vodních staveb ze ŽB mrazuvzdorného tř. C 20/25</t>
  </si>
  <si>
    <t>-992743315</t>
  </si>
  <si>
    <t>Konstrukce vodních staveb z betonu přehrad, jezů a plavebních komor, spodní stavby vodních elektráren, jader přehrad, odběrných věží a výpustných zařízení, opěrných zdí, šachet, šachtic a ostatních konstrukcí prostého pro prostředí s mrazovými cykly tř. C 20/25</t>
  </si>
  <si>
    <t xml:space="preserve">Poznámka k souboru cen:_x000D_
1. Ceny lze použít i pro:_x000D_
a) konstrukce těsnících ostruh, vývarů, patek, dotlačných klínů, vtoků hrází a vodních elektráren, injekčních, revizních a komunikačních štol a základových výpustí hrází, podklad pod dlažbu dna vývaru,_x000D_
b) betony nevodostavebné a nemrazuvzdorné, pokud jsou výjimečně použity v částech konstrukcí._x000D_
2. Ceny neplatí pro:_x000D_
a) předsádkový beton; tento se oceňuje cenami souboru cen 313 43- .1 Předsádkový beton konstrukcí vodních staveb,_x000D_
b) betonový podklad pod dlažbu; tento se oceňuje cenami souboru cen 451 31-51 Podkladní a výplňové vrstvy z betonu prostého pod dlažbu,_x000D_
c) betonovou těsnící nebo opevňovací vrstvu; tato se oceňuje cenami souboru cen 457 31- Těsnicí vrstva z betonu odolného proti agresivnímu prostředí,_x000D_
d) betonové zálivky kotevních šroubů, ocelových konstrukcí, různých dutin apod.; tyto se oceňují cenami souboru cen 936 45-71 Zálivka kotevních šroubů, ocelových konstrukcí, různých dutin apod.._x000D_
3. V cenách jsou započteny i náklady na :_x000D_
a) úpravu, opracování a ošetření pracovních spár tlakovou vodou, vzduchem nebo odstraněním betonové vrstvy,_x000D_
b) spojovací vrstvu na pracovních spárách,_x000D_
c) ošetření a ochranu čerstvého betonu proti povětrnostním vlivům a proti vysýchání,_x000D_
d) odstranění drátů z líce konstrukce a na úpravu líce v místě po odstraněných drátech,_x000D_
e) osazení kotevních želez při betonování konstrukce,_x000D_
f) ztížení práce u drážek otvorů, kapes, injekčních trubek apod.._x000D_
4. V cenách z betonu pro konstrukce bílých van 321 32-12 nejsou započteny náklady na těsnění dilatačních a pracovních spar, tyto se oceňují cenami souborů cen 953 33 části A08 katalogu 801-1 Budovy a haly - zděné a monolitické._x000D_
5. Objem se stanoví v m3 betonové konstrukce; objem dutin jednotlivě do 0,20 m3 se od celkového objemu neodečítá._x000D_
</t>
  </si>
  <si>
    <t>Vyplnění výklenků dynamické ochrany</t>
  </si>
  <si>
    <t>1,5*1,2*4 "viz příloha C.3 a D.1.4" *3 "ks"</t>
  </si>
  <si>
    <t>1,5*1,2*0,9 "viz příloha C.3 a D.1.4" *2 "ks"</t>
  </si>
  <si>
    <t>1,7*1,2*4 "viz příloha C.3 a D.1.4"</t>
  </si>
  <si>
    <t>1,7*1,2*0,9 "viz příloha C.3 a D.1.4" *2 "ks"</t>
  </si>
  <si>
    <t>1,3*1,2*0,9 "viz příloha C.3 a D.1.4" *2 "ks"</t>
  </si>
  <si>
    <t>"Vyplnění původního kanálku hydraul. rozvodů"</t>
  </si>
  <si>
    <t>0,5*0,6*75,5 "viz příloha D.1.5 a C.3."</t>
  </si>
  <si>
    <t>321321116R</t>
  </si>
  <si>
    <t>Konstrukce vodních staveb ze ŽB mrazuvzdorného tř. C 30/37 XC4 XF3</t>
  </si>
  <si>
    <t>259907729</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</si>
  <si>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30/37 XC4 XF3</t>
  </si>
  <si>
    <t>Revizní šachty elektrokanálu</t>
  </si>
  <si>
    <t>Revizní šachty pravé viz příloha C.3 a D.1.8</t>
  </si>
  <si>
    <t>(0,8*0,81+0,2*1,92*2)*27 "ks"</t>
  </si>
  <si>
    <t>Revizní šachty levé viz příloha C.3 a D.1.8</t>
  </si>
  <si>
    <t>(0,8*0,51+0,2*0,97*2) "ks" *23</t>
  </si>
  <si>
    <t>výustný objekt</t>
  </si>
  <si>
    <t>1,56"m2"*3,5 + 0,73"m2"*3,05  "čelo"</t>
  </si>
  <si>
    <t>-(PI/4*0,3^2)*0,85</t>
  </si>
  <si>
    <t>-(PI/4*0,5^2)*0,85</t>
  </si>
  <si>
    <t>(9,29+4,82)"m2"*0,3 "křídla"</t>
  </si>
  <si>
    <t>3,42"m2"*0,85+2,78"m2"*0,6 +13,19"m2"*0,35 +0,3*0,25*5,1 "dno"</t>
  </si>
  <si>
    <t>Nábřežní zeď</t>
  </si>
  <si>
    <t>0,66"m2"*(3,4+3,76)</t>
  </si>
  <si>
    <t>321351010</t>
  </si>
  <si>
    <t>Bednění konstrukcí vodních staveb rovinné - zřízení</t>
  </si>
  <si>
    <t>-1068847981</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</si>
  <si>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</si>
  <si>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https://podminky.urs.cz/item/CS_URS_2023_02/321351010</t>
  </si>
  <si>
    <t xml:space="preserve">Poznámka k souboru cen:_x000D_
1. Ceny jsou určeny pro:_x000D_
a) bednění prováděné v prostorách zapažených nebo nezapažených,_x000D_
b) bednění ploch vodorovných, svislých nebo skloněných,_x000D_
c) bednění v prostoru bez výztuže nebo s výztuží jakékoliv hustoty,_x000D_
d) bednění prováděné taženou lištou, taženým bedněním, prefabrikovaným bedněním apod., kromě betonového prefabrikovaného bednění._x000D_
2. Ceny neplatí pro:_x000D_
a) bednění pohledových betonů. Tyto náklady se oceňují individuálně;_x000D_
b) bednění konstrukcí spirál a savek. Tyto náklady se oceňují cenami souboru cen 321 35-6111 až -6940 Obednění a odbednění spirál a savek._x000D_
c) bednění základových pasů, tyto práce lze ocenit cenami 27.35 katalogu 801-1._x000D_
3. V cenách jsou započteny i náklady na:_x000D_
a) podíl bednění otvorů, kapes, rýh, prostupů, výklenků apod. objemu jednotlivě do 1 m3,_x000D_
b) bednění v provedení, které nevyžaduje další úpravu betonových a železobetonových konstrukcí._x000D_
4. V cenách nejsou započteny náklady na podpěrné konstrukce; tyto se oceňují cenami katalogu 800-3 Lešení._x000D_
5. Plocha se stanoví v m2 rozvinuté plochy obedňované konstrukce._x000D_
6. Při výpočtu rozvinuté plochy obedňované konstrukce se neberou v úvahu otvory, kapsy, rýhy, prostupy, výklenky apod. objemu jednotlivě do 1 m3 ._x000D_
</t>
  </si>
  <si>
    <t>RŠ pravé viz příloha C.3 a D.1.8</t>
  </si>
  <si>
    <t>1,92*2*27 "ks"</t>
  </si>
  <si>
    <t>1,3*1,2*27"ks</t>
  </si>
  <si>
    <t>1,5*1,2*27"ks</t>
  </si>
  <si>
    <t>RŠ levé viz příloha C.3 a D.1.8</t>
  </si>
  <si>
    <t>0,97*2*23 "ks"</t>
  </si>
  <si>
    <t>0,65*1,2*23"ks"</t>
  </si>
  <si>
    <t>0,72*1,2*22 "ks"</t>
  </si>
  <si>
    <t>Bednění hran plata PK</t>
  </si>
  <si>
    <t>495*0,34 "viz C.3 - levé strany"</t>
  </si>
  <si>
    <t>232*0,34 "viz C.3 - pravé strany"</t>
  </si>
  <si>
    <t>Viz příloha D.1.13</t>
  </si>
  <si>
    <t>1,77*2,75 + 3,13*28 "čelo"</t>
  </si>
  <si>
    <t>(9,29+4,82)"m2"*2+(6,56+0,3+4,0+0,3)*0,3 "křídla"</t>
  </si>
  <si>
    <t>(0,63+0,53)*0,85+ (0,67+0,6)*0,6 + 11,17*0,35 + 5,79*1,15 + 5,06*0,3 "dno"</t>
  </si>
  <si>
    <t>(1,91+0,75)*(3,39+3,76) + 0,66 "m2" *2</t>
  </si>
  <si>
    <t>321352010</t>
  </si>
  <si>
    <t>Bednění konstrukcí vodních staveb rovinné - odstranění</t>
  </si>
  <si>
    <t>-39898947</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</si>
  <si>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</si>
  <si>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https://podminky.urs.cz/item/CS_URS_2023_02/321352010</t>
  </si>
  <si>
    <t>321366111</t>
  </si>
  <si>
    <t>Výztuž železobetonových konstrukcí vodních staveb z oceli 10 505 D do 12 mm</t>
  </si>
  <si>
    <t>990807643</t>
  </si>
  <si>
    <t>Výztuž železobetonových konstrukcí vodních staveb přehrad, jezů a plavebních komor, spodní stavby vodních elektráren, jader přehrad, odběrných věží a výpustných zařízení, opěrných zdí, šachet, šachtic a ostatních konstrukcí jednotlivé pruty průměru do 12 mm, z oceli 10 505 (R) nebo BSt 500</t>
  </si>
  <si>
    <t>https://podminky.urs.cz/item/CS_URS_2023_02/321366111</t>
  </si>
  <si>
    <t xml:space="preserve">Poznámka k souboru cen:_x000D_
1. Ceny lze použít i pro:_x000D_
a) výztuž prováděnou v obedněných prostorách,_x000D_
b) výztuž koster obalených sítí; potažení kostry hustým pletivem se oceňuje individuálně,_x000D_
c) výztuž z armokošů._x000D_
2. V cenách jsou započteny i náklady na bodové svařování nahrazující vázaní drátem._x000D_
3. V cenách nejsou započteny náklady na provedení nosných svarů a na provedení svarů přenášejících tahová napětí při přepravě a montáži výztuže z vyztužených koster; tyto se oceňují cenami souboru cen 320 36-0 Svařované nosné spoje._x000D_
4. Množství jednotek se stanoví v t hmotnosti výztuže bez prostřihu._x000D_
</t>
  </si>
  <si>
    <t>C3037_RS*55/1000 "55 kg/m3 - výztuž šachet"</t>
  </si>
  <si>
    <t>C3037_vyust*135/1000 "135 kg/m3"</t>
  </si>
  <si>
    <t>321368211</t>
  </si>
  <si>
    <t>Výztuž železobetonových konstrukcí vodních staveb ze svařovaných sítí</t>
  </si>
  <si>
    <t>-1461636382</t>
  </si>
  <si>
    <t>Výztuž železobetonových konstrukcí vodních staveb přehrad, jezů a plavebních komor, spodní stavby vodních elektráren, jader přehrad, odběrných věží a výpustných zařízení, opěrných zdí, šachet, šachtic a ostatních konstrukcí svařované sítě z ocelových tažených drátů jakéhokoliv druhu oceli jakéhokoliv průměru a roztečí</t>
  </si>
  <si>
    <t>https://podminky.urs.cz/item/CS_URS_2023_02/321368211</t>
  </si>
  <si>
    <t>Výklenky dynamické ochrany</t>
  </si>
  <si>
    <t>2x KY86</t>
  </si>
  <si>
    <t>2*5,27/1000*1,5*4 "viz příloha C.3 a D.1.4" *3 "ks"</t>
  </si>
  <si>
    <t>2*5,27/1000*1,5*0,9 "viz příloha C.3 a D.1.4" *2 "ks"</t>
  </si>
  <si>
    <t>2*5,27/1000*1,7*4 "viz příloha C.3 a D.1.4"</t>
  </si>
  <si>
    <t>2*5,27/1000*1,7*0,9 "viz příloha C.3 a D.1.4" *2 "ks"</t>
  </si>
  <si>
    <t>2*5,27/1000*1,3*0,9 "viz příloha C.3 a D.1.4" *2 "ks"</t>
  </si>
  <si>
    <t>338171111R</t>
  </si>
  <si>
    <t>Montáž sloupků a vzpěr plotových ocelových v 2,00 m do betonu</t>
  </si>
  <si>
    <t>1375289453</t>
  </si>
  <si>
    <t>Osazování sloupků a vzpěr plotových ocelových trubkových nebo profilovaných výšky do 2,00 m se zalitím cementovou maltou do vynechaných otvorů</t>
  </si>
  <si>
    <t xml:space="preserve">Poznámka k souboru cen:_x000D_
1. Ceny lze použít i pro zalití (zabetonování) vzpěr rohových sloupků._x000D_
2. V cenách nejsou započteny náklady na:_x000D_
a) sloupky a vzpěry, toto se oceňuje ve specifikaci,_x000D_
b) vrtání jamek, tyto se oceňují souborem cen 131 1.-13.. - Vrtání jamek pro plotové sloupky tohoto katalogu._x000D_
3. Výškou sloupku se rozumí jeho délka před osazením._x000D_
4. Montáž pletiva se oceňuje cenami souboru cen 348 17 Osazení oplocení._x000D_
5. V cenách osazování do zemního vrutu je započten i štěrk fixující sloupek._x000D_
</t>
  </si>
  <si>
    <t>4 "viz C.3"</t>
  </si>
  <si>
    <t>34817113R2</t>
  </si>
  <si>
    <t>Ocelové sloupky 60/60 mm</t>
  </si>
  <si>
    <t>-1776817699</t>
  </si>
  <si>
    <t>Poznámka k položce:_x000D_
Včetně přidruženého materiálu</t>
  </si>
  <si>
    <t>348171130</t>
  </si>
  <si>
    <t>Montáž rámového oplocení v přes 1,5 do 2 m</t>
  </si>
  <si>
    <t>-1032604586</t>
  </si>
  <si>
    <t>Montáž oplocení z dílců kovových rámových, na ocelové sloupky, výšky přes 1,5 do 2,0 m</t>
  </si>
  <si>
    <t>https://podminky.urs.cz/item/CS_URS_2023_02/348171130</t>
  </si>
  <si>
    <t xml:space="preserve">Poznámka k souboru cen:_x000D_
1. V cenách nejsou započteny náklady na dodávku dílců, tyto se oceňují ve specifikaci._x000D_
</t>
  </si>
  <si>
    <t>8,5 "viz příloha C.3"</t>
  </si>
  <si>
    <t>34817113R1</t>
  </si>
  <si>
    <t>Plotové panely 3D 173/250, Ø drátu 4mm</t>
  </si>
  <si>
    <t>-1903677797</t>
  </si>
  <si>
    <t>Vodorovné konstrukce</t>
  </si>
  <si>
    <t>451312111</t>
  </si>
  <si>
    <t>Podklad pod dlažbu z betonu prostého C 20/25 tl přes 100 do 150 mm</t>
  </si>
  <si>
    <t>522029878</t>
  </si>
  <si>
    <t>Podklad pod dlažbu z betonu prostého bez zvýšených nároků na prostředí tř. C 20/25 tl. přes 100 do 150 mm</t>
  </si>
  <si>
    <t>https://podminky.urs.cz/item/CS_URS_2023_02/451312111</t>
  </si>
  <si>
    <t>451313111</t>
  </si>
  <si>
    <t>Podklad pod dlažbu z betonu prostého C 20/25 tl přes 150 do 200 mm</t>
  </si>
  <si>
    <t>971317627</t>
  </si>
  <si>
    <t>Podklad pod dlažbu z betonu prostého bez zvýšených nároků na prostředí tř. C 20/25 tl. přes 150 do 200 mm</t>
  </si>
  <si>
    <t>https://podminky.urs.cz/item/CS_URS_2023_02/451313111</t>
  </si>
  <si>
    <t>451315114</t>
  </si>
  <si>
    <t>Podkladní nebo výplňová vrstva z betonu C 12/15 tl do 100 mm</t>
  </si>
  <si>
    <t>705087101</t>
  </si>
  <si>
    <t>Podkladní a výplňové vrstvy z betonu prostého tloušťky do 100 mm, z betonu C 12/15</t>
  </si>
  <si>
    <t>https://podminky.urs.cz/item/CS_URS_2023_02/451315114</t>
  </si>
  <si>
    <t xml:space="preserve">Poznámka k souboru cen:_x000D_
1. Cenu lze použít pro podkladní vrstvu z prostého betonu pod základové konstrukce._x000D_
2. Příplatek řeší náklady na vícepráce při ruční ukládce pro sklon podkladní vrstvy ve svahu (skluzy u opěry)._x000D_
3. V cenách jsou započteny náklady na vlastní betonáž, rozhrnutí a případně hutnění betonu požadované konzistence, uhlazení horního povrchu podkladní vrstvy, ošetření a ochranu čerstvě uloženého betonu._x000D_
4. V cenách nejsou započteny náklady na:_x000D_
a) zhutnění podloží pod podkladní vrstvy a vyčištění základové spáry, tyto se oceňují cenami katalogu 800-2 Základy a zvláštní zakládání,_x000D_
b) podkladní vrstva ze štěrku hutněného u plošného založení, tyto se oceňují souborem cen 451 57-78 Podkladní a výplňová vrstva z kameniva,_x000D_
c) zhotovení bednění vrtací šablony pilot nebo odbourání hlav pilot ze železobetonu u základu založeného na pilotách._x000D_
</t>
  </si>
  <si>
    <t>0,19*1,4 "Revizní šachty" *27 "ks"</t>
  </si>
  <si>
    <t>Nábřežní zdi</t>
  </si>
  <si>
    <t>(3,5+3,9)*0,35*2</t>
  </si>
  <si>
    <t>23,15 "m2"*1,04 "navýšení o beton ve sklonu"</t>
  </si>
  <si>
    <t>Viz příloha C.3, D.1.12 a D.1.14</t>
  </si>
  <si>
    <t>1,5*(14,1+19,85+32,6) "kanalizace DN 400"</t>
  </si>
  <si>
    <t>1,55*9,05 "kanalizace DN 400 - společný výkop"</t>
  </si>
  <si>
    <t>1,55*(37,7+26,75+7,8+6,7) "kanalizace DN 500 - společný výkop"</t>
  </si>
  <si>
    <t>Šachty dešťové kanalizace</t>
  </si>
  <si>
    <t>1,64*1,64*6 "ks"</t>
  </si>
  <si>
    <t>82</t>
  </si>
  <si>
    <t>451317777</t>
  </si>
  <si>
    <t>Podklad nebo lože pod dlažbu vodorovný nebo do sklonu 1:5 z betonu prostého tl přes 50 do 100 mm</t>
  </si>
  <si>
    <t>1473999364</t>
  </si>
  <si>
    <t>Podklad nebo lože pod dlažbu (přídlažbu) v ploše vodorovné nebo ve sklonu do 1:5, tloušťky od 50 do 100 mm z betonu prostého</t>
  </si>
  <si>
    <t>https://podminky.urs.cz/item/CS_URS_2023_02/451317777</t>
  </si>
  <si>
    <t>83</t>
  </si>
  <si>
    <t>451319777</t>
  </si>
  <si>
    <t>Příplatek ZKD 10 mm tl u podkladu nebo lože pod dlažbu z betonu</t>
  </si>
  <si>
    <t>-300071407</t>
  </si>
  <si>
    <t>Podklad nebo lože pod dlažbu (přídlažbu) Příplatek k cenám za každých dalších i započatých 10 mm tloušťky podkladu nebo lože z betonu prostého</t>
  </si>
  <si>
    <t>https://podminky.urs.cz/item/CS_URS_2023_02/451319777</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</si>
  <si>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</si>
  <si>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DKZ*10 "celkem 20 cm "</t>
  </si>
  <si>
    <t>84</t>
  </si>
  <si>
    <t>451573111</t>
  </si>
  <si>
    <t>Lože pod potrubí otevřený výkop ze štěrkopísku</t>
  </si>
  <si>
    <t>-2006520019</t>
  </si>
  <si>
    <t>Lože pod potrubí, stoky a drobné objekty v otevřeném výkopu z písku a štěrkopísku do 63 mm</t>
  </si>
  <si>
    <t>https://podminky.urs.cz/item/CS_URS_2023_02/451573111</t>
  </si>
  <si>
    <t>1,5*0,1*(13,8+19,5+32,5) "kanalizace DN 400"</t>
  </si>
  <si>
    <t>1,55*0,1*8,9 "kanalizace DN 400 - společný výkop"</t>
  </si>
  <si>
    <t>1,55*0,1*(37,3+26,4+7,4+6,5) "kanalizace DN 500 - společný výkop"</t>
  </si>
  <si>
    <t>1,7*1,7*0,05 *6 "ks"</t>
  </si>
  <si>
    <t>85</t>
  </si>
  <si>
    <t>452111141</t>
  </si>
  <si>
    <t>Osazení betonových pražců otevřený výkop pl přes 75000 mm2</t>
  </si>
  <si>
    <t>961463150</t>
  </si>
  <si>
    <t>Osazení betonových dílců pražců pod potrubí v otevřeném výkopu, průřezové plochy přes 75000 mm2</t>
  </si>
  <si>
    <t>https://podminky.urs.cz/item/CS_URS_2023_02/452111141</t>
  </si>
  <si>
    <t>Poznámka k položce:_x000D_
měřená položka</t>
  </si>
  <si>
    <t>86</t>
  </si>
  <si>
    <t>59223733</t>
  </si>
  <si>
    <t>podkladek pod trouby betonové/ŽB DN 300-500</t>
  </si>
  <si>
    <t>-1743078374</t>
  </si>
  <si>
    <t>Viz príloha D.1.12 a D.1.14</t>
  </si>
  <si>
    <t>12+16+34+31+22+7+6</t>
  </si>
  <si>
    <t>87</t>
  </si>
  <si>
    <t>452112112</t>
  </si>
  <si>
    <t>Osazení betonových prstenců nebo rámů v do 100 mm pod poklopy a mříže</t>
  </si>
  <si>
    <t>725502698</t>
  </si>
  <si>
    <t>Osazení betonových dílců prstenců nebo rámů pod poklopy a mříže, výšky do 100 mm</t>
  </si>
  <si>
    <t>https://podminky.urs.cz/item/CS_URS_2023_02/452112112</t>
  </si>
  <si>
    <t>88</t>
  </si>
  <si>
    <t>59224010</t>
  </si>
  <si>
    <t>prstenec šachtový vyrovnávací betonový 625x100x40mm</t>
  </si>
  <si>
    <t>420914528</t>
  </si>
  <si>
    <t>1 "RŠ 14"</t>
  </si>
  <si>
    <t>89</t>
  </si>
  <si>
    <t>59224011</t>
  </si>
  <si>
    <t>prstenec šachtový vyrovnávací betonový 625x100x60mm</t>
  </si>
  <si>
    <t>-1338374537</t>
  </si>
  <si>
    <t>Viz příloha D.1.12</t>
  </si>
  <si>
    <t>1 "RŠ 12"</t>
  </si>
  <si>
    <t>90</t>
  </si>
  <si>
    <t>59224012</t>
  </si>
  <si>
    <t>prstenec šachtový vyrovnávací betonový 625x100x80mm</t>
  </si>
  <si>
    <t>-2011170472</t>
  </si>
  <si>
    <t>1 "RŠ 9"</t>
  </si>
  <si>
    <t>91</t>
  </si>
  <si>
    <t>59224013</t>
  </si>
  <si>
    <t>prstenec šachtový vyrovnávací betonový 625x100x100mm</t>
  </si>
  <si>
    <t>-1823905980</t>
  </si>
  <si>
    <t>2 "RŠ 13"</t>
  </si>
  <si>
    <t>Viz príloha C.3 - nahrazení puvodních poklopu</t>
  </si>
  <si>
    <t>2*6 "ks šachet"</t>
  </si>
  <si>
    <t>452112122</t>
  </si>
  <si>
    <t>Osazení betonových prstenců nebo rámů v přes 100 do 200 mm pod poklopy a mříže</t>
  </si>
  <si>
    <t>-890423856</t>
  </si>
  <si>
    <t>Osazení betonových dílců prstenců nebo rámů pod poklopy a mříže, výšky přes 100 do 200 mm</t>
  </si>
  <si>
    <t>https://podminky.urs.cz/item/CS_URS_2023_02/452112122</t>
  </si>
  <si>
    <t>93</t>
  </si>
  <si>
    <t>59224014</t>
  </si>
  <si>
    <t>prstenec šachtový vyrovnávací betonový 625x100x120mm</t>
  </si>
  <si>
    <t>-1567528266</t>
  </si>
  <si>
    <t>1 "RŠ 11"</t>
  </si>
  <si>
    <t>94</t>
  </si>
  <si>
    <t>452312151</t>
  </si>
  <si>
    <t>Sedlové lože z betonu prostého bez zvýšených nároků na prostředí tř. C 20/25 otevřený výkop</t>
  </si>
  <si>
    <t>-557259577</t>
  </si>
  <si>
    <t>Podkladní a zajišťovací konstrukce z betonu prostého v otevřeném výkopu bez zvýšených nároků na prostředí sedlové lože pod potrubí z betonu tř. C 20/25</t>
  </si>
  <si>
    <t>https://podminky.urs.cz/item/CS_URS_2023_02/452312151</t>
  </si>
  <si>
    <t>0,11"m2"*(14,1+19,85+32,6) "kanalizace DN 400"</t>
  </si>
  <si>
    <t>0,11"m2"*9,05 "kanalizace DN 400 - společný výkop"</t>
  </si>
  <si>
    <t>0,11"m2"*(37,7+26,75+7,8+6,7) "kanalizace DN 500 - společný výkop"</t>
  </si>
  <si>
    <t>95</t>
  </si>
  <si>
    <t>452351101</t>
  </si>
  <si>
    <t>Bednění podkladních desek nebo bloků nebo sedlového lože otevřený výkop</t>
  </si>
  <si>
    <t>-404942133</t>
  </si>
  <si>
    <t>Bednění podkladních a zajišťovacích konstrukcí v otevřeném výkopu desek nebo sedlových loží pod potrubí, stoky a drobné objekty</t>
  </si>
  <si>
    <t>https://podminky.urs.cz/item/CS_URS_2023_02/452351101</t>
  </si>
  <si>
    <t>0,55*2*(14,1+19,85+32,6) "kanalizace DN 400"</t>
  </si>
  <si>
    <t>0,55*2*9,05 "kanalizace DN 400 - společný výkop"</t>
  </si>
  <si>
    <t>0,53*2*(37,7+26,75+7,8+6,7) "kanalizace DN 500 - společný výkop"</t>
  </si>
  <si>
    <t>96</t>
  </si>
  <si>
    <t>462511370R</t>
  </si>
  <si>
    <t>Zához z lomového kamene bez proštěrkování z terénu hmotnost přes 200 do 500 kg</t>
  </si>
  <si>
    <t>1834779758</t>
  </si>
  <si>
    <t>Zához z lomového kamene neupraveného záhozového bez proštěrkování z terénu, hmotnosti jednotlivých kamenů přes 200 do 500 kg</t>
  </si>
  <si>
    <t>https://podminky.urs.cz/item/CS_URS_2023_02/462511370R</t>
  </si>
  <si>
    <t xml:space="preserve">Poznámka k položce:_x000D_
pro zához bude opětovně použito vytěžené kamenivo odpovídající zvoleným parametrům. Dodávka kameniva bude z odtěženého stávajícího záhozu. </t>
  </si>
  <si>
    <t>1,35"m2"*6,5</t>
  </si>
  <si>
    <t>97</t>
  </si>
  <si>
    <t>465513227</t>
  </si>
  <si>
    <t>Dlažba z lomového kamene na cementovou maltu s vyspárováním tl 250 mm pro hráze</t>
  </si>
  <si>
    <t>1671549739</t>
  </si>
  <si>
    <t>Dlažba z lomového kamene lomařsky upraveného na cementovou maltu, s vyspárováním cementovou maltou, tl. kamene 250 mm</t>
  </si>
  <si>
    <t>https://podminky.urs.cz/item/CS_URS_2023_02/465513227</t>
  </si>
  <si>
    <t>dno výustního objektu</t>
  </si>
  <si>
    <t>13,9 "m2, ŽB kce "</t>
  </si>
  <si>
    <t>98</t>
  </si>
  <si>
    <t>465513327</t>
  </si>
  <si>
    <t>Dlažba z lomového kamene na cementovou maltu s vyspárováním tl 300 mm pro hráze</t>
  </si>
  <si>
    <t>-1967014802</t>
  </si>
  <si>
    <t>Dlažba z lomového kamene lomařsky upraveného na cementovou maltu, s vyspárováním cementovou maltou, tl. kamene 300 mm</t>
  </si>
  <si>
    <t>https://podminky.urs.cz/item/CS_URS_2023_02/465513327</t>
  </si>
  <si>
    <t>(2,7+ 2,5)*1,202 "břeh - svah"</t>
  </si>
  <si>
    <t>Komunikace pozemní</t>
  </si>
  <si>
    <t>564750111</t>
  </si>
  <si>
    <t>Podklad z kameniva hrubého drceného vel. 16-32 mm plochy přes 100 m2 tl 150 mm</t>
  </si>
  <si>
    <t>-1968302298</t>
  </si>
  <si>
    <t>Podklad nebo kryt z kameniva hrubého drceného vel. 16-32 mm s rozprostřením a zhutněním plochy přes 100 m2, po zhutnění tl. 150 mm</t>
  </si>
  <si>
    <t>https://podminky.urs.cz/item/CS_URS_2023_02/564750111</t>
  </si>
  <si>
    <t>S2 *2 "celková tl. 300 mm"</t>
  </si>
  <si>
    <t>100</t>
  </si>
  <si>
    <t>564761111</t>
  </si>
  <si>
    <t>Podklad z kameniva hrubého drceného vel. 32-63 mm plochy přes 100 m2 tl 200 mm</t>
  </si>
  <si>
    <t>-1362474214</t>
  </si>
  <si>
    <t>Podklad nebo kryt z kameniva hrubého drceného vel. 32-63 mm s rozprostřením a zhutněním plochy přes 100 m2, po zhutnění tl. 200 mm</t>
  </si>
  <si>
    <t>https://podminky.urs.cz/item/CS_URS_2023_02/564761111</t>
  </si>
  <si>
    <t>S3  "viz příloha D.1.7"</t>
  </si>
  <si>
    <t>-(1,2*57) "odečet skladby S6 - kabelové kanálky"</t>
  </si>
  <si>
    <t>-(1,2*33,6) "odečet skladby S6 - kabelové kanálky"</t>
  </si>
  <si>
    <t>-(1,2*40,6) "odečet skladby S6 - kabelové kanálky"</t>
  </si>
  <si>
    <t>101</t>
  </si>
  <si>
    <t>581121114R</t>
  </si>
  <si>
    <t>Železobetonová deska plata C 30/37, XC4, XF3 tl 140 mm</t>
  </si>
  <si>
    <t>1143205647</t>
  </si>
  <si>
    <t xml:space="preserve">Poznámka k souboru cen:_x000D_
1. Ceny jsou určeny i pro vyztužený cementobetonový kryt silničních komunikací._x000D_
2. Ceny nelze použít pro cementobetonové kryty:_x000D_
a) komunikací pro pěší, které se oceňují cenami souboru cen 581 11-41 Kryt z prostého betonu komunikací pro pěší,_x000D_
b) letištních ploch, které se oceňují cenami souboru cen 581 1 . -61 Kryt cementobetonový letištních ploch skupiny L._x000D_
3. V cenách jsou započteny i náklady na:_x000D_
a) ošetření povrchu krytu vodou,_x000D_
b) postřik proti odpařování vody._x000D_
4. V cenách nejsou započteny náklady na:_x000D_
a) výztuž cementobetonových krytů vyztužených, která se oceňuje cenou 919 71-6111 Ocelová výztuž cementobetonového krytu,_x000D_
b) živičné postřiky, nátěry nebo mezivrstvy, které se oceňují cenami souborů cen stavebního dílu 57 Kryty pozemních komunikací,_x000D_
c) vložky z lepenky, které se oceňují cenami souboru cen 919 7. -51 Vložka pod litý asfalt,_x000D_
d) dilatační spáry vkládané, které se oceňují cenami souboru cen 911 12-41 Dilatační spáry vkládané,_x000D_
e) dilatační spáry řezané, které se oceňují cenami souboru cen 911 11-1 Řezání dilatačních spár a 911 12-. Těsnění dilatačních spár v cementobetonovém krytu,_x000D_
f) postřiky povrchu ochrannou emulzí, které se oceňují cenou 919 74-8111 Provedení postřiku povrchu cementobetonového krytu nebo podkladu ochrannou emulzí,_x000D_
g) kotvy a kluzné trny spár, které se oceňují cenami souboru cen 911 13-4. Vyztužení dilatačních spár v cementobetonovém krytu._x000D_
</t>
  </si>
  <si>
    <t>viz příloha C.3, D.2.6.</t>
  </si>
  <si>
    <t>0,3*7,2 +0,3*9,1"pod kanálky vedení vzduchových rozvodů - S4"</t>
  </si>
  <si>
    <t>0,3*10,6 +0,3*5,1 "pod kanálky vedení vzduchových rozvodů - S3"</t>
  </si>
  <si>
    <t>102</t>
  </si>
  <si>
    <t>581131114R</t>
  </si>
  <si>
    <t>Železobetonová deska plata C 30/37, XC4, XF3, tl 190 mm</t>
  </si>
  <si>
    <t>-1307233537</t>
  </si>
  <si>
    <t>58,35*0,4 "pod kanálkem hydraulických rozvodů viz příloha C.3 a D.2.7 - Skladba S2"</t>
  </si>
  <si>
    <t>16,25*0,4 "pod kanálkem hydraulických rozvodů viz příloha C.3 a D.2.7 - Skladba S4"</t>
  </si>
  <si>
    <t>(1,8+0,65)*0,2 "pod kanálkem hydraulických rozvodů viz příloha C.3 a D.2.7 - Skladba S1 - LSPK"</t>
  </si>
  <si>
    <t>103</t>
  </si>
  <si>
    <t>5811R</t>
  </si>
  <si>
    <t xml:space="preserve">Železobetonová deska plata C 30/37, XC4, XF3, tl. 340 mm </t>
  </si>
  <si>
    <t>-373963399</t>
  </si>
  <si>
    <t>1051 "Skladba S1, viz příloha C3 a D.1.7 "</t>
  </si>
  <si>
    <t>-KVHR_S1</t>
  </si>
  <si>
    <t>3653 "Skladba S2, viz příloha C3 a D.1.7"</t>
  </si>
  <si>
    <t>-KVHR_S2</t>
  </si>
  <si>
    <t>824 "Skladba S3, viz příloha C3 a D.1.7"</t>
  </si>
  <si>
    <t>-KVVR_S3</t>
  </si>
  <si>
    <t xml:space="preserve">281 "Skladba S4, viz příloha C3 a D.1.7" </t>
  </si>
  <si>
    <t xml:space="preserve">-(KVVR_S4+KVHR_S4) </t>
  </si>
  <si>
    <t>104</t>
  </si>
  <si>
    <t>5811R1</t>
  </si>
  <si>
    <t>Příplatek za zbarvení betonu - Colorcreet cihlově červená</t>
  </si>
  <si>
    <t>-2135726145</t>
  </si>
  <si>
    <t xml:space="preserve">Příplatek za zbarvení betonu - Colorcreet cihlově červená
</t>
  </si>
  <si>
    <t>Viz příloha C.3.</t>
  </si>
  <si>
    <t>(S3+S4-KVHR_S4-KVVR_S4-KVVR_S3)*0,34</t>
  </si>
  <si>
    <t>KVHR_S4*0,19</t>
  </si>
  <si>
    <t>KVVR_S4*0,14</t>
  </si>
  <si>
    <t>KVVR_S3*0,14</t>
  </si>
  <si>
    <t>105</t>
  </si>
  <si>
    <t>5812R</t>
  </si>
  <si>
    <t>Úprava povrchu cementobetonového krytu striáží</t>
  </si>
  <si>
    <t>1789980695</t>
  </si>
  <si>
    <t>viz příloha D.1.7, D.1.6, C.3</t>
  </si>
  <si>
    <t xml:space="preserve">S1+S2+S3+S4 </t>
  </si>
  <si>
    <t>-KVVR_S4</t>
  </si>
  <si>
    <t>-KVHR_S4</t>
  </si>
  <si>
    <t>106</t>
  </si>
  <si>
    <t>919716111R</t>
  </si>
  <si>
    <t>Výztuž cementobetonového krytu ze svařovaných sítí</t>
  </si>
  <si>
    <t>-2079195440</t>
  </si>
  <si>
    <t>Ocelová výztuž cementobetonového krytu ze svařovaných sítí</t>
  </si>
  <si>
    <t>Poznámka k položce:_x000D_
Výztuž desky plata.</t>
  </si>
  <si>
    <t>2*7,99*S1*1,2/1000 "2x KY81 + 20% presahy"</t>
  </si>
  <si>
    <t>2*5,27*S1*1,2/1000 "2x KY86 + 20% presahy"</t>
  </si>
  <si>
    <t>2*7,99*S2*1,2/1000 "2x KY81 + 20% presahy"</t>
  </si>
  <si>
    <t>2*5,27*S2*1,2/1000 "2x KY86 + 20% presahy"</t>
  </si>
  <si>
    <t>3*7,99*S3*1,2/1000 "3x KY81 + 20% presahy"</t>
  </si>
  <si>
    <t>3*7,99*S4*1,2/1000 "3x KY81 + 20% presahy"</t>
  </si>
  <si>
    <t>107</t>
  </si>
  <si>
    <t>321366111R</t>
  </si>
  <si>
    <t xml:space="preserve">Výztuž cementobetonového z oceli 10 505 </t>
  </si>
  <si>
    <t>450173500</t>
  </si>
  <si>
    <t>S3*0,34*120/1000 "120 kg/m3 "</t>
  </si>
  <si>
    <t>S4*0,34*120/1000 "120 kg/m3 "</t>
  </si>
  <si>
    <t>108</t>
  </si>
  <si>
    <t>584121108</t>
  </si>
  <si>
    <t>Osazení silničních dílců z ŽB do lože z kameniva těženého tl 40 mm plochy do 15 m2</t>
  </si>
  <si>
    <t>1155962531</t>
  </si>
  <si>
    <t>Osazení silničních dílců ze železového betonu s podkladem z kameniva těženého do tl. 40 mm jakéhokoliv druhu a velikosti, na plochu jednotlivě do 15 m2</t>
  </si>
  <si>
    <t>https://podminky.urs.cz/item/CS_URS_2023_02/584121108</t>
  </si>
  <si>
    <t xml:space="preserve">Poznámka k položce:_x000D_
Jedná se o uložení rozebraných panelů uložených vedle výkopu. </t>
  </si>
  <si>
    <t>Viz příloha C.3 - osazení původních panelů</t>
  </si>
  <si>
    <t>109</t>
  </si>
  <si>
    <t>591141111</t>
  </si>
  <si>
    <t>Kladení dlažby z kostek velkých z kamene na MC tl 50 mm</t>
  </si>
  <si>
    <t>625657155</t>
  </si>
  <si>
    <t>Kladení dlažby z kostek s provedením lože do tl. 50 mm, s vyplněním spár, s dvojím beraněním a se smetením přebytečného materiálu na krajnici velkých z kamene, do lože z cementové malty</t>
  </si>
  <si>
    <t>https://podminky.urs.cz/item/CS_URS_2023_02/591141111</t>
  </si>
  <si>
    <t xml:space="preserve">Poznámka k souboru cen:_x000D_
1. Ceny 591 1.- pro dlažbu z kostek velkých jsou určeny pro dlažbu úhlopříčnou a řádkovou._x000D_
2. Ceny 591 2.- pro dlažbu z kostek drobných jsou určeny pro dlažbu úhlopříčnou, řádkovou a kroužkovou._x000D_
3. Dlažba vějířová z kostek drobných se oceňuje cenami 591 41-2111 a 591 44-2111 Kladení dlažby z mozaiky dvoubarevné a vícebarevné komunikací pro pěší._x000D_
4. V cenách jsou započteny i náklady na dodání hmot pro lože a na dodání téhož materiálu na výplň spár._x000D_
5. V cenách nejsou započteny náklady na:_x000D_
a) dodání dlažebních kostek, které se oceňuje ve specifikaci; ztratné lze dohodnout_x000D_
- u velkých kostek ve výši 1 %,_x000D_
- u drobných kostek ve výši 2 %,_x000D_
b) vyplnění spár dlažby živičnou zálivkou, které se oceňuje cenami souboru cen 599 1 . -11 Zálivka živičná spár dlažby._x000D_
6. Část lože přesahující tloušťku 50 mm se oceňuje cenami souboru cen 451 31-97 Příplatek za každých dalších 10 mm tloušťky podkladu nebo lože._x000D_
</t>
  </si>
  <si>
    <t>70,7 "viz příloha C.3"</t>
  </si>
  <si>
    <t>110</t>
  </si>
  <si>
    <t>58381008</t>
  </si>
  <si>
    <t>kostka štípaná dlažební žula velká 15/17</t>
  </si>
  <si>
    <t>-751382453</t>
  </si>
  <si>
    <t>70,7*1,01 'Přepočtené koeficientem množství</t>
  </si>
  <si>
    <t>111</t>
  </si>
  <si>
    <t>596411112</t>
  </si>
  <si>
    <t>Kladení dlažby z vegetačních tvárnic komunikací pro pěší tl 80 mm pl přes 50 do 100 m2</t>
  </si>
  <si>
    <t>-812440750</t>
  </si>
  <si>
    <t>Kladení dlažby z betonových vegetačních dlaždic komunikací pro pěší s ložem z kameniva těženého nebo drceného tl. do 40 mm, s vyplněním spár a vegetačních otvorů, s hutněním vibrováním tl. 80 mm, pro plochy přes 50 do 100 m2</t>
  </si>
  <si>
    <t>https://podminky.urs.cz/item/CS_URS_2023_02/596411112</t>
  </si>
  <si>
    <t>17,35 -1,64*1,64</t>
  </si>
  <si>
    <t>(54,2-2,0)*1,118</t>
  </si>
  <si>
    <t>112</t>
  </si>
  <si>
    <t>59246016</t>
  </si>
  <si>
    <t>dlažba plošná betonová vegetační 600x400x80mm</t>
  </si>
  <si>
    <t>2026128214</t>
  </si>
  <si>
    <t>73,02*1,03 'Přepočtené koeficientem množství</t>
  </si>
  <si>
    <t>Trubní vedení</t>
  </si>
  <si>
    <t>113</t>
  </si>
  <si>
    <t>810391811</t>
  </si>
  <si>
    <t>Bourání stávajícího potrubí z betonu DN přes 200 do 400</t>
  </si>
  <si>
    <t>1870896439</t>
  </si>
  <si>
    <t>Bourání stávajícího potrubí z betonu v otevřeném výkopu DN přes 200 do 400</t>
  </si>
  <si>
    <t>https://podminky.urs.cz/item/CS_URS_2023_02/810391811</t>
  </si>
  <si>
    <t>Viz příloha C.3 - dešťová kanalizace</t>
  </si>
  <si>
    <t>114</t>
  </si>
  <si>
    <t>812392121</t>
  </si>
  <si>
    <t>Montáž potrubí z trub TBH s integrovaným pryžovým těsněním otevřený výkop sklon do 20 % DN 400</t>
  </si>
  <si>
    <t>-1803590724</t>
  </si>
  <si>
    <t>Montáž potrubí z trub betonových hrdlových v otevřeném výkopu ve sklonu do 20 % s integrovaným pryžovým těsněním DN 400</t>
  </si>
  <si>
    <t>https://podminky.urs.cz/item/CS_URS_2023_02/812392121</t>
  </si>
  <si>
    <t>14,3+20,1+41,95</t>
  </si>
  <si>
    <t>115</t>
  </si>
  <si>
    <t>59223021</t>
  </si>
  <si>
    <t>trouba betonová hrdlová DN 400</t>
  </si>
  <si>
    <t>-662512149</t>
  </si>
  <si>
    <t>76,35*1,01 'Přepočtené koeficientem množství</t>
  </si>
  <si>
    <t>116</t>
  </si>
  <si>
    <t>812422121</t>
  </si>
  <si>
    <t>Montáž potrubí z trub TBH s integrovaným pryžovým těsněním otevřený výkop sklon do 20 % DN 500</t>
  </si>
  <si>
    <t>-1823804396</t>
  </si>
  <si>
    <t>Montáž potrubí z trub betonových hrdlových v otevřeném výkopu ve sklonu do 20 % s integrovaným pryžovým těsněním DN 500</t>
  </si>
  <si>
    <t>https://podminky.urs.cz/item/CS_URS_2023_02/812422121</t>
  </si>
  <si>
    <t>37,85+27,0+8,0+7,6</t>
  </si>
  <si>
    <t>117</t>
  </si>
  <si>
    <t>59223022</t>
  </si>
  <si>
    <t>trouba betonová hrdlová DN 500</t>
  </si>
  <si>
    <t>1124524605</t>
  </si>
  <si>
    <t>80,45*1,01 'Přepočtené koeficientem množství</t>
  </si>
  <si>
    <t>118</t>
  </si>
  <si>
    <t>871218211</t>
  </si>
  <si>
    <t>Drenáže z trubek novodurových DN přes 25 do 50 mm</t>
  </si>
  <si>
    <t>-2128252829</t>
  </si>
  <si>
    <t>Drenáže a trubky pro měřící zařízení novodurové, DN přes 25 do 50 mm</t>
  </si>
  <si>
    <t>https://podminky.urs.cz/item/CS_URS_2023_02/871218211</t>
  </si>
  <si>
    <t xml:space="preserve">Poznámka k souboru cen:_x000D_
1. Ceny lze použít i pro regenerační trubky._x000D_
2. V cenách jsou započteny i náklady na:_x000D_
a) dočasné uzavření trubek proti znečištění,_x000D_
b) tvarovky,_x000D_
c) přeseknutí nebo přeřezání trubky k docílení tvaru konstrukce._x000D_
3. Délka se stanoví v m konstrukce z trubek._x000D_
</t>
  </si>
  <si>
    <t>0,257*12 "viz příloha D.1.1 - šachta ukotvení jeřábku"</t>
  </si>
  <si>
    <t>119</t>
  </si>
  <si>
    <t>871275811</t>
  </si>
  <si>
    <t>Bourání stávajícího potrubí z PVC nebo PP DN 150</t>
  </si>
  <si>
    <t>-2000015455</t>
  </si>
  <si>
    <t>Bourání stávajícího potrubí z PVC nebo polypropylenu PP v otevřeném výkopu DN do 150</t>
  </si>
  <si>
    <t>https://podminky.urs.cz/item/CS_URS_2023_02/871275811</t>
  </si>
  <si>
    <t>10,4+3,8+3,9+3,7+4,15+3,3</t>
  </si>
  <si>
    <t>120</t>
  </si>
  <si>
    <t>871313121</t>
  </si>
  <si>
    <t>Montáž kanalizačního potrubí z PVC těsněné gumovým kroužkem otevřený výkop sklon do 20 % DN 160</t>
  </si>
  <si>
    <t>1333635915</t>
  </si>
  <si>
    <t>Montáž kanalizačního potrubí z plastů z tvrdého PVC těsněných gumovým kroužkem v otevřeném výkopu ve sklonu do 20 % DN 160</t>
  </si>
  <si>
    <t>https://podminky.urs.cz/item/CS_URS_2023_02/871313121</t>
  </si>
  <si>
    <t>3,6+3,6+3,6+3,6+10,8+5,0</t>
  </si>
  <si>
    <t>121</t>
  </si>
  <si>
    <t>28611131</t>
  </si>
  <si>
    <t>trubka kanalizační PVC DN 160x1000mm SN4</t>
  </si>
  <si>
    <t>373757361</t>
  </si>
  <si>
    <t>30,2*1,03 'Přepočtené koeficientem množství</t>
  </si>
  <si>
    <t>122</t>
  </si>
  <si>
    <t>877315R</t>
  </si>
  <si>
    <t>Napojení potrubí PVC DN 150 na ŽB troubu DN 400</t>
  </si>
  <si>
    <t>-1583690106</t>
  </si>
  <si>
    <t>123</t>
  </si>
  <si>
    <t>87135R101</t>
  </si>
  <si>
    <t>Trubní ucpávka proti vniknutí suti, DN200</t>
  </si>
  <si>
    <t>258713423</t>
  </si>
  <si>
    <t xml:space="preserve">Trubní ucpávka proti vniknutí suti v místě původních dešťových vpustí při provádění bouracích prací.
Montáž a dodávka
</t>
  </si>
  <si>
    <t>5 "viz C.3"</t>
  </si>
  <si>
    <t>124</t>
  </si>
  <si>
    <t>871353121</t>
  </si>
  <si>
    <t>Montáž kanalizačního potrubí z PVC těsněné gumovým kroužkem otevřený výkop sklon do 20 % DN 200</t>
  </si>
  <si>
    <t>496554993</t>
  </si>
  <si>
    <t>Montáž kanalizačního potrubí z plastů z tvrdého PVC těsněných gumovým kroužkem v otevřeném výkopu ve sklonu do 20 % DN 200</t>
  </si>
  <si>
    <t>https://podminky.urs.cz/item/CS_URS_2023_02/871353121</t>
  </si>
  <si>
    <t xml:space="preserve">Poznámka k souboru cen:_x000D_
1. V cenách montáže potrubí nejsou započteny náklady na dodání trub, elektrospojek a těsnicích kroužků pokud tyto nejsou součástí dodávky potrubí. Tyto náklady se oceňují ve specifikaci._x000D_
2. V cenách potrubí z trubek polyetylenových a polypropylenových nejsou započteny náklady na dodání tvarovek použitých pro napojení na jiný druh potrubí; tvarovky se oceňují ve specifikaci._x000D_
3. Ztratné lze dohodnout:_x000D_
a) u trub kanalizačních z tvrdého PVC ve směrné výši 3 %,_x000D_
b) u trub polyetylenových a polypropylenových ve směrné výši 1,5._x000D_
</t>
  </si>
  <si>
    <t>0,7 "viz příloha D.1.11 - štěrbinový žlab"</t>
  </si>
  <si>
    <t>125</t>
  </si>
  <si>
    <t>28611136</t>
  </si>
  <si>
    <t>trubka kanalizační PVC DN 200x1000mm SN4</t>
  </si>
  <si>
    <t>-495226771</t>
  </si>
  <si>
    <t>0,7 "viz příloha D.1.11"</t>
  </si>
  <si>
    <t>126</t>
  </si>
  <si>
    <t>877355211</t>
  </si>
  <si>
    <t>Montáž kolen na kanalizačním potrubí z PP nebo tvrdého PVC trub hladkých plnostěnných DN 200</t>
  </si>
  <si>
    <t>414598209</t>
  </si>
  <si>
    <t>Montáž tvarovek na kanalizačním plastovém potrubí z polypropylenu PP nebo tvrdého PVC hladkého plnostěnného kolen, víček nebo hrdlových uzávěrů DN 200</t>
  </si>
  <si>
    <t>https://podminky.urs.cz/item/CS_URS_2023_02/877355211</t>
  </si>
  <si>
    <t xml:space="preserve">Poznámka k souboru cen:_x000D_
1. V cenách nejsou započteny náklady na dodání tvarovek. Tvarovky se oceňují ve ve specifikaci._x000D_
</t>
  </si>
  <si>
    <t>1 "viz příloha D.1.1"</t>
  </si>
  <si>
    <t>127</t>
  </si>
  <si>
    <t>28611366</t>
  </si>
  <si>
    <t>koleno kanalizační PVC KG 200x45°</t>
  </si>
  <si>
    <t>-131728851</t>
  </si>
  <si>
    <t>1 "viz příloha D.1.11"</t>
  </si>
  <si>
    <t>890331851</t>
  </si>
  <si>
    <t>Bourání šachet ze ŽB strojně obestavěného prostoru přes 1,5 do 3 m3</t>
  </si>
  <si>
    <t>1346626012</t>
  </si>
  <si>
    <t>Bourání šachet a jímek strojně velikosti obestavěného prostoru přes 1,5 do 3 m3 ze železobetonu</t>
  </si>
  <si>
    <t>https://podminky.urs.cz/item/CS_URS_2023_02/890331851</t>
  </si>
  <si>
    <t>1,35"m2"*4,2 *3 "ks"</t>
  </si>
  <si>
    <t>129</t>
  </si>
  <si>
    <t>891422421</t>
  </si>
  <si>
    <t>Montáž koncových klapek PE-HD na kolmou stěnu DN 500</t>
  </si>
  <si>
    <t>-1921843222</t>
  </si>
  <si>
    <t>Montáž kanalizačních armatur na potrubí koncových klapek PE-HD na kolmou stěnu DN 500</t>
  </si>
  <si>
    <t>https://podminky.urs.cz/item/CS_URS_2023_02/891422421</t>
  </si>
  <si>
    <t>130</t>
  </si>
  <si>
    <t>42285012</t>
  </si>
  <si>
    <t>klapka koncová PE-HD na kolmou betonovou stěnu DN 500</t>
  </si>
  <si>
    <t>1185446623</t>
  </si>
  <si>
    <t>výustní objekt</t>
  </si>
  <si>
    <t>1 "ks, klapka"</t>
  </si>
  <si>
    <t>131</t>
  </si>
  <si>
    <t>54879836</t>
  </si>
  <si>
    <t>sada pro ukotvení koncové klapky na kolmou betonovou stěnu DN 500</t>
  </si>
  <si>
    <t>113554286</t>
  </si>
  <si>
    <t>132</t>
  </si>
  <si>
    <t>894411311</t>
  </si>
  <si>
    <t>Osazení betonových nebo železobetonových dílců pro šachty skruží rovných</t>
  </si>
  <si>
    <t>-766752579</t>
  </si>
  <si>
    <t>https://podminky.urs.cz/item/CS_URS_2023_02/894411311</t>
  </si>
  <si>
    <t>59224162</t>
  </si>
  <si>
    <t>skruž kanalizační s ocelovými stupadly 100x100x12cm</t>
  </si>
  <si>
    <t>-854696104</t>
  </si>
  <si>
    <t>2 "RŠ 10"</t>
  </si>
  <si>
    <t>2 "RŠ 11"</t>
  </si>
  <si>
    <t>2 "RŠ 12"</t>
  </si>
  <si>
    <t>2 "RŠ 14"</t>
  </si>
  <si>
    <t>134</t>
  </si>
  <si>
    <t>59224161</t>
  </si>
  <si>
    <t>skruž kanalizační s ocelovými stupadly 100x50x12cm</t>
  </si>
  <si>
    <t>1847437247</t>
  </si>
  <si>
    <t>135</t>
  </si>
  <si>
    <t>59224160</t>
  </si>
  <si>
    <t>skruž kanalizační s ocelovými stupadly 100x25x12cm</t>
  </si>
  <si>
    <t>1602268750</t>
  </si>
  <si>
    <t>1 "RŠ 13"</t>
  </si>
  <si>
    <t>136</t>
  </si>
  <si>
    <t>894412411</t>
  </si>
  <si>
    <t>Osazení betonových nebo železobetonových dílců pro šachty skruží přechodových</t>
  </si>
  <si>
    <t>-1490780406</t>
  </si>
  <si>
    <t>https://podminky.urs.cz/item/CS_URS_2023_02/894412411</t>
  </si>
  <si>
    <t>137</t>
  </si>
  <si>
    <t>59224312</t>
  </si>
  <si>
    <t>kónus šachetní betonový kapsové plastové stupadlo 100x62,5x58cm</t>
  </si>
  <si>
    <t>916764649</t>
  </si>
  <si>
    <t>6 "RŠ9 až RŠ14"</t>
  </si>
  <si>
    <t>138</t>
  </si>
  <si>
    <t>894414111</t>
  </si>
  <si>
    <t>Osazení betonových nebo železobetonových dílců pro šachty skruží základových (dno)</t>
  </si>
  <si>
    <t>100027982</t>
  </si>
  <si>
    <t>https://podminky.urs.cz/item/CS_URS_2023_02/894414111</t>
  </si>
  <si>
    <t>139</t>
  </si>
  <si>
    <t>59224337</t>
  </si>
  <si>
    <t>dno betonové šachty kanalizační přímé 100x60x40cm</t>
  </si>
  <si>
    <t>-1006351376</t>
  </si>
  <si>
    <t>6"KS"</t>
  </si>
  <si>
    <t>140</t>
  </si>
  <si>
    <t>899104112</t>
  </si>
  <si>
    <t>Osazení poklopů litinových, ocelových nebo železobetonových včetně rámů pro třídu zatížení D400, E600</t>
  </si>
  <si>
    <t>-1528087339</t>
  </si>
  <si>
    <t>https://podminky.urs.cz/item/CS_URS_2023_02/899104112</t>
  </si>
  <si>
    <t xml:space="preserve">Poznámka k souboru cen:_x000D_
1. V cenách 899 10 -.112 nejsou započteny náklady na dodání poklopů včetně rámů; tyto náklady se oceňují ve specifikaci._x000D_
2. V cenách 899 10 -.113 nejsou započteny náklady na:_x000D_
a) dodání poklopů; tyto náklady se oceňují ve specifikaci,_x000D_
b) montáž rámů, která se oceňuje cenami souboru 452 11-21.. části A01 tohoto katalogu._x000D_
3. Poklopy a vtokové mříže dělíme do těchto tříd zatížení:_x000D_
a) A15, A50 pro plochy používané výlučně chodci a cyklisty,_x000D_
b) B125 pro chodníky, pěší zóny a plochy srovnatelné, plochy pro stání a parkování osobních automobilů i v patrech,_x000D_
c) C250 pro poklopy umístěné v ploše odvodňovacích proužků pozemní komunikace, která měřeno od hrany obrubníku, zasahuje nejvíce 0,5 m do vozovkya nejvíce 0,2 m do chodníku,_x000D_
d) D400 pro vozovky pozemních komunikací, ulice pro pěší, zpevněné krajnice a parkovací plochy, které jsou přístupné pro všechny druhy silničních vozidel,_x000D_
e) E600 pro plochy, které budou vystavené zvláště vysokému zatížení kol._x000D_
</t>
  </si>
  <si>
    <t>141</t>
  </si>
  <si>
    <t>28661932R</t>
  </si>
  <si>
    <t>poklop šachtový vodotěsný DN 600</t>
  </si>
  <si>
    <t>452870712</t>
  </si>
  <si>
    <t>142</t>
  </si>
  <si>
    <t>899102211</t>
  </si>
  <si>
    <t>Demontáž poklopů litinových nebo ocelových včetně rámů hmotnosti přes 50 do 100 kg</t>
  </si>
  <si>
    <t>-359458620</t>
  </si>
  <si>
    <t>Demontáž poklopů litinových a ocelových včetně rámů, hmotnosti jednotlivě přes 50 do 100 Kg</t>
  </si>
  <si>
    <t>https://podminky.urs.cz/item/CS_URS_2023_02/899102211</t>
  </si>
  <si>
    <t>8 "viz príloha C.3"</t>
  </si>
  <si>
    <t>3"ks - deštová kanalizace puvodní"</t>
  </si>
  <si>
    <t>143</t>
  </si>
  <si>
    <t>899304111</t>
  </si>
  <si>
    <t>Osazení poklop železobetonových včetně rámů jakékoli hmotnosti</t>
  </si>
  <si>
    <t>CS ÚRS 2022 02</t>
  </si>
  <si>
    <t>-1042312958</t>
  </si>
  <si>
    <t>Osazení poklopů železobetonových včetně rámů jakékoliv hmotnosti</t>
  </si>
  <si>
    <t>https://podminky.urs.cz/item/CS_URS_2022_02/899304111</t>
  </si>
  <si>
    <t>6 "KS"</t>
  </si>
  <si>
    <t>144</t>
  </si>
  <si>
    <t>63126039</t>
  </si>
  <si>
    <t>poklop šachtový s BEGU rámem a zámky kruhový, DN 600 D400</t>
  </si>
  <si>
    <t>303079076</t>
  </si>
  <si>
    <t>145</t>
  </si>
  <si>
    <t>899620141R</t>
  </si>
  <si>
    <t xml:space="preserve">Obetonování šachet betonem prostým tř. C 20/25 </t>
  </si>
  <si>
    <t>-285717235</t>
  </si>
  <si>
    <t>Obetonování čistícího dílce</t>
  </si>
  <si>
    <t>3*0,8 "viz příloha D.1.11" *6 "ks"</t>
  </si>
  <si>
    <t>Obetonování šachet</t>
  </si>
  <si>
    <t>1,1"m2"*(3,2+3,5+4,1+4,3+4,2+4,3) "RŠ9, RŠ10, RŠ11, RŠ12, RŠ13, RŠ14"+0,62"m2"*(0,45*6+0,18+0,12+0,06+0,2+0,04) "zúžení kónusu s poklopem+prstenec"</t>
  </si>
  <si>
    <t>899623161</t>
  </si>
  <si>
    <t>Obetonování potrubí nebo zdiva stok betonem prostým tř. C 20/25 v otevřeném výkopu</t>
  </si>
  <si>
    <t>-1321908875</t>
  </si>
  <si>
    <t>Obetonování potrubí nebo zdiva stok betonem prostým v otevřeném výkopu, betonem tř. C 20/25</t>
  </si>
  <si>
    <t>https://podminky.urs.cz/item/CS_URS_2023_02/899623161</t>
  </si>
  <si>
    <t>kabelove kanalky viz příloha D.1.7 a C.3</t>
  </si>
  <si>
    <t>0,67*287 "Pravá strana PK"</t>
  </si>
  <si>
    <t>0,36 "m2"* (14,0+19,5+41,35) "kanalizace DN 400"</t>
  </si>
  <si>
    <t>0,41"m2"* (37,35+26,45+7,45+6,5) "kanalizace DN 500"</t>
  </si>
  <si>
    <t>147</t>
  </si>
  <si>
    <t>899640112R</t>
  </si>
  <si>
    <t>Bednění pro obetonování čistícího dílce se spodním výtokem otevřený výkop</t>
  </si>
  <si>
    <t>900027822</t>
  </si>
  <si>
    <t xml:space="preserve">Bednění pro obetonování čistícího dílce se spodním výtokem v otevřeném výkopu kruhové
</t>
  </si>
  <si>
    <t>1,2*3,06 "viz příloha D.1.11" *6 "ks"</t>
  </si>
  <si>
    <t>148</t>
  </si>
  <si>
    <t>899643111</t>
  </si>
  <si>
    <t>Bednění pro obetonování potrubí otevřený výkop</t>
  </si>
  <si>
    <t>-143118005</t>
  </si>
  <si>
    <t>Bednění pro obetonování potrubí v otevřeném výkopu</t>
  </si>
  <si>
    <t>https://podminky.urs.cz/item/CS_URS_2023_02/899643111</t>
  </si>
  <si>
    <t>Viz příloha D.1.8 - stěny KK pravé strany PK</t>
  </si>
  <si>
    <t xml:space="preserve">0,71*287*2 </t>
  </si>
  <si>
    <t xml:space="preserve">Viz příloha C.3, D.1.12 a D.1.14 </t>
  </si>
  <si>
    <t>Dešťová kanalizace</t>
  </si>
  <si>
    <t>0,75*2* (14,0+19,5+41,35) "kanalizace DN 400"</t>
  </si>
  <si>
    <t>0,88*2* (37,35+26,45+7,45+6,5) "kanalizace DN 500"</t>
  </si>
  <si>
    <t>Obetonování šachet dešťové kanalizace</t>
  </si>
  <si>
    <t>5,44*(4,05+4,3+4,3+4,4) "RŠ9, RŠ10, RŠ11, RŠ12, RŠ13, RŠ14"</t>
  </si>
  <si>
    <t>Ostatní konstrukce a práce-bourání</t>
  </si>
  <si>
    <t>149</t>
  </si>
  <si>
    <t>916231213</t>
  </si>
  <si>
    <t>Osazení chodníkového obrubníku betonového stojatého s boční opěrou do lože z betonu prostého</t>
  </si>
  <si>
    <t>-1748063357</t>
  </si>
  <si>
    <t>Osazení chodníkového obrubníku betonového se zřízením lože, s vyplněním a zatřením spár cementovou maltou stojatého s boční opěrou z betonu prostého, do lože z betonu prostého</t>
  </si>
  <si>
    <t>https://podminky.urs.cz/item/CS_URS_2023_02/916231213</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</si>
  <si>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</si>
  <si>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viz příloha C.3</t>
  </si>
  <si>
    <t xml:space="preserve">121+14+10,8+9,7+12,9+31,5+39,1+9,3 </t>
  </si>
  <si>
    <t>-3,0 "nájezdový obrubník čerpací stanice"</t>
  </si>
  <si>
    <t>150</t>
  </si>
  <si>
    <t>59217017</t>
  </si>
  <si>
    <t>obrubník betonový chodníkový 1000x100x250mm</t>
  </si>
  <si>
    <t>-1260143100</t>
  </si>
  <si>
    <t>151</t>
  </si>
  <si>
    <t>91699112R</t>
  </si>
  <si>
    <t>Lože pod obrubníky, krajníky nebo obruby z dlažebních kostek z betonu prostého tř. C 20/25</t>
  </si>
  <si>
    <t>1585067731</t>
  </si>
  <si>
    <t>Lože pod obrubníky, krajníky nebo obruby z dlažebních kostek z betonu prostého tř. C 20/25</t>
  </si>
  <si>
    <t>0,5*116 "viz příloha C.3 a D.1.6"</t>
  </si>
  <si>
    <t>152</t>
  </si>
  <si>
    <t>919111233</t>
  </si>
  <si>
    <t>Řezání spár pro vytvoření komůrky š 20 mm hl 40 mm pro těsnící zálivku v CB krytu</t>
  </si>
  <si>
    <t>1623271130</t>
  </si>
  <si>
    <t>Řezání dilatačních spár v čerstvém cementobetonovém krytu vytvoření komůrky pro těsnící zálivku šířky 20 mm, hloubky 40 mm</t>
  </si>
  <si>
    <t>https://podminky.urs.cz/item/CS_URS_2023_02/919111233</t>
  </si>
  <si>
    <t xml:space="preserve">Poznámka k souboru cen:_x000D_
1. V cenách jsou započteny i náklady na vyčištění spár po řezání._x000D_
</t>
  </si>
  <si>
    <t>1570 "viz příloha C.3"</t>
  </si>
  <si>
    <t>153</t>
  </si>
  <si>
    <t>919121132</t>
  </si>
  <si>
    <t>Těsnění spár zálivkou za studena pro komůrky š 20 mm hl 40 mm s těsnicím profilem</t>
  </si>
  <si>
    <t>-13467621</t>
  </si>
  <si>
    <t>Utěsnění dilatačních spár zálivkou za studena v cementobetonovém nebo živičném krytu včetně adhezního nátěru s těsnicím profilem pod zálivkou, pro komůrky šířky 20 mm, hloubky 40 mm</t>
  </si>
  <si>
    <t>https://podminky.urs.cz/item/CS_URS_2023_02/919121132</t>
  </si>
  <si>
    <t xml:space="preserve">Poznámka k souboru cen:_x000D_
1. V cenách jsou započteny i náklady na vyčištění spár před těsněním a zalitím a náklady na impregnaci, těsnění a zalití spár včetně dodání hmot._x000D_
</t>
  </si>
  <si>
    <t>22 "viz příloha C.3 - napojení ke stávající komunikaci"</t>
  </si>
  <si>
    <t>154</t>
  </si>
  <si>
    <t>919735113</t>
  </si>
  <si>
    <t>Řezání stávajícího živičného krytu hl přes 100 do 150 mm</t>
  </si>
  <si>
    <t>-729264869</t>
  </si>
  <si>
    <t>Řezání stávajícího živičného krytu nebo podkladu hloubky přes 100 do 150 mm</t>
  </si>
  <si>
    <t>https://podminky.urs.cz/item/CS_URS_2023_02/919735113</t>
  </si>
  <si>
    <t xml:space="preserve">Poznámka k souboru cen:_x000D_
1. V cenách jsou započteny i náklady na spotřebu vody._x000D_
</t>
  </si>
  <si>
    <t>155</t>
  </si>
  <si>
    <t>935114122R</t>
  </si>
  <si>
    <t>Štěrbinový odvodňovací betonový žlab 400x500 mm se spádem 0,5% se základem</t>
  </si>
  <si>
    <t>48441162</t>
  </si>
  <si>
    <t>Štěrbinový odvodňovací betonový žlab se základem z betonu prostého a s obetonováním rozměru 400x500 mm bez obrubníku se spádem dna 0,5 %</t>
  </si>
  <si>
    <t xml:space="preserve">Poznámka k souboru cen:_x000D_
1. V ceně jsou započteny i náklady na dodání štěrbinového žlabu včetně čistícího kusu, vpusťového kusu a záslepky, které jsou poměrově přepočteny na 1 bm žlabu._x000D_
</t>
  </si>
  <si>
    <t>235 "viz příloha C.3 a  D.1.11"</t>
  </si>
  <si>
    <t>156</t>
  </si>
  <si>
    <t>935R</t>
  </si>
  <si>
    <t>Žlab TZD-Q 400/500/1000-MV výtokový kus</t>
  </si>
  <si>
    <t>-1221419880</t>
  </si>
  <si>
    <t>Žlab TZD-Q 400/500/1000-MV výtokový kus
Montáž včetně dodávky
Podrobný popis viz příloha D.1.20</t>
  </si>
  <si>
    <t>6 "viz příloha D.1.11"</t>
  </si>
  <si>
    <t>157</t>
  </si>
  <si>
    <t>935R2</t>
  </si>
  <si>
    <t>Žlab TZD-Q 400/500/1000-M čistící kus</t>
  </si>
  <si>
    <t>-573034731</t>
  </si>
  <si>
    <t>Žlab TZD-Q 400/500/1000-M čistící kus
Montáž včetně dodávky
Podrobný popis viz příloha D.1.20</t>
  </si>
  <si>
    <t>3 "viz příloha D.1.11"</t>
  </si>
  <si>
    <t>158</t>
  </si>
  <si>
    <t>938901131</t>
  </si>
  <si>
    <t>Vyklizení bahna z nádrže</t>
  </si>
  <si>
    <t>1470036390</t>
  </si>
  <si>
    <t>Čištění nádrží, ploch dřevěných nebo betonových konstrukcí, potrubí vyklizení bahna z nádrže</t>
  </si>
  <si>
    <t>https://podminky.urs.cz/item/CS_URS_2023_02/938901131</t>
  </si>
  <si>
    <t xml:space="preserve">Poznámka k souboru cen:_x000D_
1. V ceně -1131 jsou započteny i náklady na rozpojení bahna a naložení, ruční přemístění vodorovné za prvních 10 m, svislé za prvních 3,5 m, ztížení prací při rozmáčení._x000D_
2. V ceně -1132 jsou započteny i náklady na odstranění zbytků nečistot zametením nebo seškrábáním včetně naložení, ruční vodorovné přemístění za prvních 10 m, svislé přemístění za prvních 3,5 m, opláchnutí vyčištěných míst proudem tlakové vody._x000D_
3. V ceně -1150, -1151 jsou započteny i náklady na vodorovné přemístění m3 bahna za každých dalších 10 m, nebo svislé přemístění za každých 3,5 m nad základní přemístění započítané v cenách -1131 a -1132._x000D_
4. V cenách -1150 a -1151 nejsou započteny náklady na odvoz bahna auty. Toto vodorovné přemístění se oceňuje cenami ceníku 800-1 Zemní práce._x000D_
5. Množství měrných jednotek se určuje u cen:_x000D_
a) 1131, -1150, -1151 za m3 odstraňovaného nerozpojeného bahna;_x000D_
b) 1132, -2121, -2122, -2123 v m2 očištěné plochy._x000D_
</t>
  </si>
  <si>
    <t>Uvažováno jako vyčištění dna plavební komory</t>
  </si>
  <si>
    <t>0,20*12*232</t>
  </si>
  <si>
    <t>159</t>
  </si>
  <si>
    <t>941111121</t>
  </si>
  <si>
    <t>Montáž lešení řadového trubkového lehkého s podlahami zatížení do 200 kg/m2 š od 0,9 do 1,2 m v do 10 m</t>
  </si>
  <si>
    <t>-1882745230</t>
  </si>
  <si>
    <t>Lešení řadové trubkové lehké pracovní s podlahami s provozním zatížením tř. 3 do 200 kg/m2 šířky tř. W09 od 0,9 do 1,2 m, výšky výšky do 10 m montáž</t>
  </si>
  <si>
    <t>https://podminky.urs.cz/item/CS_URS_2023_02/941111121</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</si>
  <si>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</si>
  <si>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1641 "viz příloha D.1.4 - pro injektáž - LB"</t>
  </si>
  <si>
    <t>8*7,2*3,0 "u žebříků na PB"</t>
  </si>
  <si>
    <t>160</t>
  </si>
  <si>
    <t>941111221</t>
  </si>
  <si>
    <t>Příplatek k lešení řadovému trubkovému lehkému s podlahami do 200 kg/m2 š od 0,9 do 1,2 m v 10 m za každý den použití</t>
  </si>
  <si>
    <t>1828783345</t>
  </si>
  <si>
    <t>Lešení řadové trubkové lehké pracovní s podlahami s provozním zatížením tř. 3 do 200 kg/m2 šířky tř. W09 od 0,9 do 1,2 m, výšky výšky do 10 m příplatek k ceně za každý den použití</t>
  </si>
  <si>
    <t>https://podminky.urs.cz/item/CS_URS_2023_02/941111221</t>
  </si>
  <si>
    <t>leseni*90</t>
  </si>
  <si>
    <t>161</t>
  </si>
  <si>
    <t>941111821</t>
  </si>
  <si>
    <t>Demontáž lešení řadového trubkového lehkého s podlahami zatížení do 200 kg/m2 š od 0,9 do 1,2 m v do 10 m</t>
  </si>
  <si>
    <t>-681838494</t>
  </si>
  <si>
    <t>Lešení řadové trubkové lehké pracovní s podlahami s provozním zatížením tř. 3 do 200 kg/m2 šířky tř. W09 od 0,9 do 1,2 m, výšky výšky do 10 m demontáž</t>
  </si>
  <si>
    <t>https://podminky.urs.cz/item/CS_URS_2023_02/941111821</t>
  </si>
  <si>
    <t xml:space="preserve">Poznámka k souboru cen:_x000D_
1. Demontáž lešení řadového trubkového lehkého výšky přes 25 m se oceňuje individuálně._x000D_
</t>
  </si>
  <si>
    <t>162</t>
  </si>
  <si>
    <t>953945121</t>
  </si>
  <si>
    <t>Kotvy mechanické M 10 dl 90 mm pro střední zatížení do betonu, ŽB nebo kamene s vyvrtáním otvoru</t>
  </si>
  <si>
    <t>-1188422771</t>
  </si>
  <si>
    <t>Kotvy mechanické s vyvrtáním otvoru do betonu, železobetonu nebo tvrdého kamene pro střední zatížení průvlekové, velikost M 10, délka 90 mm</t>
  </si>
  <si>
    <t>https://podminky.urs.cz/item/CS_URS_2023_02/953945121</t>
  </si>
  <si>
    <t xml:space="preserve">Poznámka k souboru cen:_x000D_
1. V cenách jsou započteny i náklady na:_x000D_
a) rozměření, vrtání do betonu a spotřeba vrtáků,_x000D_
b) vyfoukání otvoru, osazení kotvy do vyznačené kotevní hloubky, dotažení matice pomocí klíče,_x000D_
c) dodávku mechanických kotev._x000D_
</t>
  </si>
  <si>
    <t>4 "viz příloha C.3 - oplocení" *4 "ks"</t>
  </si>
  <si>
    <t>163</t>
  </si>
  <si>
    <t>960111221R</t>
  </si>
  <si>
    <t>Bourání vodních staveb betonových a železobetonových</t>
  </si>
  <si>
    <t>-1164144185</t>
  </si>
  <si>
    <t>Bourání konstrukcí vodních staveb s naložením vybouraných hmot a suti na dopravní prostředek nebo s odklizením na hromady do vzdálenosti 20 m betonových a železobetonových</t>
  </si>
  <si>
    <t xml:space="preserve">Poznámka k souboru cen:_x000D_
1. Ceny jsou určeny:_x000D_
a) cena 960 11-1221 i pro bourání:_x000D_
- konstrukcí z prostého nebo prokládaného betonu a asfaltobetonu,_x000D_
- patky z prefabrikátů,_x000D_
- záhozu z betonových bloků,_x000D_
- dlažby z kamene,_x000D_
- dlažby z betonových desek a tvárnic,_x000D_
- skruží studní pro kontrolní měření, pozorování čerpání vody,_x000D_
- prefabrikovaných obezdívek krátkých ražených štol,_x000D_
- prefabrikovaných těles kabelových tratí._x000D_
b) cena 960 19-1241 i pro bourání:_x000D_
- kamenných krycích desek,_x000D_
- obkladního zdiva,_x000D_
- schodů z kopáků,_x000D_
- balvanitého skluzu._x000D_
c) cena 960 21-1251 i pro bourání:_x000D_
- kyklopského zdiva,_x000D_
- těsnícího jádra z asfaltové malty i asfaltové malty prokládané kamenem,_x000D_
- patky z lomového kamene,_x000D_
- záhozu a pohozu prolitého cementovou nebo asfaltovou maltou,_x000D_
- rovnaniny z lomového kamene,_x000D_
- schodů z lomového kamene,_x000D_
- zdiva cihelného, tvárnicového, příček, mazanin a potěrů,_x000D_
- monolitických obezdívek krátkých ražených štol,_x000D_
d) cena 960 32-1271 i pro bourání betonových konstrukcí s vloženými ocelovými trubkami (pro měření a pozorování)._x000D_
2. Ceny nelze použít pro:_x000D_
a) bourání ve výkopišti, kdy bourání je součástí zemních prací; tyto práce se oceňují cenami katalogu 800-1 Zemní práce,_x000D_
b) bourání konstrukcí lože z kameniva, filtračních vrstev záhozu z lomového kamene, pohozu z kamene a kameniva; toto se oceňuje cenami katalogu 800-1 Zemní práce,_x000D_
c) bourání opeření svodidel, drátokamenného opevnění, břehového opevnění perforovanou folií, obsluhovacích lávek a stavidlových tabulí, limnigrafických latí, geotextilií; tyto práce se oceňují individuálně._x000D_
3. V cenách jsou započteny i náklady na bourání geotextilií, výplně otvorů tvárnic, drenáží, trubek a dilatačních prvků apod., zabudovaných v bouraných konstrukcích._x000D_
4. V cenách nejsou započteny náklady na:_x000D_
a) roubení horniny za bouranými konstrukcemi. Tyto se oceňují cenami katalogu 800-1 Zemní práce,_x000D_
b) svislou dopravu suti; tyto práce se oceňují cenami souboru cen 997 32-12 Svislá doprava suti a vybouraných hmot,_x000D_
c) vodorovnou dopravu suti na vzdálenost přes 20 m; tyto práce se oceňují cenami souboru cen 997 32-1 . . Vodorovná doprava suti a vybouraných hmot s tím, že započtených 20 m se z celkové dopravní vzdálenosti neodečítá,_x000D_
d) uložení suti a vybouraných hmot do násypu nebo na skládku; tyto práce se oceňují cenami katalogu 800-1 Zemní práce._x000D_
5. Objem se stanoví v m3 bourané konstrukce._x000D_
</t>
  </si>
  <si>
    <t>152*0,2*0,2 "snížení stěn kanálku Hydraul. rozvodů"</t>
  </si>
  <si>
    <t>(103*1+311*0,2) "Pravý kabelový kanálek"</t>
  </si>
  <si>
    <t>(92,5*0,5+256*0,2) "Levý kabelový kanálek"</t>
  </si>
  <si>
    <t>56,3*0,5*0,3 "sokly"</t>
  </si>
  <si>
    <t>8,5*0,5*0,3 "oplocení"</t>
  </si>
  <si>
    <t>Odburání plata pro RŠ / pilíře - pravá strana v S4</t>
  </si>
  <si>
    <t>0,45*1,6+0,12*0,56+0,05*1,6+0,83*1,6*2+0,06*1,6</t>
  </si>
  <si>
    <t>Odburání plata pro RŠ / pilíře - levá strana v S1</t>
  </si>
  <si>
    <t>0,48*1,2 "revizní šachty" *23 "ks"</t>
  </si>
  <si>
    <t>0,15*0,38*5+0,6*0,38*7 "revizní šachty rozšíření výkopu"</t>
  </si>
  <si>
    <t>0,14*0,38*3 +0,6*0,4*2 + 0,5*0,4*2 "drenážní potrubí"</t>
  </si>
  <si>
    <t>4,55*0,46 "pilíř HA"</t>
  </si>
  <si>
    <t>0,75*0,46 "pilíř MO"</t>
  </si>
  <si>
    <t>Šachta pro ukotvení jeřábku</t>
  </si>
  <si>
    <t>0,5*0,18*3 "ks"</t>
  </si>
  <si>
    <t>Viz výkres výustního objektu</t>
  </si>
  <si>
    <t>0,75"m2"*10,83"nábřežní zeď"</t>
  </si>
  <si>
    <t>16,3*0,8+3,93*0,5*2 +(5,96+10,16)*1,118*1,9 " původní výustní objekt"</t>
  </si>
  <si>
    <t>Vybourání otvoru do prsní zdi pro prostup potrubí</t>
  </si>
  <si>
    <t>0,7*0,7*0,3</t>
  </si>
  <si>
    <t>164</t>
  </si>
  <si>
    <t>966008213</t>
  </si>
  <si>
    <t>Bourání odvodňovacího žlabu z betonových příkopových tvárnic š přes 800 do 1 200 mm</t>
  </si>
  <si>
    <t>-1735261368</t>
  </si>
  <si>
    <t>Bourání odvodňovacího žlabu s odklizením a uložením vybouraného materiálu na skládku na vzdálenost do 10 m nebo s naložením na dopravní prostředek z betonových příkopových tvárnic nebo desek šířky přes 800 do 1 200 mm</t>
  </si>
  <si>
    <t>https://podminky.urs.cz/item/CS_URS_2023_02/966008213</t>
  </si>
  <si>
    <t xml:space="preserve">Poznámka k souboru cen:_x000D_
1. V cenách jsou započteny i náklady na bouráním obetonování žlabu a případné bourání betonového lože._x000D_
2. V cenách nejsou započteny náklady na zemní práce nutné při rozebírání žlabů._x000D_
3. Přemístění vybouraného materiálu na vzdálenost přes 10 m se oceňuje cenami souborů cen 997 22-1 Vodorovné přemístění vybouraných hmot._x000D_
</t>
  </si>
  <si>
    <t>232 "viz geodetické zaměření"</t>
  </si>
  <si>
    <t>17 "v místě nového nájezdového retardéru"</t>
  </si>
  <si>
    <t>165</t>
  </si>
  <si>
    <t>966072811</t>
  </si>
  <si>
    <t>Rozebrání rámového oplocení na ocelové sloupky v přes 1 do 2 m</t>
  </si>
  <si>
    <t>-250610212</t>
  </si>
  <si>
    <t>Rozebrání oplocení z dílců rámových na ocelové sloupky, výšky přes 1 do 2 m</t>
  </si>
  <si>
    <t>https://podminky.urs.cz/item/CS_URS_2023_02/966072811</t>
  </si>
  <si>
    <t xml:space="preserve">Poznámka k souboru cen:_x000D_
1. V cenách nejsou započteny náklady na demontáž sloupků._x000D_
</t>
  </si>
  <si>
    <t>8,6 "viz příloha C.3"</t>
  </si>
  <si>
    <t>166</t>
  </si>
  <si>
    <t>985131111</t>
  </si>
  <si>
    <t>Očištění ploch stěn, rubu kleneb a podlah tlakovou vodou</t>
  </si>
  <si>
    <t>-603573326</t>
  </si>
  <si>
    <t>https://podminky.urs.cz/item/CS_URS_2023_02/985131111</t>
  </si>
  <si>
    <t xml:space="preserve">Poznámka k souboru cen:_x000D_
1. V cenách jsou započteny i náklady na dodání všech hmot._x000D_
2. V cenách očištění ploch pískem jsou započteny i náklady smetení písku dohromady nebo naložení na_x000D_
 dopravní prostředek._x000D_
3. V cenách očištění ploch pískem nejsou započteny náklady na odvoz písku, které se oceňují cenami_x000D_
 odvozu suti příslušného katalogu pro objekt, na kterém se práce provádí._x000D_
</t>
  </si>
  <si>
    <t>Poznámka k položce:_x000D_
Očštění odbouraných betonových ploch před dobetonováním nového plata.</t>
  </si>
  <si>
    <t>S1+S4</t>
  </si>
  <si>
    <t>167</t>
  </si>
  <si>
    <t>985331213</t>
  </si>
  <si>
    <t>Dodatečné vlepování betonářské výztuže D 12 mm do chemické malty včetně vyvrtání otvoru</t>
  </si>
  <si>
    <t>-1121087824</t>
  </si>
  <si>
    <t>Dodatečné vlepování betonářské výztuže včetně vyvrtání a vyčištění otvoru chemickou maltou průměr výztuže 12 mm</t>
  </si>
  <si>
    <t>https://podminky.urs.cz/item/CS_URS_2023_02/985331213</t>
  </si>
  <si>
    <t xml:space="preserve">Poznámka k souboru cen:_x000D_
1. Množství měrných jednotek se určuje v m délky vyvrtaného otvoru pro zasunutí výztuže._x000D_
2. V cenách jsou započteny i náklady na:_x000D_
a) rozměření, vrtání a spotřebu vrtáků,_x000D_
b) vyčištění otvoru, vyplnění otvorů maltou včetně dodání materiálu,_x000D_
c) zasunutí betonářské výztuže do otvoru vyplněného maltou._x000D_
3. V cenách nejsou započteny náklady na dodání betonářské výztuže._x000D_
</t>
  </si>
  <si>
    <t>(S1+S4)*4 "kotvení k původní zdi Kce - 4ks/m2, viz příloha D.1.4 a D.1.5" *0,25 "m"</t>
  </si>
  <si>
    <t>17 "betonového pásu plotu" *0,25 "m"</t>
  </si>
  <si>
    <t>168</t>
  </si>
  <si>
    <t>13021013</t>
  </si>
  <si>
    <t>tyč ocelová kruhová žebírková DIN 488 jakost B500B (10 505) výztuž do betonu D 12mm</t>
  </si>
  <si>
    <t>-1312853594</t>
  </si>
  <si>
    <t>Kotvení plata PK</t>
  </si>
  <si>
    <t>0,4*0,89/1000*1,05 "uvažováno 5% jako ztratné, viz příloha D.1.4 a D.1.5" *(S1+S4)*4 "ks"</t>
  </si>
  <si>
    <t>Kotvení plotu k platu</t>
  </si>
  <si>
    <t>0,4*0,89/1000*1,05 "uvažováno 5% jako ztratné" *17 "ks"</t>
  </si>
  <si>
    <t>169</t>
  </si>
  <si>
    <t>995R0</t>
  </si>
  <si>
    <t>Demontáž plotového dílce na prsní zdi</t>
  </si>
  <si>
    <t>2130469075</t>
  </si>
  <si>
    <t>Demontáž plotového dílce na prsní zdi délky 5,3 m</t>
  </si>
  <si>
    <t>Poznámka k položce:_x000D_
Včetně přemístění na MD</t>
  </si>
  <si>
    <t>170</t>
  </si>
  <si>
    <t>995R1</t>
  </si>
  <si>
    <t>Opětovné osazení plotového dílce na prsní zeď</t>
  </si>
  <si>
    <t>782554376</t>
  </si>
  <si>
    <t>Opětovné osazení plotového dílce na prsní zeď délky 5,3 m.</t>
  </si>
  <si>
    <t>Poznámka k položce:_x000D_
Včetně přemístění z MD</t>
  </si>
  <si>
    <t>997</t>
  </si>
  <si>
    <t>Přesun sutě</t>
  </si>
  <si>
    <t>171</t>
  </si>
  <si>
    <t>108R</t>
  </si>
  <si>
    <t>Odklizení demontovaných ocelových poklopů a rámů</t>
  </si>
  <si>
    <t>250938115</t>
  </si>
  <si>
    <t>Odklizení demontovaných ocelových poklopů, rámů a jiných ocelových konstrukcí</t>
  </si>
  <si>
    <t>11*0,1 "původní poklopy kanalizace"</t>
  </si>
  <si>
    <t>Demontaz_1/1000</t>
  </si>
  <si>
    <t>Demontaz_2/1000</t>
  </si>
  <si>
    <t>odstr_plot*0,008 "demontované rámové oplocení"</t>
  </si>
  <si>
    <t>srot</t>
  </si>
  <si>
    <t>172</t>
  </si>
  <si>
    <t>998-01R</t>
  </si>
  <si>
    <t>Odklizení suti z vybouraných konstrukcí odpovídajícím zákonným způsobem</t>
  </si>
  <si>
    <t>29304359</t>
  </si>
  <si>
    <t>Odklizení suti z vybouraných hmot odpovídajícím zákonným způsobem
Položka zahrnuje kompletní odvoz a uložení, zejména:
 - naložení na loď, vč. svislého přemístění
 - přemístění po vodě
 - přeložení pro dopravu po suchu
 - přemístění po suchu
 - uložení na skládku / recyklaci vč. poplatků</t>
  </si>
  <si>
    <t>suť beton a ŽB</t>
  </si>
  <si>
    <t>Bet_1*0,26</t>
  </si>
  <si>
    <t>Bet_3*0,205</t>
  </si>
  <si>
    <t>Bet_4*2,447 "žb"</t>
  </si>
  <si>
    <t>Bet_5*0,6</t>
  </si>
  <si>
    <t>Bet_D*0,325</t>
  </si>
  <si>
    <t>ZB*0,63 "žb"</t>
  </si>
  <si>
    <t>bour_šachty*0,6</t>
  </si>
  <si>
    <t>bour_zb_trouba*0,32</t>
  </si>
  <si>
    <t>dem_zatr_dlazba*0,26</t>
  </si>
  <si>
    <t>suť asfalt</t>
  </si>
  <si>
    <t>asf_sut*0,316</t>
  </si>
  <si>
    <t>Plast</t>
  </si>
  <si>
    <t>bour_PVC_trouba*0,005</t>
  </si>
  <si>
    <t>998</t>
  </si>
  <si>
    <t>Přesun hmot</t>
  </si>
  <si>
    <t>173</t>
  </si>
  <si>
    <t>998325011</t>
  </si>
  <si>
    <t>Přesun hmot pro objekty plavební</t>
  </si>
  <si>
    <t>1703224265</t>
  </si>
  <si>
    <t>Přesun hmot pro objekty plavební dopravní vzdálenost do 500 m</t>
  </si>
  <si>
    <t>https://podminky.urs.cz/item/CS_URS_2023_02/998325011</t>
  </si>
  <si>
    <t xml:space="preserve">Poznámka k souboru cen:_x000D_
1. Ceny jsou určeny pro jakoukoliv konstrukčně-materiálovou charakteristiku._x000D_
</t>
  </si>
  <si>
    <t>PSV</t>
  </si>
  <si>
    <t>Práce a dodávky PSV</t>
  </si>
  <si>
    <t>741</t>
  </si>
  <si>
    <t>Elektroinstalace - silnoproud</t>
  </si>
  <si>
    <t>174</t>
  </si>
  <si>
    <t>741110302</t>
  </si>
  <si>
    <t>Montáž trubka ochranná do krabic plastová tuhá D přes 40 do 90 mm uložená pevně</t>
  </si>
  <si>
    <t>-1258455659</t>
  </si>
  <si>
    <t>Montáž trubek ochranných s nasunutím nebo našroubováním do krabic plastových tuhých, uložených pevně, vnitřní Ø přes 40 do 90 mm</t>
  </si>
  <si>
    <t>https://podminky.urs.cz/item/CS_URS_2023_02/741110302</t>
  </si>
  <si>
    <t>175</t>
  </si>
  <si>
    <t>34571352</t>
  </si>
  <si>
    <t>trubka elektroinstalační ohebná dvouplášťová korugovaná (chránička) D 52/63mm, HDPE+LDPE</t>
  </si>
  <si>
    <t>-952976262</t>
  </si>
  <si>
    <t>23 "viz příloha C.3 - elektro kabely ze šachet - levé strany" *1,05 "+5% ztratné"</t>
  </si>
  <si>
    <t>42,5 "viz příloha C.3 - elektro kabely ze šachet - pravé strany" *1,05 "+5% ztratné"</t>
  </si>
  <si>
    <t>176</t>
  </si>
  <si>
    <t>34571354</t>
  </si>
  <si>
    <t>trubka elektroinstalační ohebná dvouplášťová korugovaná (chránička) D 75/90mm, HDPE+LDPE</t>
  </si>
  <si>
    <t>508442041</t>
  </si>
  <si>
    <t>48,2 "viz příloha C.3 - osvětlení, signalizace, monitor. s. a sondy m. - levé strany" *1,05 "+5% ztratné"</t>
  </si>
  <si>
    <t>94,5 "viz příloha C.3 - osvětlení, signalizace, monitor. s. a sondy m. - pravé strany" *1,05 "+5% ztratné"</t>
  </si>
  <si>
    <t>177</t>
  </si>
  <si>
    <t>998741101</t>
  </si>
  <si>
    <t>Přesun hmot tonážní pro silnoproud v objektech v do 6 m</t>
  </si>
  <si>
    <t>1717483603</t>
  </si>
  <si>
    <t>Přesun hmot pro silnoproud stanovený z hmotnosti přesunovaného materiálu vodorovná dopravní vzdálenost do 50 m v objektech výšky do 6 m</t>
  </si>
  <si>
    <t>https://podminky.urs.cz/item/CS_URS_2023_02/998741101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</si>
  <si>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</si>
  <si>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767</t>
  </si>
  <si>
    <t>Konstrukce zámečnické</t>
  </si>
  <si>
    <t>178</t>
  </si>
  <si>
    <t>767995114</t>
  </si>
  <si>
    <t>Montáž atypických zámečnických konstrukcí hm přes 20 do 50 kg</t>
  </si>
  <si>
    <t>400308673</t>
  </si>
  <si>
    <t>Montáž ostatních atypických zámečnických konstrukcí hmotnosti přes 20 do 50 kg</t>
  </si>
  <si>
    <t>https://podminky.urs.cz/item/CS_URS_2023_02/767995114</t>
  </si>
  <si>
    <t xml:space="preserve">Poznámka k souboru cen:_x000D_
1. Určení cen se řídí hmotností jednotlivě montovaného dílu konstrukce._x000D_
</t>
  </si>
  <si>
    <t>179</t>
  </si>
  <si>
    <t>7679R11</t>
  </si>
  <si>
    <t>Šachta pro ukotvení jeřábku - p</t>
  </si>
  <si>
    <t>1243009435</t>
  </si>
  <si>
    <t>Poznámka k položce:_x000D_
Povrchová úprava:_x000D_
Otryskání pískem na stupeň  Sa 2,5_x000D_
Metalizace Zinakorem 850 v tl. 80 um_x000D_
Nátěrový systém:_x000D_
 - základní nátěr .......... CORROGUARD STAYER - ČERVENÝ...... tl. 80 um_x000D_
 - mezivrstva .................JOTAMASTIC 87 - ŠEDÝ ............. tl. 80 um_x000D_
 - uzavírací vrstva ....... NORMADUR65 HS - RAL 7045 .............. tl. 80 um</t>
  </si>
  <si>
    <t>26,52 "viz příloha C.3 a D.1.1" *12 "ks"</t>
  </si>
  <si>
    <t>180</t>
  </si>
  <si>
    <t>7679R12</t>
  </si>
  <si>
    <t>Šachta sondy měření - u</t>
  </si>
  <si>
    <t>638497194</t>
  </si>
  <si>
    <t>74,0 "viz příloha C.3 a D.1.1" *3 "ks"</t>
  </si>
  <si>
    <t>181</t>
  </si>
  <si>
    <t>7679R13</t>
  </si>
  <si>
    <t>Šachta pro bod měření - v</t>
  </si>
  <si>
    <t>-241270919</t>
  </si>
  <si>
    <t>8,31 "viz příloha C.3 a D.1.1" *37 "ks"</t>
  </si>
  <si>
    <t>182</t>
  </si>
  <si>
    <t>767995115</t>
  </si>
  <si>
    <t>Montáž atypických zámečnických konstrukcí hm přes 50 do 100 kg</t>
  </si>
  <si>
    <t>1550704459</t>
  </si>
  <si>
    <t>Montáž ostatních atypických zámečnických konstrukcí hmotnosti přes 50 do 100 kg</t>
  </si>
  <si>
    <t>https://podminky.urs.cz/item/CS_URS_2023_02/767995115</t>
  </si>
  <si>
    <t>poklop_m</t>
  </si>
  <si>
    <t>183</t>
  </si>
  <si>
    <t>7679R1</t>
  </si>
  <si>
    <t>Poklop revizních šachet kabelové trasy zesíleny - n</t>
  </si>
  <si>
    <t>-1139558794</t>
  </si>
  <si>
    <t>Poklop revizních šachet kabelové trasy zesíleny 
Pravá strana plavební komory
konkrétní popis ve výkresu D.1.10</t>
  </si>
  <si>
    <t>64,99 "viz příloha C.3 a D.1.10" * 27 "ks"</t>
  </si>
  <si>
    <t>184</t>
  </si>
  <si>
    <t>7679R2</t>
  </si>
  <si>
    <t>Poklop revizních šachet kabelové trasy - m</t>
  </si>
  <si>
    <t>1941722551</t>
  </si>
  <si>
    <t>Poklop revizních šachet kabelové trasy
Levá strana plavební komory
konkrétní popis ve výkresu D.1.9</t>
  </si>
  <si>
    <t xml:space="preserve">Poznámka k položce:_x000D_
Povrchová úprava:_x000D_
Otryskání pískem na stupeň  Sa 2,5_x000D_
Metalizace Zinakorem 850 v tl. 80 um_x000D_
Nátěrový systém:_x000D_
 - základní nátěr .......... CORROGUARD STAYER - ČERVENÝ...... tl. 80 um_x000D_
 - mezivrstva .................JOTAMASTIC 87 - ŠEDÝ ............. tl. 80 um_x000D_
 - uzavírací vrstva ....... NORMADUR65 HS - RAL 7045 .............. tl. 80 um_x000D_
</t>
  </si>
  <si>
    <t>59,95 "viz příloha C.3 a D.1.10"  * 23 "ks"</t>
  </si>
  <si>
    <t>185</t>
  </si>
  <si>
    <t>7679R7</t>
  </si>
  <si>
    <t>Poklop horního závěsu vrátně - i</t>
  </si>
  <si>
    <t>-232871417</t>
  </si>
  <si>
    <t>88,65 "viz příloha C.3 a D.1.1"</t>
  </si>
  <si>
    <t>186</t>
  </si>
  <si>
    <t>7679R8</t>
  </si>
  <si>
    <t>Poklop horního závěsu vrátně - j</t>
  </si>
  <si>
    <t>1934240351</t>
  </si>
  <si>
    <t>98,06 "viz příloha C.3 a D.1.1"</t>
  </si>
  <si>
    <t>187</t>
  </si>
  <si>
    <t>7679R9</t>
  </si>
  <si>
    <t>Poklop horního závěsu vrátně - k</t>
  </si>
  <si>
    <t>-1948726130</t>
  </si>
  <si>
    <t>93,84 "viz příloha C.3 a D.1.1"</t>
  </si>
  <si>
    <t>188</t>
  </si>
  <si>
    <t>7679R10</t>
  </si>
  <si>
    <t>Poklop horního závěsu vrátně - l</t>
  </si>
  <si>
    <t>836232902</t>
  </si>
  <si>
    <t>189</t>
  </si>
  <si>
    <t>767995117</t>
  </si>
  <si>
    <t>Montáž atypických zámečnických konstrukcí hm přes 250 do 500 kg</t>
  </si>
  <si>
    <t>419360383</t>
  </si>
  <si>
    <t>Montáž ostatních atypických zámečnických konstrukcí hmotnosti přes 250 do 500 kg</t>
  </si>
  <si>
    <t>https://podminky.urs.cz/item/CS_URS_2023_02/767995117</t>
  </si>
  <si>
    <t>190</t>
  </si>
  <si>
    <t>7679R3</t>
  </si>
  <si>
    <t>Ocelové poklopy výklenků lineárních pohonů - d</t>
  </si>
  <si>
    <t>-99851355</t>
  </si>
  <si>
    <t xml:space="preserve">Ocelové poklopy výklenků lineárních pohonů </t>
  </si>
  <si>
    <t xml:space="preserve">324,66 "viz příloha C.3 a D.1.1" </t>
  </si>
  <si>
    <t>191</t>
  </si>
  <si>
    <t>7679R4</t>
  </si>
  <si>
    <t>Ocelové poklopy výklenků lineárních pohonů - e</t>
  </si>
  <si>
    <t>1913750781</t>
  </si>
  <si>
    <t xml:space="preserve">320,64 "viz příloha C.3 a D.1.1" </t>
  </si>
  <si>
    <t>192</t>
  </si>
  <si>
    <t>7679R5</t>
  </si>
  <si>
    <t>Ocelové poklopy výklenků lineárních pohonů - f</t>
  </si>
  <si>
    <t>1778460318</t>
  </si>
  <si>
    <t xml:space="preserve">317,95 "viz příloha C.3 a D.1.1" </t>
  </si>
  <si>
    <t>193</t>
  </si>
  <si>
    <t>7679R6</t>
  </si>
  <si>
    <t>Ocelové poklopy výklenků lineárních pohonů - g</t>
  </si>
  <si>
    <t>-1767301447</t>
  </si>
  <si>
    <t xml:space="preserve">328,44 "viz příloha C.3 a D.1.1" </t>
  </si>
  <si>
    <t>194</t>
  </si>
  <si>
    <t>767996702</t>
  </si>
  <si>
    <t>Demontáž atypických zámečnických konstrukcí řezáním hm jednotlivých dílů přes 50 do 100 kg</t>
  </si>
  <si>
    <t>137164648</t>
  </si>
  <si>
    <t>Demontáž ostatních zámečnických konstrukcí řezáním o hmotnosti jednotlivých dílů přes 50 do 100 kg</t>
  </si>
  <si>
    <t>https://podminky.urs.cz/item/CS_URS_2023_02/767996702</t>
  </si>
  <si>
    <t xml:space="preserve">Poznámka k souboru cen:_x000D_
1. Cenami nelze oceňovat demontáž jmenovité konstrukce, pro kterou jsou ceny v katalogu již stanoveny._x000D_
2. Ceny lze užít pro sortiment zámečnických konstrukcí, nikoliv pro sloupy, kolejnice, vazníky apod._x000D_
3. Volba cen se řídí hmotností jednotlivě demontovaného dílu konstrukce._x000D_
</t>
  </si>
  <si>
    <t>2734 "demontáž poklopů včetně rámů"</t>
  </si>
  <si>
    <t>30800 "demontáž poklopů kabelových kanálků včetně rámů"</t>
  </si>
  <si>
    <t>100 "kotvení náhradních vrat"*10 "ks"</t>
  </si>
  <si>
    <t>"15kg/m konstrukce uvnitř kabelové trasy"</t>
  </si>
  <si>
    <t>(255+76+91+137)*15</t>
  </si>
  <si>
    <t>195</t>
  </si>
  <si>
    <t>767996704</t>
  </si>
  <si>
    <t>Demontáž atypických zámečnických konstrukcí řezáním hm jednotlivých dílů přes 250 do 500 kg</t>
  </si>
  <si>
    <t>1556389537</t>
  </si>
  <si>
    <t>Demontáž ostatních zámečnických konstrukcí řezáním o hmotnosti jednotlivých dílů přes 250 do 500 kg</t>
  </si>
  <si>
    <t>https://podminky.urs.cz/item/CS_URS_2023_02/767996704</t>
  </si>
  <si>
    <t>1285 "demontáž poklopů výklenků lineárních pohonů"</t>
  </si>
  <si>
    <t>196</t>
  </si>
  <si>
    <t>998767101</t>
  </si>
  <si>
    <t>Přesun hmot tonážní pro zámečnické konstrukce v objektech v do 6 m</t>
  </si>
  <si>
    <t>486470711</t>
  </si>
  <si>
    <t>Přesun hmot pro zámečnické konstrukce stanovený z hmotnosti přesunovaného materiálu vodorovná dopravní vzdálenost do 50 m v objektech výšky do 6 m</t>
  </si>
  <si>
    <t>https://podminky.urs.cz/item/CS_URS_2023_02/998767101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</si>
  <si>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</si>
  <si>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21-M</t>
  </si>
  <si>
    <t>Elektromontáže</t>
  </si>
  <si>
    <t>197</t>
  </si>
  <si>
    <t>210220021</t>
  </si>
  <si>
    <t>Montáž uzemňovacího vedení vodičů FeZn pomocí svorek v zemi páskou do 120 mm2 v průmyslové výstavbě</t>
  </si>
  <si>
    <t>-1615265715</t>
  </si>
  <si>
    <t>Montáž uzemňovacího vedení s upevněním, propojením a připojením pomocí svorek v zemi s izolací spojů vodičů FeZn páskou průřezu do 120 mm2 v průmyslové výstavbě</t>
  </si>
  <si>
    <t>https://podminky.urs.cz/item/CS_URS_2023_02/210220021</t>
  </si>
  <si>
    <t>222*1,2 "+20 % na  vyvedení pásku"</t>
  </si>
  <si>
    <t>297*1,2 "+20 % na  vyvedení pásku"</t>
  </si>
  <si>
    <t>198</t>
  </si>
  <si>
    <t>35442062</t>
  </si>
  <si>
    <t>pás zemnící 30x4mm FeZn</t>
  </si>
  <si>
    <t>-1603974163</t>
  </si>
  <si>
    <t xml:space="preserve">Poznámka k položce:_x000D_
orientační přepočet: 1m = 0,95Kg_x000D_
</t>
  </si>
  <si>
    <t>222*1,2*0,95 "+20 % na  vyvedení pásku"</t>
  </si>
  <si>
    <t>297*1,2*0,95  "+20 % na  vyvedení pásku"</t>
  </si>
  <si>
    <t>199</t>
  </si>
  <si>
    <t>35441986</t>
  </si>
  <si>
    <t>svorka odbočovací a spojovací pro pásek 30x4mm, FeZn</t>
  </si>
  <si>
    <t>1124369385</t>
  </si>
  <si>
    <t>46-M</t>
  </si>
  <si>
    <t>Zemní práce při extr.mont.pracích</t>
  </si>
  <si>
    <t>200</t>
  </si>
  <si>
    <t>460742111</t>
  </si>
  <si>
    <t>Osazení kabelových prostupů z trub plastových do rýhy bez obsypu průměru do 10 cm</t>
  </si>
  <si>
    <t>-516745643</t>
  </si>
  <si>
    <t>Osazení kabelových prostupů včetně utěsnění a spárování z trub plastových do rýhy, bez výkopových prací bez obsypu, vnitřního průměru do 10 cm</t>
  </si>
  <si>
    <t>https://podminky.urs.cz/item/CS_URS_2023_02/460742111</t>
  </si>
  <si>
    <t>Poznámka k položce:_x000D_
Uvažováno jako osazení kabelových chrániček do betonové konstrukce.</t>
  </si>
  <si>
    <t>201</t>
  </si>
  <si>
    <t>34571355</t>
  </si>
  <si>
    <t>trubka elektroinstalační ohebná dvouplášťová korugovaná (chránička) D 94/110mm, HDPE+LDPE</t>
  </si>
  <si>
    <t>2024072064</t>
  </si>
  <si>
    <t>viz příloha C.3.</t>
  </si>
  <si>
    <t>3,8*2+2,3*2</t>
  </si>
  <si>
    <t>202</t>
  </si>
  <si>
    <t>460510056</t>
  </si>
  <si>
    <t>Kabelové prostupy z trub plastových do rýhy bez obsypu, průměru do 20 cm</t>
  </si>
  <si>
    <t>460657018</t>
  </si>
  <si>
    <t>Osazení kabelových prostupů včetně utěsnění a spárování z trub plastových do rýhy, bez výkopových prací bez obsypu, vnitřního průměru přes 15 do 20 cm</t>
  </si>
  <si>
    <t>https://podminky.urs.cz/item/CS_URS_2022_02/460510056</t>
  </si>
  <si>
    <t xml:space="preserve">Poznámka k souboru cen:_x000D_
1. V cenách -0004 až -0156 nejsou obsaženy náklady na dodávku trub. Tato dodávka se oceňuje ve specifikaci._x000D_
2. V cenách -0258 až -0274 nejsou obsaženy náklady na dodávku žlabů. Tato dodávka se oceňuje ve specifikaci._x000D_
3. V cenách -0301 až -0353 nejsou obsaženy náklady na dodávku multikanálů. Tato dodávka se oceňuje ve specifikaci._x000D_
</t>
  </si>
  <si>
    <t>chranicky_KK</t>
  </si>
  <si>
    <t>chranicka_P+chranicka_L</t>
  </si>
  <si>
    <t>203</t>
  </si>
  <si>
    <t>46051R</t>
  </si>
  <si>
    <t>Dělená chránička 200/160 x 1000</t>
  </si>
  <si>
    <t>1782528719</t>
  </si>
  <si>
    <t>Dělená chránička 200/160 x 1000
HDPE , bílá, 6ks sponek</t>
  </si>
  <si>
    <t>297 "viz příloha C.3 a D.1.8 - pravá strana" *6 "ks"</t>
  </si>
  <si>
    <t>222 "viz příloha C.3 a D.1.8 - levá strana" *3 "ks"</t>
  </si>
  <si>
    <t>204</t>
  </si>
  <si>
    <t>460510154</t>
  </si>
  <si>
    <t>Kabelové prostupy z trub ocelových do protlačovaných otvorů, průměru do 15 cm</t>
  </si>
  <si>
    <t>1981104377</t>
  </si>
  <si>
    <t>Osazení kabelových prostupů z trub ocelových do protlačovaných otvorů, vnitřního průměru do 15 cm</t>
  </si>
  <si>
    <t>https://podminky.urs.cz/item/CS_URS_2022_02/460510154</t>
  </si>
  <si>
    <t>1+2*0,4 "viz C.3."</t>
  </si>
  <si>
    <t>205</t>
  </si>
  <si>
    <t>14011070R</t>
  </si>
  <si>
    <t>trubka ocelová bezešvá hladká jakost 11 353 102x5mm</t>
  </si>
  <si>
    <t>-214152101</t>
  </si>
  <si>
    <t>trubka ocelová bezešvá hladká jakost 11 353 102x4mm</t>
  </si>
  <si>
    <t>206</t>
  </si>
  <si>
    <t>460510155</t>
  </si>
  <si>
    <t>Kabelové prostupy z trub ocelových do protlačovaných otvorů, průměru do 20 cm</t>
  </si>
  <si>
    <t>244217410</t>
  </si>
  <si>
    <t>Osazení kabelových prostupů z trub ocelových do protlačovaných otvorů, vnitřního průměru přes 15 do 20 cm</t>
  </si>
  <si>
    <t>https://podminky.urs.cz/item/CS_URS_2022_02/460510155</t>
  </si>
  <si>
    <t>0,8*6 "viz příloha C.3"</t>
  </si>
  <si>
    <t>207</t>
  </si>
  <si>
    <t>14011108R</t>
  </si>
  <si>
    <t>trubka ocelová bezešvá hladká jakost 11 353 219x9 mm</t>
  </si>
  <si>
    <t>-349291685</t>
  </si>
  <si>
    <t>trubka ocelová bezešvá hladká jakost 11 353 245x8,0mm</t>
  </si>
  <si>
    <t>63,815</t>
  </si>
  <si>
    <t>Bedneni_V</t>
  </si>
  <si>
    <t>Válcové bednění</t>
  </si>
  <si>
    <t>C3037</t>
  </si>
  <si>
    <t>Železobeton C 30/37</t>
  </si>
  <si>
    <t>28,277</t>
  </si>
  <si>
    <t>19225,4</t>
  </si>
  <si>
    <t>demontaz_2</t>
  </si>
  <si>
    <t>1034,64</t>
  </si>
  <si>
    <t>hnojení</t>
  </si>
  <si>
    <t>0,788</t>
  </si>
  <si>
    <t>Izolace_steny</t>
  </si>
  <si>
    <t>izolace sten poklop HA</t>
  </si>
  <si>
    <t>22,32</t>
  </si>
  <si>
    <t>Izolace_strop</t>
  </si>
  <si>
    <t>izolace strop poklop HA</t>
  </si>
  <si>
    <t>9,36</t>
  </si>
  <si>
    <t>Keř</t>
  </si>
  <si>
    <t>živý plot</t>
  </si>
  <si>
    <t>SO 02 - Modernizace vystrojení plavební komory</t>
  </si>
  <si>
    <t>Kotvy_M12</t>
  </si>
  <si>
    <t>kotvy M12 žebříky</t>
  </si>
  <si>
    <t>400</t>
  </si>
  <si>
    <t>Kotvy_M20</t>
  </si>
  <si>
    <t>kotvy schodiste oceloveho</t>
  </si>
  <si>
    <t>kryt_HA</t>
  </si>
  <si>
    <t>kryt HA</t>
  </si>
  <si>
    <t>1220,88</t>
  </si>
  <si>
    <t>KVHP</t>
  </si>
  <si>
    <t>Kování vodorovných hran plata</t>
  </si>
  <si>
    <t>14834,99</t>
  </si>
  <si>
    <t>KVHR</t>
  </si>
  <si>
    <t>kanálek hydraulických rozvodů</t>
  </si>
  <si>
    <t>5142,01</t>
  </si>
  <si>
    <t>KVR</t>
  </si>
  <si>
    <t>kanálky vzduchových r.</t>
  </si>
  <si>
    <t>998,52</t>
  </si>
  <si>
    <t>obdělání</t>
  </si>
  <si>
    <t>pachole</t>
  </si>
  <si>
    <t>7539,6</t>
  </si>
  <si>
    <t>schodiště</t>
  </si>
  <si>
    <t>Schodiště</t>
  </si>
  <si>
    <t>454,8</t>
  </si>
  <si>
    <t>trn</t>
  </si>
  <si>
    <t>vazaci trn</t>
  </si>
  <si>
    <t>VPJS</t>
  </si>
  <si>
    <t>Vodotěsný poklop vstupu do jezové štoly</t>
  </si>
  <si>
    <t>VPSPV</t>
  </si>
  <si>
    <t>Vodotěsný poklop šachty poklopových vrat</t>
  </si>
  <si>
    <t>zebrik_1</t>
  </si>
  <si>
    <t>žebřík 4,7 m</t>
  </si>
  <si>
    <t>770,8</t>
  </si>
  <si>
    <t>Zebrik_2</t>
  </si>
  <si>
    <t>Žebřík 7,1 m</t>
  </si>
  <si>
    <t>1149,6</t>
  </si>
  <si>
    <t xml:space="preserve">    9 - Ostatní konstrukce a práce, bourání</t>
  </si>
  <si>
    <t xml:space="preserve">    713 - Izolace tepelné</t>
  </si>
  <si>
    <t>111251101</t>
  </si>
  <si>
    <t>Odstranění křovin a stromů průměru kmene do 100 mm i s kořeny sklonu terénu do 1:5 z celkové plochy do 100 m2 strojně</t>
  </si>
  <si>
    <t>-1524585989</t>
  </si>
  <si>
    <t>Odstranění křovin a stromů s odstraněním kořenů strojně průměru kmene do 100 mm v rovině nebo ve svahu sklonu terénu do 1:5, při celkové ploše do 100 m2</t>
  </si>
  <si>
    <t>https://podminky.urs.cz/item/CS_URS_2023_02/111251101</t>
  </si>
  <si>
    <t>112155311</t>
  </si>
  <si>
    <t>Štěpkování keřového porostu středně hustého s naložením</t>
  </si>
  <si>
    <t>420733707</t>
  </si>
  <si>
    <t>Štěpkování s naložením na dopravní prostředek a odvozem do 20 km keřového porostu středně hustého</t>
  </si>
  <si>
    <t>https://podminky.urs.cz/item/CS_URS_2023_02/112155311</t>
  </si>
  <si>
    <t>183101113</t>
  </si>
  <si>
    <t>Hloubení jamek bez výměny půdy zeminy skupiny 1 až 4 obj přes 0,02 do 0,05 m3 v rovině a svahu do 1:5</t>
  </si>
  <si>
    <t>486768504</t>
  </si>
  <si>
    <t>Hloubení jamek pro vysazování rostlin v zemině skupiny 1 až 4 bez výměny půdy v rovině nebo na svahu do 1:5, objemu přes 0,02 do 0,05 m3</t>
  </si>
  <si>
    <t>https://podminky.urs.cz/item/CS_URS_2023_02/183101113</t>
  </si>
  <si>
    <t xml:space="preserve">Poznámka k souboru cen:_x000D_
1. V cenách jsou započteny i náklady na případné naložení přebytečných výkopků na dopravní prostředek, odvoz na vzdálenost do 20 km a složení výkopků._x000D_
2. V cenách nejsou započteny náklady na uložení odpadu na skládku._x000D_
3. V cenách o sklonu svahu přes 1:1 jsou uvažovány podmínky pro svahy běžně schůdné; bez použití lezeckých technik. V případě použití lezeckých technik se tyto náklady oceňují individuálně._x000D_
</t>
  </si>
  <si>
    <t>45         "Keře s balem"</t>
  </si>
  <si>
    <t>45*0,05  "5% uhyn po výsadbě"</t>
  </si>
  <si>
    <t>183403111</t>
  </si>
  <si>
    <t>Obdělání půdy nakopáním na hl přes 0,05 do 0,1 m v rovině a svahu do 1:5</t>
  </si>
  <si>
    <t>997448762</t>
  </si>
  <si>
    <t>Obdělání půdy nakopáním hl. přes 50 do 100 mm v rovině nebo na svahu do 1:5</t>
  </si>
  <si>
    <t>https://podminky.urs.cz/item/CS_URS_2023_02/183403111</t>
  </si>
  <si>
    <t xml:space="preserve">Poznámka k souboru cen:_x000D_
1. Každé opakované obdělání půdy se oceňuje samostatně._x000D_
2. Ceny -3114 a -3115 lze použít i pro obdělání půdy aktivními branami._x000D_
</t>
  </si>
  <si>
    <t>1*1*keř</t>
  </si>
  <si>
    <t>183403153</t>
  </si>
  <si>
    <t>Obdělání půdy hrabáním v rovině a svahu do 1:5</t>
  </si>
  <si>
    <t>-1711080525</t>
  </si>
  <si>
    <t>Obdělání půdy hrabáním v rovině nebo na svahu do 1:5</t>
  </si>
  <si>
    <t>https://podminky.urs.cz/item/CS_URS_2023_02/183403153</t>
  </si>
  <si>
    <t>184701112</t>
  </si>
  <si>
    <t>Výsadba živého plotu s balem v rovině a svahu do 1:5</t>
  </si>
  <si>
    <t>1418146701</t>
  </si>
  <si>
    <t>Výsadba živého plotu v rovině nebo na svahu do 1:5, z dřevin s balem</t>
  </si>
  <si>
    <t>https://podminky.urs.cz/item/CS_URS_2023_02/184701112</t>
  </si>
  <si>
    <t xml:space="preserve">Poznámka k souboru cen:_x000D_
1. V cenách jsou započteny i náklady na vyhloubení rýhy pro výsadbu živého plotu a zálivka._x000D_
2. Ceny -1111, -1113 a -1115 jsou určeny pro výsadby dřevin výšky do 1 m; výsadby dřevin výšky nad 1 m se oceňují cenami části A02 184 10-2311, -2511 a -2711 Výsadba keře nebo cenami 184 20-1111, -1121 a -1131 Výsadba stromu._x000D_
3. Ceny -1112; -1114 a -1116 jsou určeny pouze pro výsadby dřevin o průměru balu do 300 mm. Výsadba dřevin o průměru balu nad 300 mm se oceňuje cenami části A02 184 10-21 Výsadba dřeviny s balem do předem vyhloubené jamky se zalitím._x000D_
4. Výška dřeviny se měří před sestřižením._x000D_
</t>
  </si>
  <si>
    <t>00R3</t>
  </si>
  <si>
    <t>Dodávka keřů s balem</t>
  </si>
  <si>
    <t>-132289595</t>
  </si>
  <si>
    <t>keř</t>
  </si>
  <si>
    <t>keř*0,02 "2% ztratné"</t>
  </si>
  <si>
    <t>keř*0,05 "5% úhyn po výsadvě"</t>
  </si>
  <si>
    <t>184801131</t>
  </si>
  <si>
    <t>Ošetřování vysazených dřevin ve skupinách v rovině a svahu do 1:5</t>
  </si>
  <si>
    <t>599705320</t>
  </si>
  <si>
    <t>Ošetření vysazených dřevin ve skupinách v rovině nebo na svahu do 1:5</t>
  </si>
  <si>
    <t>https://podminky.urs.cz/item/CS_URS_2023_02/184801131</t>
  </si>
  <si>
    <t xml:space="preserve">Poznámka k souboru cen:_x000D_
1. V cenách jsou započteny i náklady na odplevelení s nakypřením nebo vypletí, odstranění poškozených částí dřeviny s případným složením odpadu na hromady, naložením na dopravní prostředek a odvozem do 20 km a s jeho složením._x000D_
2. Ceny jsou určeny pouze pro jednorázové ošetření._x000D_
3. V cenách nejsou započteny náklady na:_x000D_
a) zalití rostlin; zalití se oceňuje cenami části C02 souboru cen 185 80-43 Zalití rostlin vodou,_x000D_
b) chemické odplevelení; tyto práce se oceňují cenami části A02 souboru cen 184 80-26 Chemické odplevelení po založení kultury,_x000D_
c) hnojení; tyto práce se oceňují cenami části A02 souboru cen 184 85-11 Hnojení roztokem hnojiva nebo 185 80-21 Hnojení,_x000D_
d) řez; tyto práce se oceňují cenami části C02 souboru cen 184 80-61 Řez stromů nebo keřů._x000D_
4. V cenách o sklonu svahu přes 1:1 jsou uvažovány podmínky pro svahy běžně schůdné; bez použití lezeckých technik. V případě použití lezeckých technik se tyto náklady oceňují individuálně._x000D_
</t>
  </si>
  <si>
    <t>1,0*1,0*Keř "0,5 m2 u keřů"</t>
  </si>
  <si>
    <t>1,0*1,0*Keř*0,05 "5% úhyn"</t>
  </si>
  <si>
    <t>184911431</t>
  </si>
  <si>
    <t>Mulčování rostlin kůrou tl přes 0,1 do 0,15 m v rovině a svahu do 1:5</t>
  </si>
  <si>
    <t>-1799844792</t>
  </si>
  <si>
    <t>Mulčování vysazených rostlin mulčovací kůrou, tl. přes 100 do 150 mm v rovině nebo na svahu do 1:5</t>
  </si>
  <si>
    <t>https://podminky.urs.cz/item/CS_URS_2023_02/184911431</t>
  </si>
  <si>
    <t xml:space="preserve">Poznámka k souboru cen:_x000D_
1. V cenách jsou započteny i náklady na naložení odpadu na dopravní prostředek, odvoz do 20 km a složení odpadu._x000D_
2. V cenách nejsou započteny náklady na:_x000D_
a) stabilizaci mulče proti erozi a přísady proti vznícení mulče. Tyto práce se oceňují individuálně,_x000D_
b) mulčovací kůru, tato se oceňuje ve specifikaci,_x000D_
c) uložení odpadu na skládku._x000D_
3. Tloušťka mulčovací kůry se měří v nakypřeném stavu._x000D_
</t>
  </si>
  <si>
    <t>1,0*1,0*keř</t>
  </si>
  <si>
    <t>103911000</t>
  </si>
  <si>
    <t>kůra mulčovací VL</t>
  </si>
  <si>
    <t>-365892677</t>
  </si>
  <si>
    <t>0,15*1,0*1,0*Keř</t>
  </si>
  <si>
    <t>185802114R</t>
  </si>
  <si>
    <t>Hnojení půdy umělým hnojivem k jednotlivým rostlinám v rovině a svahu do 1:5</t>
  </si>
  <si>
    <t>504211888</t>
  </si>
  <si>
    <t>Hnojení půdy nebo trávníku v rovině nebo na svahu do 1:5 umělým hnojivem s rozdělením k jednotlivým rostlinám</t>
  </si>
  <si>
    <t>https://podminky.urs.cz/item/CS_URS_2023_02/185802114R</t>
  </si>
  <si>
    <t xml:space="preserve">Poznámka k souboru cen:_x000D_
1. V cenách jsou započteny i náklady na rozprostření nebo rozdělení hnojiva._x000D_
2. V cenách o sklonu svahu přes 1:1 jsou uvažovány podmínky pro svahy běžně schůdné; bez použití_x000D_
 lezeckých technik. V případě použití lezeckých technik se tyto náklady oceňují individuálně._x000D_
</t>
  </si>
  <si>
    <t>(Keř*1,05)*0,01*3 "3x tableta ke keřům, 5% úhyn"</t>
  </si>
  <si>
    <t>00R2</t>
  </si>
  <si>
    <t>Dodávka hnojiva</t>
  </si>
  <si>
    <t>-1483062393</t>
  </si>
  <si>
    <t>185804311</t>
  </si>
  <si>
    <t>Zalití rostlin vodou plocha do 20 m2</t>
  </si>
  <si>
    <t>1440362192</t>
  </si>
  <si>
    <t>Zalití rostlin vodou plochy záhonů jednotlivě do 20 m2</t>
  </si>
  <si>
    <t>https://podminky.urs.cz/item/CS_URS_2023_02/185804311</t>
  </si>
  <si>
    <t>keř*1,05*0,005 "zalití keřů, 5% úhyn"</t>
  </si>
  <si>
    <t>zalití</t>
  </si>
  <si>
    <t>Konstrukce vodních staveb ze ŽB mrazuvzdorného tř. C 30/37 - XC4, XF3</t>
  </si>
  <si>
    <t>1203814035</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</si>
  <si>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30/37 - XC4, XF3</t>
  </si>
  <si>
    <t>viz příloha D.2.8.</t>
  </si>
  <si>
    <t>Pilíř HA</t>
  </si>
  <si>
    <t>2,85*1,8+1,7*3 "ks" *4</t>
  </si>
  <si>
    <t>-2*(0,28*0,12+0,45*0,25) "ks" *4</t>
  </si>
  <si>
    <t>Pilíř MO</t>
  </si>
  <si>
    <t>0,75*3 "ks" *2</t>
  </si>
  <si>
    <t>-2*(0,28*0,12+0,45*0,25) "ks" *2</t>
  </si>
  <si>
    <t>-1054689319</t>
  </si>
  <si>
    <t xml:space="preserve">Pilíř HA </t>
  </si>
  <si>
    <t>1,3*1,8+(2,45*0,65+2,65*1,15+0,75*0,4+0,95*0,5+5,5*0,2+0,3*0,2)*2 "Pravá strana PK" *2 "ks"</t>
  </si>
  <si>
    <t>1,3*1,4+(2,45*0,2+2,65*1,15+0,75*0,4+0,95*0,5+5,5*0,2+0,3*0,2)*2 "Levá strana PK" *2 "ks"</t>
  </si>
  <si>
    <t>Pilířek MO</t>
  </si>
  <si>
    <t>0,6*3+ (0,55*0,65+0,75*1,55+0,95*0,5+0,55*0,2+0,3*0,2)*2 "Pravá strana PK"</t>
  </si>
  <si>
    <t>0,6*2,5+ (0,55*0,2+0,75*1,55+0,95*0,5+0,55*0,2+0,3*0,2)*2 "levá strana PK"</t>
  </si>
  <si>
    <t>321351020</t>
  </si>
  <si>
    <t>Bednění konstrukcí vodních staveb válcově zakřivené - zřízení</t>
  </si>
  <si>
    <t>1820666100</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</si>
  <si>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válcově zakřivených</t>
  </si>
  <si>
    <t>https://podminky.urs.cz/item/CS_URS_2023_02/321351020</t>
  </si>
  <si>
    <t>Pilíř Hydraulického agregátu</t>
  </si>
  <si>
    <t>2*2,9 "pravé strany PK" *2 "ks"</t>
  </si>
  <si>
    <t>2*2,5 "levé strany strany PK" *2 "ks"</t>
  </si>
  <si>
    <t xml:space="preserve">Pilířek Místního ovládání </t>
  </si>
  <si>
    <t>1*2,9 "pravé strany"</t>
  </si>
  <si>
    <t>1*2,5 "levé strany</t>
  </si>
  <si>
    <t>-371153798</t>
  </si>
  <si>
    <t>321352020</t>
  </si>
  <si>
    <t>Bednění konstrukcí vodních staveb válcově zakřivené - odstranění</t>
  </si>
  <si>
    <t>469096971</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</si>
  <si>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válcově zakřivených</t>
  </si>
  <si>
    <t>https://podminky.urs.cz/item/CS_URS_2023_02/321352020</t>
  </si>
  <si>
    <t>450229982</t>
  </si>
  <si>
    <t>C3037*90/1000 "90 kg/m3 - výztuž pilířů"</t>
  </si>
  <si>
    <t>-232228834</t>
  </si>
  <si>
    <t xml:space="preserve">Poznámka k položce:_x000D_
Uvažováno pro pilíře vystavěny mimo původní zeď - pravá strana PK_x000D_
</t>
  </si>
  <si>
    <t>viz příloha D.2.8</t>
  </si>
  <si>
    <t>4,81 "pilíř hydraulickéhu agregátu" *2 "ks"</t>
  </si>
  <si>
    <t>0,77 "pilířek místního ovládání</t>
  </si>
  <si>
    <t>Ostatní konstrukce a práce, bourání</t>
  </si>
  <si>
    <t>911121111</t>
  </si>
  <si>
    <t>Montáž zábradlí ocelového přichyceného vruty do betonového podkladu</t>
  </si>
  <si>
    <t>24479101</t>
  </si>
  <si>
    <t>https://podminky.urs.cz/item/CS_URS_2023_02/911121111</t>
  </si>
  <si>
    <t xml:space="preserve">Poznámka k souboru cen:_x000D_
1. Zábradlí je kotveno po 2 m._x000D_
2. V ceně jsou započteny i náklady na:_x000D_
a) vykopání jamek pro sloupky s odhozením výkopku na hromadu nebo naložením na dopravní prostředek i náklady na betonový základ;_x000D_
b) u ceny 911 11-1111 betonový základ;_x000D_
c) u ceny 911 12-1111 vruty._x000D_
3. V cenách nejsou započteny náklady na:_x000D_
a) dodání zábradlí (dílů zábradlí), tyto se oceňují ve specifikaci;_x000D_
b) nátěry zábradlí, tyto se oceňují jako práce PSV příslušnými cenami katalogu 800-783 Nátěry;_x000D_
c) zřízení betonového podkladu u položky 911 12-1111._x000D_
</t>
  </si>
  <si>
    <t>Viz příloha D.1.1</t>
  </si>
  <si>
    <t>0,65"t/1"</t>
  </si>
  <si>
    <t>6,9 "t/2"</t>
  </si>
  <si>
    <t>3,1 "t/3"</t>
  </si>
  <si>
    <t>9111211R</t>
  </si>
  <si>
    <t>Ochranné zábradlí</t>
  </si>
  <si>
    <t>1627555680</t>
  </si>
  <si>
    <t>Ochranné zábradlí
Podrobný popis a výpis položek viz výkres D.2.15</t>
  </si>
  <si>
    <t>22,39 "t/1"</t>
  </si>
  <si>
    <t>289,74 "t/2"</t>
  </si>
  <si>
    <t>58,28 "t/3"</t>
  </si>
  <si>
    <t>953945144</t>
  </si>
  <si>
    <t>Kotvy mechanické M 16 dl 260 mm pro střední zatížení do betonu, ŽB nebo kamene s vyvrtáním otvoru</t>
  </si>
  <si>
    <t>-1054525532</t>
  </si>
  <si>
    <t>Kotvy mechanické s vyvrtáním otvoru do betonu, železobetonu nebo tvrdého kamene pro střední zatížení průvlekové, velikost M 16, délka 260 mm</t>
  </si>
  <si>
    <t>https://podminky.urs.cz/item/CS_URS_2023_02/953945144</t>
  </si>
  <si>
    <t>8 "t/1"</t>
  </si>
  <si>
    <t>56 "t/2"</t>
  </si>
  <si>
    <t>16 "t/3"</t>
  </si>
  <si>
    <t>953961113</t>
  </si>
  <si>
    <t>Kotvy chemickým tmelem M 12 hl 110 mm do betonu, ŽB nebo kamene s vyvrtáním otvoru</t>
  </si>
  <si>
    <t>-239470660</t>
  </si>
  <si>
    <t>Kotvy chemické s vyvrtáním otvoru do betonu, železobetonu nebo tvrdého kamene tmel, velikost M 12, hloubka 110 mm</t>
  </si>
  <si>
    <t>https://podminky.urs.cz/item/CS_URS_2023_02/953961113</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</si>
  <si>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i náklady na dodání a zasunutí kotevního šroubu do otvoru vyplněného chemickým tmelem nebo patronou a dotažení matice._x000D_
</t>
  </si>
  <si>
    <t>24 "pro žebřík 7,1 m" *10 "ks"</t>
  </si>
  <si>
    <t>16 "pro žebřík 4,7 m" *10 "ks"</t>
  </si>
  <si>
    <t>953961115</t>
  </si>
  <si>
    <t>Kotvy chemickým tmelem M 20 hl 170 mm do betonu, ŽB nebo kamene s vyvrtáním otvoru</t>
  </si>
  <si>
    <t>839708553</t>
  </si>
  <si>
    <t>Kotvy chemické s vyvrtáním otvoru do betonu, železobetonu nebo tvrdého kamene tmel, velikost M 20, hloubka 170 mm</t>
  </si>
  <si>
    <t>https://podminky.urs.cz/item/CS_URS_2023_02/953961115</t>
  </si>
  <si>
    <t>8 "Ocelové schodiště"*2 "ks"</t>
  </si>
  <si>
    <t>953965121R</t>
  </si>
  <si>
    <t>Kotevní šroub pro chemické kotvy M 12 dl 128 mm</t>
  </si>
  <si>
    <t>1724395120</t>
  </si>
  <si>
    <t>Kotvy chemické s vyvrtáním otvoru kotevní šrouby pro chemické kotvy, velikost M 12, délka 160 mm</t>
  </si>
  <si>
    <t>953965141</t>
  </si>
  <si>
    <t>Kotevní šroub pro chemické kotvy M 20 dl 240 mm</t>
  </si>
  <si>
    <t>-264777399</t>
  </si>
  <si>
    <t>Kotvy chemické s vyvrtáním otvoru kotevní šrouby pro chemické kotvy, velikost M 20, délka 240 mm</t>
  </si>
  <si>
    <t>https://podminky.urs.cz/item/CS_URS_2023_02/953965141</t>
  </si>
  <si>
    <t>kotvy_M20</t>
  </si>
  <si>
    <t>936501111</t>
  </si>
  <si>
    <t>Limnigrafická lať</t>
  </si>
  <si>
    <t>305448259</t>
  </si>
  <si>
    <t>Limnigrafická lať osazená v jakémkoliv sklonu</t>
  </si>
  <si>
    <t>https://podminky.urs.cz/item/CS_URS_2023_02/936501111</t>
  </si>
  <si>
    <t xml:space="preserve">Poznámka k souboru cen:_x000D_
1. V ceně jsou započteny i náklady na provedení úpravy podkladů na nosné konstrukci._x000D_
2. Množství jednotek se stanoví v m celkové délky limnigrafické latě._x000D_
</t>
  </si>
  <si>
    <t>Poznámka k položce:_x000D_
Položka zahrnuje navýšení ocelové konstrukcei, dubovou fošnu, stupnici, šrouby a vruty._x000D_
Podrobná specifikace viz přílohu D.2.5</t>
  </si>
  <si>
    <t>2,05+4,55</t>
  </si>
  <si>
    <t>-1488732626</t>
  </si>
  <si>
    <t>demontaz_1/1000</t>
  </si>
  <si>
    <t>demontaz_2/1000</t>
  </si>
  <si>
    <t>-1276319246</t>
  </si>
  <si>
    <t>713</t>
  </si>
  <si>
    <t>Izolace tepelné</t>
  </si>
  <si>
    <t>713111127</t>
  </si>
  <si>
    <t>Montáž izolace tepelné spodem stropů lepením celoplošně rohoží, pásů, dílců, desek</t>
  </si>
  <si>
    <t>-154209612</t>
  </si>
  <si>
    <t>Montáž tepelné izolace stropů rohožemi, pásy, dílci, deskami, bloky (izolační materiál ve specifikaci) rovných spodem lepením celoplošně</t>
  </si>
  <si>
    <t>https://podminky.urs.cz/item/CS_URS_2023_02/713111127</t>
  </si>
  <si>
    <t>1,3*1,8 "viz příloha D.2.8  - poklop hydraulického agregátu" *4 "ks viz C.3"</t>
  </si>
  <si>
    <t>713131141</t>
  </si>
  <si>
    <t>Montáž izolace tepelné stěn lepením celoplošně rohoží, pásů, dílců, desek</t>
  </si>
  <si>
    <t>783266555</t>
  </si>
  <si>
    <t>Montáž tepelné izolace stěn rohožemi, pásy, deskami, dílci, bloky (izolační materiál ve specifikaci) lepením celoplošně bez mechanického kotvení</t>
  </si>
  <si>
    <t>https://podminky.urs.cz/item/CS_URS_2023_02/713131141</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</si>
  <si>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</si>
  <si>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0,9*1,3*2  "viz příloha D.2.8 - poklop hydraulického agregátu" *4 "ks"</t>
  </si>
  <si>
    <t>0,9*1,8*2  "viz příloha D.2.8 - poklop hydraulického agregátu" *4 "ks"</t>
  </si>
  <si>
    <t>28376418</t>
  </si>
  <si>
    <t>deska XPS hrana polodrážková a hladký povrch 300kPA λ=0,035 tl 60mm</t>
  </si>
  <si>
    <t>-1014952992</t>
  </si>
  <si>
    <t>31,68*1,02 'Přepočtené koeficientem množství</t>
  </si>
  <si>
    <t>998713101</t>
  </si>
  <si>
    <t>Přesun hmot tonážní pro izolace tepelné v objektech v do 6 m</t>
  </si>
  <si>
    <t>-287173866</t>
  </si>
  <si>
    <t>Přesun hmot pro izolace tepelné stanovený z hmotnosti přesunovaného materiálu vodorovná dopravní vzdálenost do 50 m v objektech výšky do 6 m</t>
  </si>
  <si>
    <t>https://podminky.urs.cz/item/CS_URS_2023_02/998713101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</si>
  <si>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</si>
  <si>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767220210</t>
  </si>
  <si>
    <t>Montáž zábradlí schodiště z trubek na ocelovou konstrukci hmotnosti do 15 kg</t>
  </si>
  <si>
    <t>340919366</t>
  </si>
  <si>
    <t>Montáž schodišťového zábradlí z trubek nebo tenkostěnných profilů na ocelovou konstrukci, hmotnosti 1 m zábradlí do 15 kg</t>
  </si>
  <si>
    <t>https://podminky.urs.cz/item/CS_URS_2023_02/767220210</t>
  </si>
  <si>
    <t xml:space="preserve">Poznámka k souboru cen:_x000D_
1. Cenou -0550 nelze oceňovat montáž osazení samostatného sloupku vertikálně průběžného schodištěm; tyto práce lze oceňovat cenami souboru cen 767 99- . . Montáž ostatních atypických zámečnických konstrukcí._x000D_
2. V cenách nejsou započteny náklady na:_x000D_
a) vytvoření ohybu nebo ohybníku; tyto práce se oceňují cenou 767 22-0191 nebo -0490 Příplatek za vytvoření ohybu,_x000D_
b) montáž hliníkových krycích lišt; tyto práce se oceňují cenami 767 89-6110 až -6115 Montáž lišt a okopových plechů,_x000D_
c) montáž výplně tvarovaným plechem._x000D_
3. Montáž madel se oceňuje cenami souboru cen 767 16- . . Montáž zábradlí rovného; množství se určuje v m v ose madla._x000D_
</t>
  </si>
  <si>
    <t>2,4</t>
  </si>
  <si>
    <t>7672R18</t>
  </si>
  <si>
    <t>Ocelové zábradlí</t>
  </si>
  <si>
    <t>847557628</t>
  </si>
  <si>
    <t>Poznámka k položce:_x000D_
Předpokládá se montáž po jednotlivých dílech_x000D_
Povrchová úprava:_x000D_
Otryskání pískem na stupeň  Sa 2,5_x000D_
Metalizace Zinakorem 850 v tl. 80 um_x000D_
Nátěrový systém:_x000D_
 - základní nátěr .......... CORROGUARD STAYER - ČERVENÝ...... tl. 80 um_x000D_
 - mezivrstva .................JOTAMASTIC 87 - ŠEDÝ ............. tl. 80 um_x000D_
 - uzavírací vrstva ....... NORMADUR65 HS - RAL 7045 .............. tl. 80 um</t>
  </si>
  <si>
    <t>34,87*2 "ks"</t>
  </si>
  <si>
    <t>767995111</t>
  </si>
  <si>
    <t>Montáž atypických zámečnických konstrukcí hm do 5 kg</t>
  </si>
  <si>
    <t>343997517</t>
  </si>
  <si>
    <t>Montáž ostatních atypických zámečnických konstrukcí hmotnosti do 5 kg</t>
  </si>
  <si>
    <t>https://podminky.urs.cz/item/CS_URS_2023_02/767995111</t>
  </si>
  <si>
    <t>7679R20</t>
  </si>
  <si>
    <t>Vázací křížový trn</t>
  </si>
  <si>
    <t>2055756230</t>
  </si>
  <si>
    <t>5*6 "ks" "viz příloha C.3"</t>
  </si>
  <si>
    <t>720980890</t>
  </si>
  <si>
    <t>Kanálky vedení vzduchových rozvodů</t>
  </si>
  <si>
    <t>-1875635421</t>
  </si>
  <si>
    <t>998,52 "viz příloha D.2.6"</t>
  </si>
  <si>
    <t>-302467331</t>
  </si>
  <si>
    <t xml:space="preserve">Poznámka k položce:_x000D_
Povrchová úprava:_x000D_
Otryskání pískem na stupeň  Sa 2,5_x000D_
Metalizace Zinakorem 850 v tl. 80 um_x000D_
Nátěrový systém:_x000D_
 - základní nátěr .......... CORROGUARD STAYER...... tl. 80 um_x000D_
 - mezivrstva .................JOTAMASTIC 87 GF ............. tl. 80 um_x000D_
 - uzavírací vrstva ....... JOTAMASTIC 87 GF .............. tl. 80 um_x000D_
</t>
  </si>
  <si>
    <t>7679R19</t>
  </si>
  <si>
    <t>Ocelové schodiště</t>
  </si>
  <si>
    <t>522410979</t>
  </si>
  <si>
    <t>227,4*2 "ks"</t>
  </si>
  <si>
    <t>Dodávka nerezového žebříku délky 4,7 m</t>
  </si>
  <si>
    <t>-1462125840</t>
  </si>
  <si>
    <t>Podrobná specifikace viz příloha D.2.4</t>
  </si>
  <si>
    <t>77,08 "viz příloha D.2.4 a C.3" *10 "ks"</t>
  </si>
  <si>
    <t>-1458924027</t>
  </si>
  <si>
    <t>Poznámka k položce:_x000D_
Předpokládá se montáž po jednotlivých dílech do 100 kg_x000D_
Povrchová úprava:_x000D_
Otryskání pískem na stupeň  Sa 2,5_x000D_
Metalizace Zinakorem 850 v tl. 80 um_x000D_
Nátěrový systém:_x000D_
 - základní nátěr .......... CORROGUARD STAYER - ČERVENÝ...... tl. 80 um_x000D_
 - mezivrstva .................JOTAMASTIC 87 - ŠEDÝ ............. tl. 80 um_x000D_
 - uzavírací vrstva ....... NORMADUR65 HS - RAL 7045 .............. tl. 80 um</t>
  </si>
  <si>
    <t>7386,21 "viz příloha D.1.1 - levé strany"</t>
  </si>
  <si>
    <t>7448,78 "viz příloha D.1.1 - pravé strany"</t>
  </si>
  <si>
    <t>Kanálky vedení hydraulickcých rozvodů</t>
  </si>
  <si>
    <t>-665101830</t>
  </si>
  <si>
    <t>5142,01 "viz příloha D.2.7"</t>
  </si>
  <si>
    <t>767995116</t>
  </si>
  <si>
    <t>Montáž atypických zámečnických konstrukcí hm přes 100 do 250 kg</t>
  </si>
  <si>
    <t>1208783717</t>
  </si>
  <si>
    <t>Montáž ostatních atypických zámečnických konstrukcí hmotnosti přes 100 do 250 kg</t>
  </si>
  <si>
    <t>https://podminky.urs.cz/item/CS_URS_2023_02/767995116</t>
  </si>
  <si>
    <t>zebrik_2</t>
  </si>
  <si>
    <t>Dodávka nerezového žebříku délky 7,1 m</t>
  </si>
  <si>
    <t>1828475236</t>
  </si>
  <si>
    <t>114,96 "viz příloha D.2.4 a C.3" *10 "ks"</t>
  </si>
  <si>
    <t xml:space="preserve">Dodávka pacholete </t>
  </si>
  <si>
    <t>-1893743619</t>
  </si>
  <si>
    <t>Dodávka pacholete</t>
  </si>
  <si>
    <t>188,49 "Pachole viz příloha D.2.3 a C.3" *40 "ks"</t>
  </si>
  <si>
    <t>1020753619</t>
  </si>
  <si>
    <t>165 "viz příloha D.2.9"</t>
  </si>
  <si>
    <t>Vodotěsný poklop vstupu do šachty poklopových vrat</t>
  </si>
  <si>
    <t>1206659890</t>
  </si>
  <si>
    <t>165 "viz příloha D.2.10"</t>
  </si>
  <si>
    <t>Nerezový kryt hydraulického agregátu</t>
  </si>
  <si>
    <t>1020664469</t>
  </si>
  <si>
    <t>Poklop pilíře hydraulického agregátu</t>
  </si>
  <si>
    <t>(156,68+148,54) "viz příloha D.2.8" *4 "ks - viz C.3."</t>
  </si>
  <si>
    <t>-81800211</t>
  </si>
  <si>
    <t>10*77,08 "původní žebříky dl. 4,7 m vož příloha D.2.4"</t>
  </si>
  <si>
    <t>90,49*40 "pacholata viz příloha D.2.3"</t>
  </si>
  <si>
    <t>14835 "kování vodorovných hran plata"</t>
  </si>
  <si>
    <t>767996703</t>
  </si>
  <si>
    <t>Demontáž atypických zámečnických konstrukcí řezáním hm jednotlivých dílů přes 100 do 250 kg</t>
  </si>
  <si>
    <t>2001094206</t>
  </si>
  <si>
    <t>Demontáž ostatních zámečnických konstrukcí řezáním o hmotnosti jednotlivých dílů přes 100 do 250 kg</t>
  </si>
  <si>
    <t>https://podminky.urs.cz/item/CS_URS_2023_02/767996703</t>
  </si>
  <si>
    <t>9*114,96  "rozebrání původních žebříků dl. 7,1 m "</t>
  </si>
  <si>
    <t>525553777</t>
  </si>
  <si>
    <t>Kotveni_Stoz1</t>
  </si>
  <si>
    <t>kotveni stozaru beton</t>
  </si>
  <si>
    <t>2465</t>
  </si>
  <si>
    <t>Kotveni_Stoz2</t>
  </si>
  <si>
    <t>kotveni stozar mimo beton</t>
  </si>
  <si>
    <t>221,28</t>
  </si>
  <si>
    <t>kotvy_M20_220</t>
  </si>
  <si>
    <t>kotvy stozar monutoring</t>
  </si>
  <si>
    <t>kotvy_M20_350</t>
  </si>
  <si>
    <t>kotvy stozaru osvetleni</t>
  </si>
  <si>
    <t>SO 03 - Venkovní osvětlení plavební komory</t>
  </si>
  <si>
    <t>Betonová zálivka kotvení betonu prostého tř. C 20/25</t>
  </si>
  <si>
    <t>-823830140</t>
  </si>
  <si>
    <t>0,77*0,04 "viz příloha D.3.5 - venkovní osvětlení" *5 "ks"</t>
  </si>
  <si>
    <t>0,6*0,6*0,6 "viz příloha D.3.6 - stožár signalizace" * 4 "ks"</t>
  </si>
  <si>
    <t>953961115R</t>
  </si>
  <si>
    <t>Kotvy chemickým tmelem M 20 dl. 350 mm do betonu, ŽB nebo kamene s vyvrtáním otvoru</t>
  </si>
  <si>
    <t>-118195370</t>
  </si>
  <si>
    <t>Kotvy chemické s vyvrtáním otvoru do betonu, železobetonu
Chemická kotva HILTI-HIT-RE 500
HAS M20x170/208, dl. 400 mm</t>
  </si>
  <si>
    <t>Viz příloha D.3.5</t>
  </si>
  <si>
    <t>4 "ukotvení stožáru venkovního osvětlení" *(9+11) "ks"</t>
  </si>
  <si>
    <t>953961115R1</t>
  </si>
  <si>
    <t>Kotvy chemickým tmelem M 20 hl 220 mm do betonu, ŽB nebo kamene s vyvrtáním otvoru</t>
  </si>
  <si>
    <t>-1845506711</t>
  </si>
  <si>
    <t>Kotvy chemické s vyvrtáním otvoru do betonu, železobetonu nebo tvrdého kamene tmel, velikost M 20, hloubka 260 mm</t>
  </si>
  <si>
    <t>Viz příloha D.3.6.</t>
  </si>
  <si>
    <t>4 "ukotvení kamerového stožáru"*2 "ks"</t>
  </si>
  <si>
    <t>953965142</t>
  </si>
  <si>
    <t>Kotevní šroub pro chemické kotvy M 20 dl 260 mm</t>
  </si>
  <si>
    <t>-661084762</t>
  </si>
  <si>
    <t>Kotvy chemické s vyvrtáním otvoru kotevní šrouby pro chemické kotvy, velikost M 20, délka 260 mm</t>
  </si>
  <si>
    <t>https://podminky.urs.cz/item/CS_URS_2023_02/953965142</t>
  </si>
  <si>
    <t>953965145</t>
  </si>
  <si>
    <t>Kotevní šroub pro chemické kotvy M 20 dl 400 mm</t>
  </si>
  <si>
    <t>-440843637</t>
  </si>
  <si>
    <t>Kotvy chemické s vyvrtáním otvoru kotevní šrouby pro chemické kotvy, velikost M 20, délka 400 mm</t>
  </si>
  <si>
    <t>https://podminky.urs.cz/item/CS_URS_2023_02/953965145</t>
  </si>
  <si>
    <t>2129879802</t>
  </si>
  <si>
    <t>-2051884014</t>
  </si>
  <si>
    <t>57,13 "viz příloha D.3.6" *2 "ks"</t>
  </si>
  <si>
    <t>Stožár pro kamerový systém</t>
  </si>
  <si>
    <t>669478907</t>
  </si>
  <si>
    <t>Poznámka k položce:_x000D_
Předpokládá se montáž po jednotlivých dílech_x000D_
Včetně spojovacího materiálu_x000D_
Povrchová úprava:_x000D_
Otryskání pískem na stupeň  Sa 2,5_x000D_
Metalizace Zinakorem 850 v tl. 80 um_x000D_
Nátěrový systém:_x000D_
 - základní nátěr .......... CORROGUARD STAYER - ČERVENÝ...... tl. 80 um_x000D_
 - mezivrstva .................JOTAMASTIC 87 - ŠEDÝ ............. tl. 80 um_x000D_
 - uzavírací vrstva ....... NORMADUR65 HS - RAL 7045 .............. tl. 80 um</t>
  </si>
  <si>
    <t>342132148</t>
  </si>
  <si>
    <t>Kotvení stožáru osvětlení do betonu</t>
  </si>
  <si>
    <t>1666851266</t>
  </si>
  <si>
    <t>123,25*9 "pravé strany"</t>
  </si>
  <si>
    <t>123,25*11 "Levé strany"</t>
  </si>
  <si>
    <t>Kotvení stožáru osvětlení mimo zeď</t>
  </si>
  <si>
    <t>737656422</t>
  </si>
  <si>
    <t>110,64*2 "pravá strana PK "</t>
  </si>
  <si>
    <t>-1555409630</t>
  </si>
  <si>
    <t>191,86 "viz příloha D.3.6" *4 "ks"</t>
  </si>
  <si>
    <t>Stožár signalizace</t>
  </si>
  <si>
    <t>-818233691</t>
  </si>
  <si>
    <t xml:space="preserve">Stožár signalizace
</t>
  </si>
  <si>
    <t>1820124555</t>
  </si>
  <si>
    <t>R1.1</t>
  </si>
  <si>
    <t>Demontáž stávající tabule signalizace pro opětovné použití vč. uložení po dobu stavby</t>
  </si>
  <si>
    <t>906111310</t>
  </si>
  <si>
    <t>R1.2</t>
  </si>
  <si>
    <t>Demontáž stávajících sloupů signalizace</t>
  </si>
  <si>
    <t>-1751386089</t>
  </si>
  <si>
    <t>Demontáž stávajících sloupů signalizace včetně odklizení</t>
  </si>
  <si>
    <t>R2</t>
  </si>
  <si>
    <t>Demontáž stávajících sloupů venkovního osvětlení</t>
  </si>
  <si>
    <t>-998789052</t>
  </si>
  <si>
    <t>Demontáž stávajících sloupů venkovního osvětlení
Všetně odklizení</t>
  </si>
  <si>
    <t>8 "sloupy osvětlení"</t>
  </si>
  <si>
    <t>1 "samostatná sloup"</t>
  </si>
  <si>
    <t>R4</t>
  </si>
  <si>
    <t>Demontáž stávajících sloupů monitoringu</t>
  </si>
  <si>
    <t>-1609064574</t>
  </si>
  <si>
    <t>Demontáž stávajících sloupů monitoringu 
Včetně odklizení</t>
  </si>
  <si>
    <t>2 "sloupy monitoringu"</t>
  </si>
  <si>
    <t>R5</t>
  </si>
  <si>
    <t>Montáž původní tabule signalizace</t>
  </si>
  <si>
    <t>-1748850641</t>
  </si>
  <si>
    <t>4 "ks"</t>
  </si>
  <si>
    <t>R6</t>
  </si>
  <si>
    <t>Dodávka a montáž sklopného stožáru venkovního osvětlení s výložníkem</t>
  </si>
  <si>
    <t>-561133952</t>
  </si>
  <si>
    <t>Montáž sklopného stožáru venkovního osvětlení
Stožár + výložník
Podrobný popid viz příloha D.3.4</t>
  </si>
  <si>
    <t>Poznámka k položce:_x000D_
Dodávka a montáž</t>
  </si>
  <si>
    <t>11 "pravé strany PK"</t>
  </si>
  <si>
    <t>11 "levé strany PK"</t>
  </si>
  <si>
    <t>1 "na velíně"</t>
  </si>
  <si>
    <t>nastraz_stet</t>
  </si>
  <si>
    <t>399,4</t>
  </si>
  <si>
    <t>ostatni_ocel</t>
  </si>
  <si>
    <t>prevazky ostatni material</t>
  </si>
  <si>
    <t>1,953</t>
  </si>
  <si>
    <t>prevazky</t>
  </si>
  <si>
    <t>ipe ocel</t>
  </si>
  <si>
    <t>10,913</t>
  </si>
  <si>
    <t>Rozpery</t>
  </si>
  <si>
    <t>rozpery jimky</t>
  </si>
  <si>
    <t>2,108</t>
  </si>
  <si>
    <t>DK - Dočasné konstrukce a práce</t>
  </si>
  <si>
    <t>153111112</t>
  </si>
  <si>
    <t>Podélné řezání ocelových štětovnic na skládce</t>
  </si>
  <si>
    <t>-1062952129</t>
  </si>
  <si>
    <t>Úprava ocelových štětovnic pro štětové stěny řezání z terénu, štětovnic na skládce podélné</t>
  </si>
  <si>
    <t>https://podminky.urs.cz/item/CS_URS_2023_02/153111112</t>
  </si>
  <si>
    <t>3*8,5 + 2*7,2</t>
  </si>
  <si>
    <t>153111132</t>
  </si>
  <si>
    <t>Podélné svaření ocelových štětovnic na skládce</t>
  </si>
  <si>
    <t>-1579603171</t>
  </si>
  <si>
    <t>Úprava ocelových štětovnic pro štětové stěny svaření z terénu, štětovnic na skládce podélné</t>
  </si>
  <si>
    <t>https://podminky.urs.cz/item/CS_URS_2023_02/153111132</t>
  </si>
  <si>
    <t>(3*8,5 + 2*7,2)*0,5</t>
  </si>
  <si>
    <t>153112112</t>
  </si>
  <si>
    <t>Nastražení ocelových štětovnic dl přes 10 m ve standardních podmínkách z terénu</t>
  </si>
  <si>
    <t>1935074930</t>
  </si>
  <si>
    <t>Zřízení beraněných stěn z ocelových štětovnic z terénu nastražení štětovnic ve standardních podmínkách, délky přes 10 m</t>
  </si>
  <si>
    <t>https://podminky.urs.cz/item/CS_URS_2023_02/153112112</t>
  </si>
  <si>
    <t>18,4*8,5</t>
  </si>
  <si>
    <t>(13,2+7,95+12,6)*7,2</t>
  </si>
  <si>
    <t>153112124</t>
  </si>
  <si>
    <t>Zaberanění ocelových štětovnic na dl do 16 m ve standardních podmínkách z terénu</t>
  </si>
  <si>
    <t>1725247458</t>
  </si>
  <si>
    <t>Zřízení beraněných stěn z ocelových štětovnic z terénu zaberanění štětovnic ve standardních podmínkách, délky do 16 m</t>
  </si>
  <si>
    <t>https://podminky.urs.cz/item/CS_URS_2023_02/153112124</t>
  </si>
  <si>
    <t>5,08*1,8+13,3*3,2</t>
  </si>
  <si>
    <t>(9,6+9,0)*5,0</t>
  </si>
  <si>
    <t>(15,55)*7,2</t>
  </si>
  <si>
    <t>15300-R12</t>
  </si>
  <si>
    <t>Dodávla dočasně použité ocelové štětovnice VL 604</t>
  </si>
  <si>
    <t>1765607926</t>
  </si>
  <si>
    <t>Dodávka dočasně použitých štětovnic VL604
Měrná jednotka 1t kompletní dodávky dočasně použitého materiálu.
Obratovost dočasně použitého materiálu je třeba zohlednit v nabídkové ceně.</t>
  </si>
  <si>
    <t>nastraz_stet*0,1235</t>
  </si>
  <si>
    <t>153113112</t>
  </si>
  <si>
    <t>Vytažení ocelových štětovnic dl do 12 m zaberaněných do hl 8 m z terénu ve standardnich podmínkách</t>
  </si>
  <si>
    <t>2132434619</t>
  </si>
  <si>
    <t>Vytažení stěn z ocelových štětovnic zaberaněných z terénu délky do 12 m ve standardních podmínkách, zaberaněných na hloubku do 8 m</t>
  </si>
  <si>
    <t>https://podminky.urs.cz/item/CS_URS_2023_02/153113112</t>
  </si>
  <si>
    <t>153116111</t>
  </si>
  <si>
    <t>Opracování ocelových kleštin nebo převázek hradicích stěn z terénu</t>
  </si>
  <si>
    <t>319452631</t>
  </si>
  <si>
    <t>Kleštiny nebo převázky pro hradící stěny beraněné, nasazené, tabulové z oceli jakéhokoliv druhu z terénu opracování</t>
  </si>
  <si>
    <t>https://podminky.urs.cz/item/CS_URS_2023_02/153116111</t>
  </si>
  <si>
    <t>153116121</t>
  </si>
  <si>
    <t>Montáž ocelových kleštin nebo převázek hradicích stěn z lodi</t>
  </si>
  <si>
    <t>559915931</t>
  </si>
  <si>
    <t>Kleštiny nebo převázky pro hradící stěny beraněné, nasazené, tabulové z oceli jakéhokoliv druhu z lodi montáž</t>
  </si>
  <si>
    <t>https://podminky.urs.cz/item/CS_URS_2023_02/153116121</t>
  </si>
  <si>
    <t>13011012</t>
  </si>
  <si>
    <t>ocel profilová jakost S235JR (11 375) průřez HEB 450</t>
  </si>
  <si>
    <t>-1039347607</t>
  </si>
  <si>
    <t>převázky</t>
  </si>
  <si>
    <t>(16,16*2+31,5)*171/1000"t/m"</t>
  </si>
  <si>
    <t>153116122</t>
  </si>
  <si>
    <t>Demontáž ocelových kleštin nebo převázek hradicích stěn z lodi</t>
  </si>
  <si>
    <t>1528268083</t>
  </si>
  <si>
    <t>Kleštiny nebo převázky pro hradící stěny beraněné, nasazené, tabulové z oceli jakéhokoliv druhu z lodi demontáž</t>
  </si>
  <si>
    <t>https://podminky.urs.cz/item/CS_URS_2023_02/153116122</t>
  </si>
  <si>
    <t>292121111</t>
  </si>
  <si>
    <t>Montáž pomocné konstrukce ocelové pro zvláštní zakládání z lodi</t>
  </si>
  <si>
    <t>-2046846607</t>
  </si>
  <si>
    <t>Pomocná konstrukce pro zvláštní zakládání staveb ocelová z lodi zřízení</t>
  </si>
  <si>
    <t>https://podminky.urs.cz/item/CS_URS_2023_02/292121111</t>
  </si>
  <si>
    <t>15920-R04</t>
  </si>
  <si>
    <t>dodávka dočasně použitého ocelového potrubí D 273 x 8 mm</t>
  </si>
  <si>
    <t>-1447801738</t>
  </si>
  <si>
    <t xml:space="preserve">dodávka dočasně použitého ocelového potrubí D 273 x 8 mm. 
Měrná jednotka 1t kompletní dodávky dočasně použitého materiálu.
Obratovost dočasně použitého materiálu je třeba zohlednit v nabídkové ceně.
</t>
  </si>
  <si>
    <t xml:space="preserve">Rozpěra </t>
  </si>
  <si>
    <t>(2,87*2+7,03*4+3,22+3,22)*52,31"kg/m" /1000</t>
  </si>
  <si>
    <t>130-R06</t>
  </si>
  <si>
    <t>dodávka dočasně použitého ostatního drobného ocelového materiálu</t>
  </si>
  <si>
    <t>305291849</t>
  </si>
  <si>
    <t>Dodávka dočasně použitého ostatního drobného ocelového materiálu. 
Měrná jednotka 1t kompletní dodávky dočasně použitého materiálu.
Obratovost dočasně použitého materiálu je třeba zohlednit v nabídkové ceně.</t>
  </si>
  <si>
    <t>0,15*(prevazky+Rozpery) "15% uvažováno na přidružený materiál"</t>
  </si>
  <si>
    <t>292121112</t>
  </si>
  <si>
    <t>Demontáž pomocné konstrukce ocelové pro zvláštní zakládání z lodi</t>
  </si>
  <si>
    <t>-1093659352</t>
  </si>
  <si>
    <t>Pomocná konstrukce pro zvláštní zakládání staveb ocelová z lodi odstranění</t>
  </si>
  <si>
    <t>https://podminky.urs.cz/item/CS_URS_2023_02/292121112</t>
  </si>
  <si>
    <t>292-R1</t>
  </si>
  <si>
    <t>Zřízení a odstranění zemní jímky</t>
  </si>
  <si>
    <t>-427366344</t>
  </si>
  <si>
    <t>998324011</t>
  </si>
  <si>
    <t>Přesun hmot pro objekty související se sypanými hrázemi a vodní elektrárny</t>
  </si>
  <si>
    <t>-203464194</t>
  </si>
  <si>
    <t>Přesun hmot pro objekty budované v souvislosti se sypanými hrázemi a vodní elektrárny dopravní vzdálenost do 500 m</t>
  </si>
  <si>
    <t>https://podminky.urs.cz/item/CS_URS_2023_02/998324011</t>
  </si>
  <si>
    <t>VON - Vedlejší a ostatní náklady</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</si>
  <si>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</si>
  <si>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</si>
  <si>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</si>
  <si>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</si>
  <si>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</si>
  <si>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</si>
  <si>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</si>
  <si>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</si>
  <si>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R01</t>
  </si>
  <si>
    <t>Výrobní a realizační výkresová dokumentace</t>
  </si>
  <si>
    <t>-1729476442</t>
  </si>
  <si>
    <t>R02</t>
  </si>
  <si>
    <t>Vytýčení inženýrských sítí</t>
  </si>
  <si>
    <t>237065565</t>
  </si>
  <si>
    <t>R03</t>
  </si>
  <si>
    <t>Geodetické zaměření vybudovaného díla zpracované číselně a graficky v digitální podobě autorizovaným geodetem</t>
  </si>
  <si>
    <t>-1223800728</t>
  </si>
  <si>
    <t>R04</t>
  </si>
  <si>
    <t>Dokumentace skutečného provedení</t>
  </si>
  <si>
    <t>1030203826</t>
  </si>
  <si>
    <t>Zákresy veškerých změn oproti schválené projektové dokumentaci a to ve všech přílohách této projektové dokumentace (označit červeným razítkem "Skutečné provedení" s datem a podpisy zhotovitele a technického dozoru objednatele).</t>
  </si>
  <si>
    <t>R12</t>
  </si>
  <si>
    <t>Předinjektážní průzkum s injektážní zkouškou</t>
  </si>
  <si>
    <t>-1754854354</t>
  </si>
  <si>
    <t>VRN3</t>
  </si>
  <si>
    <t>Zařízení staveniště</t>
  </si>
  <si>
    <t>R05</t>
  </si>
  <si>
    <t>Zařízení staveniště zhotovitele</t>
  </si>
  <si>
    <t>1675181052</t>
  </si>
  <si>
    <t>Zařízení staveniště zahrnuje:
 - kancelářské buňky
 - buňky šatny
 - umývárny
 - plechové sklady
 - dílny
 - sociální zařízení
 - staveništní přípojka vody
 - staveništní přípojka nn
 - zařízení pro provádění potápěčských prací</t>
  </si>
  <si>
    <t>VRN9</t>
  </si>
  <si>
    <t>Ostatní náklady</t>
  </si>
  <si>
    <t>R07</t>
  </si>
  <si>
    <t>Povodňový plán výstavby</t>
  </si>
  <si>
    <t>-112589045</t>
  </si>
  <si>
    <t>R08</t>
  </si>
  <si>
    <t>Zkoušky a ověřovací provoz</t>
  </si>
  <si>
    <t>-1781366840</t>
  </si>
  <si>
    <t>R09</t>
  </si>
  <si>
    <t>Pasportizace vešterých objektů a komunikací</t>
  </si>
  <si>
    <t>1657880877</t>
  </si>
  <si>
    <t>R10</t>
  </si>
  <si>
    <t>Ochranna zeleně bedněním</t>
  </si>
  <si>
    <t>-1775769666</t>
  </si>
  <si>
    <t xml:space="preserve">Ochranna zeleně bedněním 
Zřízení a odstranění bednění </t>
  </si>
  <si>
    <t>R11</t>
  </si>
  <si>
    <t>Opatření pro snížení prašnosti - skrápění vodou</t>
  </si>
  <si>
    <t>-1387756689</t>
  </si>
  <si>
    <t>bednění</t>
  </si>
  <si>
    <t>bednění ŽB</t>
  </si>
  <si>
    <t>23,153</t>
  </si>
  <si>
    <t>23,5</t>
  </si>
  <si>
    <t>COV_3037</t>
  </si>
  <si>
    <t>obetonování ČOV C 30/37</t>
  </si>
  <si>
    <t>M3</t>
  </si>
  <si>
    <t>9,9</t>
  </si>
  <si>
    <t>demol_CS</t>
  </si>
  <si>
    <t>11,38</t>
  </si>
  <si>
    <t>do300</t>
  </si>
  <si>
    <t>Strom 100-300 mm</t>
  </si>
  <si>
    <t>Část 2 - Splašková kanalizace</t>
  </si>
  <si>
    <t>259,15</t>
  </si>
  <si>
    <t>chran_kabel</t>
  </si>
  <si>
    <t>chránička elektro kabelu</t>
  </si>
  <si>
    <t>58,67</t>
  </si>
  <si>
    <t>SO 01 - Splašková kanalizace</t>
  </si>
  <si>
    <t>jama_nezapaz</t>
  </si>
  <si>
    <t>621,833</t>
  </si>
  <si>
    <t>124,858</t>
  </si>
  <si>
    <t>311,15</t>
  </si>
  <si>
    <t>1761,7</t>
  </si>
  <si>
    <t>PE110</t>
  </si>
  <si>
    <t>poklop_šachet</t>
  </si>
  <si>
    <t>PVC_200</t>
  </si>
  <si>
    <t>35,5</t>
  </si>
  <si>
    <t>PVC150</t>
  </si>
  <si>
    <t>4,15</t>
  </si>
  <si>
    <t>ryha_nezapaz</t>
  </si>
  <si>
    <t>5,62</t>
  </si>
  <si>
    <t>317,1</t>
  </si>
  <si>
    <t>trouba_300</t>
  </si>
  <si>
    <t>209,85</t>
  </si>
  <si>
    <t>zaklad_30_37</t>
  </si>
  <si>
    <t>3,828</t>
  </si>
  <si>
    <t>zakryt_deska</t>
  </si>
  <si>
    <t>zakrytová deska</t>
  </si>
  <si>
    <t>1282,942</t>
  </si>
  <si>
    <t>1410,809</t>
  </si>
  <si>
    <t>zul_dlazba</t>
  </si>
  <si>
    <t>žulová dlažba kamenná</t>
  </si>
  <si>
    <t>76,06</t>
  </si>
  <si>
    <t>ŽB_bour</t>
  </si>
  <si>
    <t>0,075</t>
  </si>
  <si>
    <t xml:space="preserve">      07.1 - Akumulační nádrž</t>
  </si>
  <si>
    <t xml:space="preserve">    23-M - Montáže potrubí</t>
  </si>
  <si>
    <t>112101101</t>
  </si>
  <si>
    <t>Odstranění stromů listnatých průměru kmene přes 100 do 300 mm</t>
  </si>
  <si>
    <t>-1153796567</t>
  </si>
  <si>
    <t>Odstranění stromů s odřezáním kmene a s odvětvením listnatých, průměru kmene přes 100 do 300 mm</t>
  </si>
  <si>
    <t>https://podminky.urs.cz/item/CS_URS_2023_02/112101101</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</si>
  <si>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</si>
  <si>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Viz C.3</t>
  </si>
  <si>
    <t>112155215</t>
  </si>
  <si>
    <t>Štěpkování solitérních stromků a větví průměru kmene do 300 mm s naložením</t>
  </si>
  <si>
    <t>-1409296520</t>
  </si>
  <si>
    <t>Štěpkování s naložením na dopravní prostředek a odvozem do 20 km stromků a větví solitérů, průměru kmene do 300 mm</t>
  </si>
  <si>
    <t>https://podminky.urs.cz/item/CS_URS_2023_02/112155215</t>
  </si>
  <si>
    <t xml:space="preserve">Poznámka k souboru cen:_x000D_
1. Měrnou jednotkou pro ceny -5115 až -5225 je kus stromku, daný průměrem kmene._x000D_
2. Průměr kmene se měří v místě řezu na základě dvojího na sebe kolmého měření a následného zprůměrování naměřených hodnot. Doporučená výška měření je 0,15 m nad terénem. V případě přítomnosti výrazných kořenových náběhů je měření prováděno nad nimi. Doporučená výška v tomto případě je v rozmezí 0,15-0,45 m nad povrchem stávajícího terénu._x000D_
3. Náklady na štěpkování stromků a větví o průměru kmene na řezné ploše větší než 700 mm se oceňují individuálně._x000D_
4. U cen -5311 a -5315 se u středně hustého porostu uvažuje hustota do 3 kusů na m2, u hustého porostu přes 3 kusy na m2._x000D_
</t>
  </si>
  <si>
    <t>112251101</t>
  </si>
  <si>
    <t>Odstranění pařezů průměru přes 100 do 300 mm</t>
  </si>
  <si>
    <t>649809681</t>
  </si>
  <si>
    <t>Odstranění pařezů strojně s jejich vykopáním nebo vytrháním průměru přes 100 do 300 mm</t>
  </si>
  <si>
    <t>https://podminky.urs.cz/item/CS_URS_2023_02/112251101</t>
  </si>
  <si>
    <t>1919172426</t>
  </si>
  <si>
    <t>Poznámka k položce:_x000D_
Předpokládá se uložení vedle výkopu - cena položky včetně.</t>
  </si>
  <si>
    <t>Viz příloha C.3</t>
  </si>
  <si>
    <t>18,3*3,0 "předpokládá se panel 3,0*1,0 m - za kotcem"</t>
  </si>
  <si>
    <t>121151113</t>
  </si>
  <si>
    <t>Sejmutí ornice plochy do 500 m2 tl vrstvy do 200 mm strojně</t>
  </si>
  <si>
    <t>Sejmutí ornice strojně při souvislé ploše přes 100 do 500 m2, tl. vrstvy do 200 mm</t>
  </si>
  <si>
    <t>https://podminky.urs.cz/item/CS_URS_2023_02/121151113</t>
  </si>
  <si>
    <t>Poznámka k položce:_x000D_
Plocha zařízení staveniště je již ve stavbě Modernizace plata plavební komory</t>
  </si>
  <si>
    <t>Viz příloha C.3 a C.2</t>
  </si>
  <si>
    <t>Sejmutí po hranici dočasného záboru</t>
  </si>
  <si>
    <t>245,2</t>
  </si>
  <si>
    <t>Stávající ČS</t>
  </si>
  <si>
    <t>79,2-6,6-0,7 "m2"</t>
  </si>
  <si>
    <t>131251104</t>
  </si>
  <si>
    <t>Hloubení jam nezapažených v hornině třídy těžitelnosti I skupiny 3 objem do 500 m3 strojně</t>
  </si>
  <si>
    <t>-1659798867</t>
  </si>
  <si>
    <t>Hloubení nezapažených jam a zářezů strojně s urovnáním dna do předepsaného profilu a spádu v hornině třídy těžitelnosti I skupiny 3 přes 100 do 500 m3</t>
  </si>
  <si>
    <t>https://podminky.urs.cz/item/CS_URS_2023_02/131251104</t>
  </si>
  <si>
    <t>Viz příloha D.1.10 a D.1.11 a C.3</t>
  </si>
  <si>
    <t>Čerpací stanice AS PUMP</t>
  </si>
  <si>
    <t>9,2*9,2*5,2</t>
  </si>
  <si>
    <t>Demolice stávající ČS"</t>
  </si>
  <si>
    <t>6,8*5,6*2,5 - 6,6"m2"*2,5 "odečet stávající ČS"</t>
  </si>
  <si>
    <t>Čistírna odpadních vod</t>
  </si>
  <si>
    <t>6,3*5,45*3,0</t>
  </si>
  <si>
    <t>132251102</t>
  </si>
  <si>
    <t>Hloubení rýh nezapažených š do 800 mm v hornině třídy těžitelnosti I skupiny 3 objem do 50 m3 strojně</t>
  </si>
  <si>
    <t>-2055209147</t>
  </si>
  <si>
    <t>Hloubení nezapažených rýh šířky do 800 mm strojně s urovnáním dna do předepsaného profilu a spádu v hornině třídy těžitelnosti I skupiny 3 přes 20 do 50 m3</t>
  </si>
  <si>
    <t>https://podminky.urs.cz/item/CS_URS_2023_02/132251102</t>
  </si>
  <si>
    <t>Viz příloha C.3  a D.1.7 - D.1.9</t>
  </si>
  <si>
    <t>Výtlačné potrubí</t>
  </si>
  <si>
    <t>0,8*2,0*0,85 "v zatravněném úseku mezi ČOV a RŠ4"</t>
  </si>
  <si>
    <t>0,8*7,1*0,75 "Tlakové potrubí DN 110"</t>
  </si>
  <si>
    <t>132254205</t>
  </si>
  <si>
    <t>Hloubení zapažených rýh š do 2000 mm v hornině třídy těžitelnosti I skupiny 3 objem do 1000 m3</t>
  </si>
  <si>
    <t>Hloubení zapažených rýh šířky přes 800 do 2 000 mm strojně s urovnáním dna do předepsaného profilu a spádu v hornině třídy těžitelnosti I skupiny 3 přes 500 do 1 000 m3</t>
  </si>
  <si>
    <t>https://podminky.urs.cz/item/CS_URS_2023_02/132254205</t>
  </si>
  <si>
    <t>odstranění stávající kanalizace/šachet</t>
  </si>
  <si>
    <t>2,0*2,0*2,65*2 "střední hloubka"+0,5*0,5*2,65*2 "rozšíření ve trase výkopu pro nové potrubí"</t>
  </si>
  <si>
    <t>- (1,35"m2"*2,45 *3 "ks" + 1,35 "m2"*2,35 + 1,35"m2"*2,75) "bourané šachty"</t>
  </si>
  <si>
    <t>Výkop pro novou kanalizaci</t>
  </si>
  <si>
    <t>Větev A</t>
  </si>
  <si>
    <t>180,3 "m2" *1,5 "po akumulační nádrž"</t>
  </si>
  <si>
    <t xml:space="preserve">Větev B </t>
  </si>
  <si>
    <t>5,95 "m2"*1,0</t>
  </si>
  <si>
    <t>Větev C</t>
  </si>
  <si>
    <t>4,9 "m2"*1,0</t>
  </si>
  <si>
    <t>Větev D</t>
  </si>
  <si>
    <t>29,2*1,0+4,9*1,5</t>
  </si>
  <si>
    <t>Od Čov po jímku VO</t>
  </si>
  <si>
    <t>634,4*1,5</t>
  </si>
  <si>
    <t>odstranění stávající kanalizace</t>
  </si>
  <si>
    <t>2,0*4*2,65 "střední hloubka" *2"ks"</t>
  </si>
  <si>
    <t>180,3 "m2" *2 "po akumulační nádrž"</t>
  </si>
  <si>
    <t>5,95 "m2"*2</t>
  </si>
  <si>
    <t>4,9 "m2"*2</t>
  </si>
  <si>
    <t>29,2*2 +4,9*2</t>
  </si>
  <si>
    <t>634,4*2</t>
  </si>
  <si>
    <t>-1648710140</t>
  </si>
  <si>
    <t>16220141R</t>
  </si>
  <si>
    <t xml:space="preserve">Odklizení a likvidace kmenů stromů listnatých D kmene přes 100 do 300 mm, vč. případných poplatků </t>
  </si>
  <si>
    <t>392731031</t>
  </si>
  <si>
    <t>Odklizení a likvidace kmenů stromů listnatých D kmene přes 100 do 300 mm, vč. případných poplatků.
Položka zahrnuje naložení, přemístění a likvidaci kmenů vč. případných poplatků.</t>
  </si>
  <si>
    <t xml:space="preserve">Poznámka k souboru cen:_x000D_
1. Průměr kmene i pařezu se měří v místě řezu._x000D_
2. Měrná jednotka kus je 1 strom._x000D_
</t>
  </si>
  <si>
    <t>zasyp*2 "na a z MD"</t>
  </si>
  <si>
    <t>jama_nezapaz+zapaz_ryha_vykop+ryha_nezapaz</t>
  </si>
  <si>
    <t>sejmuti*0,15-ohum_rov*0,15</t>
  </si>
  <si>
    <t>zasyp "naložení na MD"</t>
  </si>
  <si>
    <t>zasyp "uložení na MD"</t>
  </si>
  <si>
    <t>174151101</t>
  </si>
  <si>
    <t>https://podminky.urs.cz/item/CS_URS_2023_02/174151101</t>
  </si>
  <si>
    <t>zásyp po odstranění stávající kanalizace</t>
  </si>
  <si>
    <t>2,0*2,0*2,65 "střední hloubka" *4 "ks"</t>
  </si>
  <si>
    <t>Nová splašková kanalizace</t>
  </si>
  <si>
    <t>Větev A DN 200</t>
  </si>
  <si>
    <t>10,22"m2" *1,0</t>
  </si>
  <si>
    <t>Větev A DN 300</t>
  </si>
  <si>
    <t>103,4 "m2" *1,5 "po akumulační nádrž"</t>
  </si>
  <si>
    <t>0,8*7,1*0,25 "Tlakové potrubí DN 110"</t>
  </si>
  <si>
    <t>0,8*2,0*0,3 "DN 150 mezi  ČOV a RŠ4"</t>
  </si>
  <si>
    <t>Od RŠ4 po jímku VO</t>
  </si>
  <si>
    <t>445,1*1,5</t>
  </si>
  <si>
    <t>2,76 "m2"*1,0</t>
  </si>
  <si>
    <t>1,68 "m2"*1,0</t>
  </si>
  <si>
    <t>16,8*1,0+1,3*1,5</t>
  </si>
  <si>
    <t>8,85*8,85*4,65 - (4,91"m2"*5,05 -5,75"m2"*0,3) "odečet kce čerpací stanice"</t>
  </si>
  <si>
    <t>-1,4"m2"*2,3 "odečet kanalizačního potrubí DN 300"</t>
  </si>
  <si>
    <t>-0,28"m2"*4,5 "odečet tlakového potrubí D 110"</t>
  </si>
  <si>
    <t xml:space="preserve">6,3*5,45*3,0 - (9,1"m2"*3,0 - 12,41"m2"*0,3) "odečet kce. ČOV" </t>
  </si>
  <si>
    <t>-0,28"m2"*1,6 "odečet tlakového potrubí D 110"</t>
  </si>
  <si>
    <t>-0,3"m2"*1,6 "odečet PVC DN 160"</t>
  </si>
  <si>
    <t>Demolice stávající ČS</t>
  </si>
  <si>
    <t xml:space="preserve">6,8*5,6*2,5 </t>
  </si>
  <si>
    <t>174251201</t>
  </si>
  <si>
    <t>Zásyp jam po pařezech D pařezů do 300 mm strojně</t>
  </si>
  <si>
    <t>1834285352</t>
  </si>
  <si>
    <t>Zásyp jam po pařezech strojně výkopkem z horniny získané při dobývání pařezů s hrubým urovnáním povrchu zasypávky průměru pařezu přes 100 do 300 mm</t>
  </si>
  <si>
    <t>https://podminky.urs.cz/item/CS_URS_2023_02/174251201</t>
  </si>
  <si>
    <t xml:space="preserve">Poznámka k souboru cen:_x000D_
1. Zásyp jam po pařezech průměru do 300 mm se neoceňuje v případě, že se současně provádí sejmutí ornice._x000D_
2. Nestačí-li pro zasypání jámy po pařezu výkopek získaný při dobývání pařezu a je-li projektem předepsáno, oceňuje se doplnění jámy do úrovně okolního terénu cenou 174 Zásyp sypaninou jam, šachet, rýh nebo kolem objektů ručně._x000D_
3. Průměr pařezu se měří v místě řezu kmene na základě dvojího na sebe kolmého měření a následného zprůměrování naměřených hodnot._x000D_
</t>
  </si>
  <si>
    <t>0,21 "m2" *6,3 "DN 200 PVC"</t>
  </si>
  <si>
    <t>0,56"m2"*(23,25+17,0+15,0) "DN 300, po Akumulační nádrž"</t>
  </si>
  <si>
    <t>0,21 "m2"*4,01 "PVC DN 150 od ČOV"</t>
  </si>
  <si>
    <t>0,56"m2"*(22,8+15,7+24,6+36,4+36,4+10,05+7,3) "DN 300, Od RŠ4 po výustní objekt"</t>
  </si>
  <si>
    <t>0,21 "m2" *5,2</t>
  </si>
  <si>
    <t>0,21 "m2" *5,3</t>
  </si>
  <si>
    <t>0,21 "m2" *17,75</t>
  </si>
  <si>
    <t>124,858*2 'Přepočtené koeficientem množství</t>
  </si>
  <si>
    <t>181351103</t>
  </si>
  <si>
    <t>Rozprostření ornice tl vrstvy do 200 mm pl přes 100 do 500 m2 v rovině nebo ve svahu do 1:5 strojně</t>
  </si>
  <si>
    <t>Rozprostření a urovnání ornice v rovině nebo ve svahu sklonu do 1:5 strojně při souvislé ploše přes 100 do 500 m2, tl. vrstvy do 200 mm</t>
  </si>
  <si>
    <t>https://podminky.urs.cz/item/CS_URS_2023_02/181351103</t>
  </si>
  <si>
    <t>245,2 - 13,25"m2, akumulační nádrž"</t>
  </si>
  <si>
    <t xml:space="preserve">79,2 </t>
  </si>
  <si>
    <t>181411121</t>
  </si>
  <si>
    <t>Založení lučního trávníku výsevem pl do 1000 m2 v rovině a ve svahu do 1:5</t>
  </si>
  <si>
    <t>Založení trávníku na půdě předem připravené plochy do 1000 m2 výsevem včetně utažení lučního v rovině nebo na svahu do 1:5</t>
  </si>
  <si>
    <t>https://podminky.urs.cz/item/CS_URS_2023_02/181411121</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</si>
  <si>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</si>
  <si>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R161</t>
  </si>
  <si>
    <t>Odklizení a likvidace pařezů do prům. 300 mm vč. případných poplatků</t>
  </si>
  <si>
    <t>1178314902</t>
  </si>
  <si>
    <t>Odklizení a likvidace pařezů do prům. 300 mm vč. případných poplatků
Položka zahrnuje naložení, přemístění, likvidaci pařezů na skládce, případně rozdrzení atd.</t>
  </si>
  <si>
    <t>-1265839562</t>
  </si>
  <si>
    <t>Viz příloha C.3  a D.1.7 - D.1.9 a D.1.4</t>
  </si>
  <si>
    <t>6,5 "Větev A DN 200"</t>
  </si>
  <si>
    <t>58,95 "Větev A DN 300 po ČOV"</t>
  </si>
  <si>
    <t>3,8 "Větev A DN 160"</t>
  </si>
  <si>
    <t>162,3 "Větev A DN 300 Od ČOV po VO"</t>
  </si>
  <si>
    <t>5,2</t>
  </si>
  <si>
    <t>5,3</t>
  </si>
  <si>
    <t>17,1</t>
  </si>
  <si>
    <t>273313711</t>
  </si>
  <si>
    <t>Základové desky z betonu tř. C 20/25</t>
  </si>
  <si>
    <t>1299680329</t>
  </si>
  <si>
    <t>Základy z betonu prostého desky z betonu kamenem neprokládaného tř. C 20/25</t>
  </si>
  <si>
    <t>https://podminky.urs.cz/item/CS_URS_2023_02/273313711</t>
  </si>
  <si>
    <t>Viz příloha D.1.11</t>
  </si>
  <si>
    <t>0,5*0,4*0,8 "základ pod rozvaděč čerpací stanice"</t>
  </si>
  <si>
    <t>0,6*0,4*0,8 "základ pod rozvaděč ČOV"</t>
  </si>
  <si>
    <t>273326241</t>
  </si>
  <si>
    <t>Základové desky ze ŽB pro prostředí s mrazovými cykly tř. C 30/37</t>
  </si>
  <si>
    <t>1564263828</t>
  </si>
  <si>
    <t>Základy z betonu železového desky z betonu pro prostředí s mrazovými cykly tř. C 30/37</t>
  </si>
  <si>
    <t>https://podminky.urs.cz/item/CS_URS_2023_02/273326241</t>
  </si>
  <si>
    <t>Poznámka k položce:_x000D_
C 30/37 XC4, XF3</t>
  </si>
  <si>
    <t>Viz příloha D.1.10</t>
  </si>
  <si>
    <t>4,0*3,15*0,2 " ČOV"</t>
  </si>
  <si>
    <t>6,54"m2"*0,2 "Čerpací stanice"</t>
  </si>
  <si>
    <t>273356021</t>
  </si>
  <si>
    <t>Bednění základových desek ploch rovinných zřízení</t>
  </si>
  <si>
    <t>-849063917</t>
  </si>
  <si>
    <t>Bednění základů z betonu prostého nebo železového desek pro plochy rovinné zřízení</t>
  </si>
  <si>
    <t>https://podminky.urs.cz/item/CS_URS_2023_02/273356021</t>
  </si>
  <si>
    <t>(4,0+3,15)*2*0,2 " ČOV"</t>
  </si>
  <si>
    <t>9,52*0,2 "Čerpací stanice"</t>
  </si>
  <si>
    <t>273356022</t>
  </si>
  <si>
    <t>Bednění základových desek ploch rovinných odstranění</t>
  </si>
  <si>
    <t>-1970906665</t>
  </si>
  <si>
    <t>Bednění základů z betonu prostého nebo železového desek pro plochy rovinné odstranění</t>
  </si>
  <si>
    <t>https://podminky.urs.cz/item/CS_URS_2023_02/273356022</t>
  </si>
  <si>
    <t>273366006</t>
  </si>
  <si>
    <t>Výztuž základových desek z betonářské oceli 10 505</t>
  </si>
  <si>
    <t>397644003</t>
  </si>
  <si>
    <t>Výztuž základů desek z oceli 10 505 (R) nebo BSt 500</t>
  </si>
  <si>
    <t>https://podminky.urs.cz/item/CS_URS_2023_02/273366006</t>
  </si>
  <si>
    <t>Viz příloha D.1.10 - Základová deska ČOV</t>
  </si>
  <si>
    <t>zaklad_30_37 *70 "kg/m3" /1000 "vyztužení základu a obetonávky ČOV a čerpací stanice"</t>
  </si>
  <si>
    <t>273366011</t>
  </si>
  <si>
    <t>Výztuž základových desek z drátů typu Kari</t>
  </si>
  <si>
    <t>-2004363761</t>
  </si>
  <si>
    <t>Výztuž základů desek ze svařovaných sítí z drátů typu Kari</t>
  </si>
  <si>
    <t>https://podminky.urs.cz/item/CS_URS_2023_02/273366011</t>
  </si>
  <si>
    <t>(4,0*3,15)*1,2 "20% na přesahy" *6,04"kg/m2"  *2"ks" /1000</t>
  </si>
  <si>
    <t>Viz příloha D.1.11 - Základová deska Čerpací stanice</t>
  </si>
  <si>
    <t>6,54"m2"*1,2 "20% na přesahy" *6,04"kg/m2"  *2"ks" /1000</t>
  </si>
  <si>
    <t>275351121</t>
  </si>
  <si>
    <t>Zřízení bednění základových patek</t>
  </si>
  <si>
    <t>-1268909813</t>
  </si>
  <si>
    <t>Bednění základů patek zřízení</t>
  </si>
  <si>
    <t>https://podminky.urs.cz/item/CS_URS_2023_02/275351121</t>
  </si>
  <si>
    <t>(0,5+0,4)*2*0,8 "základ pod rozvaděč čerpací stanice"</t>
  </si>
  <si>
    <t>(0,6+0,4)*2*0,8 "základ pod rozvaděč ČOV"</t>
  </si>
  <si>
    <t>275351122</t>
  </si>
  <si>
    <t>Odstranění bednění základových patek</t>
  </si>
  <si>
    <t>-1192073599</t>
  </si>
  <si>
    <t>Bednění základů patek odstranění</t>
  </si>
  <si>
    <t>https://podminky.urs.cz/item/CS_URS_2023_02/275351122</t>
  </si>
  <si>
    <t>-2096390033</t>
  </si>
  <si>
    <t>Obetonování ČOV</t>
  </si>
  <si>
    <t>11,0*0,3*3,0</t>
  </si>
  <si>
    <t>-1730957260</t>
  </si>
  <si>
    <t>11,0*3,0</t>
  </si>
  <si>
    <t>1176992281</t>
  </si>
  <si>
    <t>347049473</t>
  </si>
  <si>
    <t>COV_3037*70 "kg/m3" /1000</t>
  </si>
  <si>
    <t>404730458</t>
  </si>
  <si>
    <t>Viz příloha D.1.10 - Obetónování ČOV</t>
  </si>
  <si>
    <t>(11,0*3,0)*1,2 "20% na přesahy" *6,04"kg/m2"  *2"ks" /1000</t>
  </si>
  <si>
    <t>339921132</t>
  </si>
  <si>
    <t>Osazování betonových palisád do betonového základu v řadě výšky prvku přes 0,5 do 1 m</t>
  </si>
  <si>
    <t>-587810788</t>
  </si>
  <si>
    <t>Osazování palisád betonových v řadě se zabetonováním výšky palisády přes 500 do 1000 mm</t>
  </si>
  <si>
    <t>https://podminky.urs.cz/item/CS_URS_2023_02/339921132</t>
  </si>
  <si>
    <t>Viz příloha D.1.11 a D.1.10 a D.1.4 a C.3</t>
  </si>
  <si>
    <t>28,55</t>
  </si>
  <si>
    <t>59228414</t>
  </si>
  <si>
    <t>palisáda betonová tyčová půlkulatá přírodní 175x200x1000mm</t>
  </si>
  <si>
    <t>-1485625801</t>
  </si>
  <si>
    <t>4+92</t>
  </si>
  <si>
    <t>59228413</t>
  </si>
  <si>
    <t>palisáda betonová tyčová půlkulatá přírodní 175x200x800mm</t>
  </si>
  <si>
    <t>402885281</t>
  </si>
  <si>
    <t>16+12+20</t>
  </si>
  <si>
    <t>59228412</t>
  </si>
  <si>
    <t>palisáda betonová tyčová půlkulatá přírodní 175x200x600mm</t>
  </si>
  <si>
    <t>-1285554414</t>
  </si>
  <si>
    <t>10+11</t>
  </si>
  <si>
    <t>Viz příloha C.3  a D.1.7 - D.1.14</t>
  </si>
  <si>
    <t xml:space="preserve">6,3*1,0 "Větev A DN 200"  </t>
  </si>
  <si>
    <t xml:space="preserve">(14,9+16,95+23,2)*1,5 "Větev A DN 300 po čerpací stanici"     </t>
  </si>
  <si>
    <t>12,05*0,8 "Tlakové potrubí DN 110"</t>
  </si>
  <si>
    <t>4,0*1,0 "Větev A DN 150 od ČOV"</t>
  </si>
  <si>
    <t>1,5*151,8*0,1 "DN 300, od ŘŠ4 po VO"</t>
  </si>
  <si>
    <t>1,65*1,65 "RŠ1- RŠ3" *3</t>
  </si>
  <si>
    <t>1,65*1,65 "RŠ4, RŠ5, RŠ6, RŠ7, RŠ8, RŠ15, RŠ16 " *7</t>
  </si>
  <si>
    <t>1,0*5,2</t>
  </si>
  <si>
    <t>1,0*5,3</t>
  </si>
  <si>
    <t>1,0*17,75*0,1</t>
  </si>
  <si>
    <t>1,65*1,65 "RŠ 17"</t>
  </si>
  <si>
    <t>Čerpací stanice</t>
  </si>
  <si>
    <t>7,52 "m2"</t>
  </si>
  <si>
    <t>ČOV</t>
  </si>
  <si>
    <t>4,0*3,15</t>
  </si>
  <si>
    <t>0,85*0,85 "Podklad pod dmýchadlo"</t>
  </si>
  <si>
    <t>-481158533</t>
  </si>
  <si>
    <t>6,3*1,0*0,1 "Větev A DN 200"</t>
  </si>
  <si>
    <t>58,95*1,5*0,1 "Větev A DN 300 po AKN"</t>
  </si>
  <si>
    <t>3,8*1,0*0,1 "Větev A DN 150 od ČOV"</t>
  </si>
  <si>
    <t>1,5*162,3*0,1 "DN 300, od ŘŠ4 po VO"</t>
  </si>
  <si>
    <t>1,0*5,2*0,1</t>
  </si>
  <si>
    <t>1,0*5,3*0,1</t>
  </si>
  <si>
    <t>1,0*17,1*0,1</t>
  </si>
  <si>
    <t>12+14+18 "Větev A Dn 300 po AKN"</t>
  </si>
  <si>
    <t>VĚTEV A od ČOV</t>
  </si>
  <si>
    <t>18+12+20+29+29+8+6</t>
  </si>
  <si>
    <t>1 "ŘŠ 3"</t>
  </si>
  <si>
    <t>1 "ŘŠ 4"</t>
  </si>
  <si>
    <t>1 "ŘŠ 5"</t>
  </si>
  <si>
    <t>1 "ŘŠ 6"</t>
  </si>
  <si>
    <t>45922952</t>
  </si>
  <si>
    <t>1 "ŘŠ 16"</t>
  </si>
  <si>
    <t>1 "ŘŠ 17"</t>
  </si>
  <si>
    <t>1 "ŘŠ 1"</t>
  </si>
  <si>
    <t>1 "ŘŠ 2"</t>
  </si>
  <si>
    <t>-200154069</t>
  </si>
  <si>
    <t>204804875</t>
  </si>
  <si>
    <t>0,1"m2"*(14,9+17,0+23,2) "DN 300, po AKN"</t>
  </si>
  <si>
    <t>0,1"m2"*(22,7+15,6+24,6+36,35+36,35+10,0+7,3) "DN 300, Od ŘŠ4 po VO"</t>
  </si>
  <si>
    <t>0,6*2*(14,9+17,0+23,2) "DN 300, po AKN"</t>
  </si>
  <si>
    <t>0,6*2*(22,7+15,6+24,6+36,35+36,35+10,0+7,3) "DN 300, Od ŘŠ4 po VO"</t>
  </si>
  <si>
    <t>1108422508</t>
  </si>
  <si>
    <t>Poznámka k položce:_x000D_
Předpokládá se uložení materiálu uloženého vedle výkopu - cena položky včetně.</t>
  </si>
  <si>
    <t>-447414963</t>
  </si>
  <si>
    <t>76,06 "ČOV + čerpací stanice"</t>
  </si>
  <si>
    <t>-424537776</t>
  </si>
  <si>
    <t>76,06*1,01 'Přepočtené koeficientem množství</t>
  </si>
  <si>
    <t>810441811</t>
  </si>
  <si>
    <t>Bourání stávajícího potrubí z betonu DN přes 400 do 600</t>
  </si>
  <si>
    <t>Bourání stávajícího potrubí z betonu v otevřeném výkopu DN přes 400 do 600</t>
  </si>
  <si>
    <t>https://podminky.urs.cz/item/CS_URS_2023_02/810441811</t>
  </si>
  <si>
    <t>Viz příloha C.3 - Stávající splašková kanalizace</t>
  </si>
  <si>
    <t>U ČS</t>
  </si>
  <si>
    <t>2,2</t>
  </si>
  <si>
    <t xml:space="preserve">U výustního oběktu </t>
  </si>
  <si>
    <t>11,7+9,6</t>
  </si>
  <si>
    <t>812372221</t>
  </si>
  <si>
    <t>Montáž potrubí z trub TBH s integrovaným pryžovým těsněním a čedičovou výstelkou otevřený výkop sklon do 20 % DN 300</t>
  </si>
  <si>
    <t>Montáž potrubí z trub betonových hrdlových v otevřeném výkopu ve sklonu do 20 % s integrovaným pryžovým těsněním a čedičovou výstelkou DN 300</t>
  </si>
  <si>
    <t>https://podminky.urs.cz/item/CS_URS_2023_02/812372221</t>
  </si>
  <si>
    <t>Viz příloha D.1.4</t>
  </si>
  <si>
    <t>VĚTEV A po čerpací stanici</t>
  </si>
  <si>
    <t>15,1+17,1+23,45</t>
  </si>
  <si>
    <t>VĚTEV A od ČOV po VO</t>
  </si>
  <si>
    <t>154,2</t>
  </si>
  <si>
    <t>59223020</t>
  </si>
  <si>
    <t>trouba betonová hrdlová DN 300</t>
  </si>
  <si>
    <t>209,85*1,01 'Přepočtené koeficientem množství</t>
  </si>
  <si>
    <t>857242192</t>
  </si>
  <si>
    <t>Příplatek za práci ve štole při montáži litinových tvarovek jednoosých přírubových DN 80 až 250</t>
  </si>
  <si>
    <t>1996192062</t>
  </si>
  <si>
    <t>Montáž litinových tvarovek na potrubí litinovém tlakovém jednoosých na potrubí z trub přírubových Příplatek k ceně za práce ve štole, v uzavřeném kanálu nebo v objektech DN od 80 do 250</t>
  </si>
  <si>
    <t>https://podminky.urs.cz/item/CS_URS_2023_02/857242192</t>
  </si>
  <si>
    <t>1 "ks - přechod na PE potrubí"</t>
  </si>
  <si>
    <t>857262122</t>
  </si>
  <si>
    <t>Montáž litinových tvarovek jednoosých přírubových otevřený výkop DN 100</t>
  </si>
  <si>
    <t>-1227951445</t>
  </si>
  <si>
    <t>Montáž litinových tvarovek na potrubí litinovém tlakovém jednoosých na potrubí z trub přírubových v otevřeném výkopu, kanálu nebo v šachtě DN 100</t>
  </si>
  <si>
    <t>https://podminky.urs.cz/item/CS_URS_2023_02/857262122</t>
  </si>
  <si>
    <t>55253611</t>
  </si>
  <si>
    <t>přechod přírubový,práškový epoxid tl 250µm FFR-kus litinový DN 100/50</t>
  </si>
  <si>
    <t>400377819</t>
  </si>
  <si>
    <t>871264301R</t>
  </si>
  <si>
    <t>Montáž kanalizačního potrubí z PE 100, D 110x6,6 mm PN 6, otevřený výkop sklon do 20 % svařovaných na tupo</t>
  </si>
  <si>
    <t>-1368744647</t>
  </si>
  <si>
    <t xml:space="preserve">Montáž kanalizačního potrubí z plastů z polyetylenu PE 100 svařovaných na tupo v otevřeném výkopu ve sklonu do 20 % PN 6 D 110 x 6,6 mm
</t>
  </si>
  <si>
    <t>D.1.4.</t>
  </si>
  <si>
    <t>13,0</t>
  </si>
  <si>
    <t>28613416R</t>
  </si>
  <si>
    <t>potrubí kanalizační tlakové PE100 PN 6 návin se signalizační vrstvou 110x6,6mm</t>
  </si>
  <si>
    <t>1057693353</t>
  </si>
  <si>
    <t>13*1,015 'Přepočtené koeficientem množství</t>
  </si>
  <si>
    <t>-1246816352</t>
  </si>
  <si>
    <t>-1858328932</t>
  </si>
  <si>
    <t>4,15*1,03 'Přepočtené koeficientem množství</t>
  </si>
  <si>
    <t>6,4</t>
  </si>
  <si>
    <t>Viz příloha D.1.5 a D.1.6</t>
  </si>
  <si>
    <t>5,5</t>
  </si>
  <si>
    <t>5,6</t>
  </si>
  <si>
    <t>18,0</t>
  </si>
  <si>
    <t>877325301R</t>
  </si>
  <si>
    <t>Montáž oblouků svařovaných na tupo na kanalizačním potrubí z PE trub d 160</t>
  </si>
  <si>
    <t>513341166</t>
  </si>
  <si>
    <t>Montáž tvarovek na kanalizačním plastovém potrubí z polyetylenu PE 100 svařovaných na tupo SDR 11/PN16 oblouků nebo redukcí d 160</t>
  </si>
  <si>
    <t>https://podminky.urs.cz/item/CS_URS_2023_02/877325301R</t>
  </si>
  <si>
    <t>Vstup do čov - přechod potrubí</t>
  </si>
  <si>
    <t>28615380</t>
  </si>
  <si>
    <t>redukce SDR17 PE 100 D 160/110</t>
  </si>
  <si>
    <t>-308992364</t>
  </si>
  <si>
    <t>Viz příloha C.3 - stávající splašková šachta</t>
  </si>
  <si>
    <t>Pod komunikaci</t>
  </si>
  <si>
    <t>1,35"m2"*2,45 *3 "ks" + 1,35 "m2"*2,35 + 1,35"m2"*2,75</t>
  </si>
  <si>
    <t xml:space="preserve">U výustního objektu </t>
  </si>
  <si>
    <t>1,35 "m2" *4,7</t>
  </si>
  <si>
    <t>891372421</t>
  </si>
  <si>
    <t>Montáž koncových klapek PE-HD na kolmou stěnu DN 300</t>
  </si>
  <si>
    <t>-155309381</t>
  </si>
  <si>
    <t>Montáž kanalizačních armatur na potrubí koncových klapek PE-HD na kolmou stěnu DN 300</t>
  </si>
  <si>
    <t>https://podminky.urs.cz/item/CS_URS_2023_02/891372421</t>
  </si>
  <si>
    <t>42283006</t>
  </si>
  <si>
    <t>klapka koncová PE-HD na kolmou betonovou stěnu DN 300</t>
  </si>
  <si>
    <t>-1131467406</t>
  </si>
  <si>
    <t>výustní objekt - C.3 a D.1.4</t>
  </si>
  <si>
    <t>54879834</t>
  </si>
  <si>
    <t>sada pro ukotvení koncové klapky na kolmou betonovou stěnu DN 300</t>
  </si>
  <si>
    <t>-505452971</t>
  </si>
  <si>
    <t>1 "RŠ1"</t>
  </si>
  <si>
    <t>1 "RŠ2"</t>
  </si>
  <si>
    <t>2 "RŠ3"</t>
  </si>
  <si>
    <t>2 "RŠ4"</t>
  </si>
  <si>
    <t>2 "ŘŠ5"</t>
  </si>
  <si>
    <t>2 "RŠ6"</t>
  </si>
  <si>
    <t>2 "ŘŠ 7"</t>
  </si>
  <si>
    <t>2 "ŘŠ 8"</t>
  </si>
  <si>
    <t>2 "ŘŠ 15"</t>
  </si>
  <si>
    <t>2 "ŘŠ 16"</t>
  </si>
  <si>
    <t>1 "RŠ7"</t>
  </si>
  <si>
    <t>1 "ŘŠ 8"</t>
  </si>
  <si>
    <t>1 "ŘŠ 15"</t>
  </si>
  <si>
    <t>481205441</t>
  </si>
  <si>
    <t>2 "RŠ1 , RŠ2"</t>
  </si>
  <si>
    <t>6 "ŘŠ5, RŠ6, ŘŠ7, RŠ8, RŠ15, RŠ16"</t>
  </si>
  <si>
    <t>724966244</t>
  </si>
  <si>
    <t>3 "RŠ1, RŠ2, RŠ3"</t>
  </si>
  <si>
    <t>7 "RŠ4, ŘŠ5, RŠ6, ŘŠ7, RŠ8, RŠ15, RŠ16"</t>
  </si>
  <si>
    <t>1 "RŠ17"</t>
  </si>
  <si>
    <t>894414211</t>
  </si>
  <si>
    <t>Osazení betonových nebo železobetonových dílců pro šachty desek zákrytových</t>
  </si>
  <si>
    <t>-157113145</t>
  </si>
  <si>
    <t>https://podminky.urs.cz/item/CS_URS_2023_02/894414211</t>
  </si>
  <si>
    <t>59224315</t>
  </si>
  <si>
    <t>deska betonová zákrytová pro kruhové šachty 100/62,5x16,5cm</t>
  </si>
  <si>
    <t>1850485884</t>
  </si>
  <si>
    <t>2 "RŠ3, RŠ4"</t>
  </si>
  <si>
    <t>1 "RŠ 17"</t>
  </si>
  <si>
    <t>3+2"viz príloha C.3"</t>
  </si>
  <si>
    <t>899304811</t>
  </si>
  <si>
    <t>Demontáž poklopů betonových nebo ŽB včetně rámu hmotnosti přes 150 kg</t>
  </si>
  <si>
    <t>Demontáž poklopů betonových a železobetonových včetně rámu, hmotnosti jednotlivě přes 150 kg</t>
  </si>
  <si>
    <t>https://podminky.urs.cz/item/CS_URS_2023_02/899304811</t>
  </si>
  <si>
    <t xml:space="preserve">Viz příloha D.1.4 </t>
  </si>
  <si>
    <t>3 "RŠ 1 - RŠ3"</t>
  </si>
  <si>
    <t>7 "RŠ 4, RŠ5, RŠ6, RŠ7, RŠ8, RŠ15, RŠ16"</t>
  </si>
  <si>
    <t>-1389318722</t>
  </si>
  <si>
    <t>1,1"m2"*2,6 "RŠ1" +0,62"m2"*(0,42+0,1) "zúžení kónusu s poklopem+prstenec"</t>
  </si>
  <si>
    <t>1,1"m2"*2,9 "RŠ2" +0,62"m2"*(0,42+0,1) "zúžení kónusu s poklopem+prstenec"</t>
  </si>
  <si>
    <t>1,1"m2"*3,2 "RŠ3" +0,62"m2"*0,18 "poklop nad zákrytovou deskou"</t>
  </si>
  <si>
    <t xml:space="preserve"> -0,26"m2"*0,2 "odečet potrubí" * 3"ks DN 200"</t>
  </si>
  <si>
    <t xml:space="preserve"> -0,45"m2"*0,2 "odečet potrubí" * 5"ks DN 300"</t>
  </si>
  <si>
    <t>1,1"m2"*3,3 "RŠ4" +0,62"m2"*0,3 "poklop a prstence nad zákrytovou deskou"</t>
  </si>
  <si>
    <t xml:space="preserve"> -0,45"m2"*0,2 "odečet potrubí" * 1"ks DN 300"</t>
  </si>
  <si>
    <t xml:space="preserve"> -0,2"m2"*0,2 "odečet potrubí" * 1"ks DN 150"</t>
  </si>
  <si>
    <t>1,1"m2"*3,6 "RŠ5" +0,62"m2"*(0,42+0,04) "zúžení kónusu s poklopem+prstenec"</t>
  </si>
  <si>
    <t xml:space="preserve"> -0,45"m2"*0,2 "odečet potrubí" * 2"ks DN 300"</t>
  </si>
  <si>
    <t>1,1"m2"*3,7 "RŠ6" +0,62"m2"*(0,42+0,16) "zúžení kónusu s poklopem+prstenec"</t>
  </si>
  <si>
    <t>1,1"m2"*(4,05+4,3+4,3+4,4) "RŠ7, RŠ8, RŠ15, RŠ16" +0,62"m2"*(0,45*4+0,06) "zúžení kónusu s poklopem+prstenec"</t>
  </si>
  <si>
    <t xml:space="preserve"> -0,45"m2"*0,2 "odečet potrubí" * 8"ks DN 300"</t>
  </si>
  <si>
    <t>1,1"m2"*2,2 "RŠ17" +0,62"m2"*0,2 "prstenec+poklop nad zákrytovou deskou"</t>
  </si>
  <si>
    <t xml:space="preserve"> -0,26"m2"*0,2 "odečet potrubí" * 1"ks DN 200"</t>
  </si>
  <si>
    <t xml:space="preserve">1,71 "m2" *4,6 "Akumuklační nádrž" </t>
  </si>
  <si>
    <t>-(PI/4*0,11^2)*0,3 -(PI/4*0,44^2)*0,3 "odečet potrubí"</t>
  </si>
  <si>
    <t>Obetonování Čerpací stanice</t>
  </si>
  <si>
    <t>2,42"m2"*4,5</t>
  </si>
  <si>
    <t>0,17 "m2" *6,3 "DN 200 PVC"</t>
  </si>
  <si>
    <t xml:space="preserve">0,2"m2"*(23,25+17,0+15,0) "DN 300" </t>
  </si>
  <si>
    <t>0,16"m2"*12,05 "Tlakové potrubí DN 110"</t>
  </si>
  <si>
    <t>0,17 "m2"*4,01"Větev A DN 160 - od ČOV"</t>
  </si>
  <si>
    <t>0,38"m2"*(22,8+15,7+24,6+36,4+36,4+10,05+7,3) "DN 300, Od RŠ4 po výustní objekt"</t>
  </si>
  <si>
    <t>0,17"m2"*5,2</t>
  </si>
  <si>
    <t>0,17"m2"*5,3</t>
  </si>
  <si>
    <t>0,17"m2"*18,52</t>
  </si>
  <si>
    <t xml:space="preserve">chránička elektro </t>
  </si>
  <si>
    <t>chran_kabel*0,3*0,3</t>
  </si>
  <si>
    <t>0,42*2*6,3 "DN 200 PVC"</t>
  </si>
  <si>
    <t>0,58*2*(23,25+17,0+15,0) "DN 300 po AN"</t>
  </si>
  <si>
    <t>0,42*2*12,05"Tlakové potrubí DN 110"</t>
  </si>
  <si>
    <t>0,4*2*4,01 "Větev A DN 160"</t>
  </si>
  <si>
    <t>0,66*2*(22,8+15,7+24,6+36,4+36,4+10,05+7,3) "DN 300, Od RŠ4 po výustní objekt"</t>
  </si>
  <si>
    <t>0,84*5,2</t>
  </si>
  <si>
    <t>0,84*5,3</t>
  </si>
  <si>
    <t>0,84*17,75</t>
  </si>
  <si>
    <t>Bednění obetonování šachet</t>
  </si>
  <si>
    <t>Viz příloha D.1.4 a D.1.5 a D.1.6</t>
  </si>
  <si>
    <t>5,44 *(2,6+2,9+3,2) "RŠ 1 - RŠ3"</t>
  </si>
  <si>
    <t xml:space="preserve"> 7,6*4,6 "čerpací stanice" </t>
  </si>
  <si>
    <t>5,44*(3,3+3,6+3,7+4,05+4,3+4,3+4,4) "RŠ4, RŠ5, RŠ6, RŠ7, RŠ8, RŠ15, RŠ16"</t>
  </si>
  <si>
    <t>5,44*2,2 "RŠ17"</t>
  </si>
  <si>
    <t>8,25 *4,5</t>
  </si>
  <si>
    <t>chran_kabel*0,32*2</t>
  </si>
  <si>
    <t>899910211</t>
  </si>
  <si>
    <t>Výplň potrubí pod tlakem cementopopílkovou suspenzí délky potrubí do 50 m</t>
  </si>
  <si>
    <t>-352983348</t>
  </si>
  <si>
    <t>Výplň potrubí trub betonových, litinových nebo kameninových cementopopílkovou suspenzí pod tlakem, délky do 50 m</t>
  </si>
  <si>
    <t>https://podminky.urs.cz/item/CS_URS_2023_02/899910211</t>
  </si>
  <si>
    <t>(17,35+15,3+19,7+2,3*2)*(PI/4*0,15^2)</t>
  </si>
  <si>
    <t>(28,3+17,8+1,2)*(PI/4*0,15^2)</t>
  </si>
  <si>
    <t>899-R</t>
  </si>
  <si>
    <t>Dodávka a montáž přírubového spoje jištěného proti posunu pro PE potrubí DN 100/110</t>
  </si>
  <si>
    <t>-1111772333</t>
  </si>
  <si>
    <t>899-R2</t>
  </si>
  <si>
    <t>Utěsnění čela ocelové chráničky Ø219.1/10 mm PU pěnou</t>
  </si>
  <si>
    <t>-208691626</t>
  </si>
  <si>
    <t>07.1</t>
  </si>
  <si>
    <t>Akumulační nádrž</t>
  </si>
  <si>
    <t>07.1.1</t>
  </si>
  <si>
    <t>PUMP 1500/4755 EO/B/SV</t>
  </si>
  <si>
    <t>-2062297906</t>
  </si>
  <si>
    <t>Čerpací stanice AS PUMP 1800/4755 EO/B/SV - PREFA - betonová prefabrikovaná šachta o rozměrech : vnitřní průměr 1500 mm, vnější průměr 1800 mm, výška 4755 mm, šachta je osazena jedním obslužným otvorem 900 x 600mm.</t>
  </si>
  <si>
    <t>07.1.2</t>
  </si>
  <si>
    <t>Čerpadlo GRUNDFOS SEG 40.09.2.50B</t>
  </si>
  <si>
    <t>-907688752</t>
  </si>
  <si>
    <t>Řezací oběžné kolo/průchodnost 6mm, parametry: Q = 3 l/s, H = 6m, elektromotor: 0,9 kW/2750 ot.min-1, materíálové provedení - litina. Příslušenství v ceně: spouštěcí zařízení do 4,5m (vedení tyčemi), 10m kabelu, teplotní a vlhkostní ochrana, hmotnost 38kg.
Čerpadla jsou dimenzována na kanalizační tlakové potrubí.</t>
  </si>
  <si>
    <t>07.1.3</t>
  </si>
  <si>
    <t>Technologické vystrojení DN50/1</t>
  </si>
  <si>
    <t>146010295</t>
  </si>
  <si>
    <t>- trubní rozvody DN50
- zpětná klapka DN 50
- uzavírací klapka DN 50</t>
  </si>
  <si>
    <t>07.1.4</t>
  </si>
  <si>
    <t>El. rozvaděč RCS1P+GSM</t>
  </si>
  <si>
    <t>1656386790</t>
  </si>
  <si>
    <t>Automatika pro jedno čerpadlo, řízená pomocí modulu ESH21, akustická signalizace při dosažení hladiny maximální a poruše motoru, ruční režim chodu, spínání 3x plovákovým spínečem, nebo kombinací plováků a elektrod, signalizace 5-ti provozních a poruchových stavů. El. rozvaděč je doplněn dálkovým přenosem dat pomocí GSM modulem Flajzar. Rozměry (vxšxh) mm ................ Prostředí instalace - venkovní. Stupeň ochrany 55/20.
Plastový pilíř.</t>
  </si>
  <si>
    <t>07.1.5</t>
  </si>
  <si>
    <t>Nerezový poklop 900x600mm</t>
  </si>
  <si>
    <t>-1610261890</t>
  </si>
  <si>
    <t>Nerezový poklop 900x600mm, uzamykatelný.</t>
  </si>
  <si>
    <t>07.1.6</t>
  </si>
  <si>
    <t>Vstupní nerezový žebřík</t>
  </si>
  <si>
    <t>1107096111</t>
  </si>
  <si>
    <t>Vstupní nerezový žebřík.</t>
  </si>
  <si>
    <t>07.1.7</t>
  </si>
  <si>
    <t>Výsuvná madla</t>
  </si>
  <si>
    <t>1668292845</t>
  </si>
  <si>
    <t>Výsuvná nerezová madla.</t>
  </si>
  <si>
    <t>07.1.8</t>
  </si>
  <si>
    <t>Zdvíhací zařízení ROJ150</t>
  </si>
  <si>
    <t>16932754</t>
  </si>
  <si>
    <t>Zdvihací zařízení AS-ROJ 150 je určeno pro ruční zdvihání a spouštění břemen, a to zejména v
objektech čistíren odpadních vod, příp. v jiných vodárenských nebo průmyslových provozech. Tímto
zařízením se zdvihají převážně čerpadla, česlicové koše, míchadla a další zařízení do max. hmotnosti
150 kg.</t>
  </si>
  <si>
    <t>07.1.9</t>
  </si>
  <si>
    <t>Montáž technologického vystrojení a uvedení do provozu.</t>
  </si>
  <si>
    <t>39406087</t>
  </si>
  <si>
    <t>916131113</t>
  </si>
  <si>
    <t>Osazení silničního obrubníku betonového ležatého s boční opěrou do lože z betonu prostého</t>
  </si>
  <si>
    <t>-687122148</t>
  </si>
  <si>
    <t>Osazení silničního obrubníku betonového se zřízením lože, s vyplněním a zatřením spár cementovou maltou ležatého s boční opěrou z betonu prostého, do lože z betonu prostého</t>
  </si>
  <si>
    <t>https://podminky.urs.cz/item/CS_URS_2023_02/916131113</t>
  </si>
  <si>
    <t>Viz příloha D.1.10 a D.1.11</t>
  </si>
  <si>
    <t>19,3</t>
  </si>
  <si>
    <t>59217029</t>
  </si>
  <si>
    <t>obrubník betonový silniční nájezdový 1000x150x150mm</t>
  </si>
  <si>
    <t>1240348150</t>
  </si>
  <si>
    <t>19,3*1,02 'Přepočtené koeficientem množství</t>
  </si>
  <si>
    <t>953334118</t>
  </si>
  <si>
    <t>Bobtnavý pásek do pracovních spar betonových kcí bentonitový 20 x 15 mm</t>
  </si>
  <si>
    <t>798664918</t>
  </si>
  <si>
    <t>Bobtnavý pásek do pracovních spar betonových konstrukcí bentonitový, rozměru 20 x 15 mm</t>
  </si>
  <si>
    <t>https://podminky.urs.cz/item/CS_URS_2023_02/953334118</t>
  </si>
  <si>
    <t>7,2</t>
  </si>
  <si>
    <t>1866448070</t>
  </si>
  <si>
    <t>0,5*0,5*0,3</t>
  </si>
  <si>
    <t>9660728-R</t>
  </si>
  <si>
    <t>Rozebrání a dočasné přemístění kotce</t>
  </si>
  <si>
    <t>-220261710</t>
  </si>
  <si>
    <t>9660728-R2</t>
  </si>
  <si>
    <t>Opětovná montáž a přemístění kotce</t>
  </si>
  <si>
    <t>2014194260</t>
  </si>
  <si>
    <t>9660728-R3</t>
  </si>
  <si>
    <t xml:space="preserve">Dodávka a montáž mechanicko-biologické aktivační čistírny odpadních vod </t>
  </si>
  <si>
    <t>-1122087030</t>
  </si>
  <si>
    <t>Dodávka a montáž mechanicko-biologické aktivační čistírny odpadních vod, vč. vnitřního vybavení a zamykatelného vnitřního pilíře pro el. rozvaděč a řízení ČOV.</t>
  </si>
  <si>
    <t>Poznámka k položce:_x000D_
Podrobná specifikace viz TZ</t>
  </si>
  <si>
    <t>9660728-R4</t>
  </si>
  <si>
    <t xml:space="preserve">Dodávka a montáž objímek RACI typu F/G výšky 41 mm </t>
  </si>
  <si>
    <t>829233667</t>
  </si>
  <si>
    <t xml:space="preserve">Poznámka k položce:_x000D_
1 kpl. objímek tvoří 3 ks  segmentů. </t>
  </si>
  <si>
    <t>Do ocelové chráničky</t>
  </si>
  <si>
    <t>981513114</t>
  </si>
  <si>
    <t>Demolice konstrukcí objektů z betonu železového těžkou mechanizací</t>
  </si>
  <si>
    <t>-463419490</t>
  </si>
  <si>
    <t>Demolice konstrukcí objektů těžkými mechanizačními prostředky konstrukcí ze železobetonu</t>
  </si>
  <si>
    <t>https://podminky.urs.cz/item/CS_URS_2023_02/981513114</t>
  </si>
  <si>
    <t>Demolice čerpací stanice</t>
  </si>
  <si>
    <t>6,58"m2"*3,0</t>
  </si>
  <si>
    <t>-3,8*2,2</t>
  </si>
  <si>
    <t>6*0,1 "původní poklopy kanalizace"</t>
  </si>
  <si>
    <t>bour_zb_trouba*0,7</t>
  </si>
  <si>
    <t>demol_CS*2,41</t>
  </si>
  <si>
    <t>ŽB_bour*2,447</t>
  </si>
  <si>
    <t>-1288255335</t>
  </si>
  <si>
    <t>Viz D.1.10 a D.1.11 a C.3</t>
  </si>
  <si>
    <t>Rozvaděče čerpací stanice</t>
  </si>
  <si>
    <t>1,0*3 "svisle" +1,6+1,5 "vodorovně"</t>
  </si>
  <si>
    <t>15,5 "do šachty"</t>
  </si>
  <si>
    <t>Rozvaděče ČOV</t>
  </si>
  <si>
    <t>0,55*3 "svisle"+ (2,16+0,8)*2 "vodorovně"</t>
  </si>
  <si>
    <t>15,5+ 14"do šachty"</t>
  </si>
  <si>
    <t>1001847971</t>
  </si>
  <si>
    <t>-1299912322</t>
  </si>
  <si>
    <t>23-M</t>
  </si>
  <si>
    <t>Montáže potrubí</t>
  </si>
  <si>
    <t>230011102</t>
  </si>
  <si>
    <t>Montáž potrubí trouby ocelové hladké tř.11-13 D 219 mm, tl 8,0 mm</t>
  </si>
  <si>
    <t>-1742386964</t>
  </si>
  <si>
    <t>Montáž potrubí z trub ocelových hladkých tř. 11 až 13 Ø 219 mm, tl. 8,0 mm</t>
  </si>
  <si>
    <t>https://podminky.urs.cz/item/CS_URS_2023_02/230011102</t>
  </si>
  <si>
    <t>Viz příloha D.1.4 - chránička</t>
  </si>
  <si>
    <t>3,01</t>
  </si>
  <si>
    <t>55283929</t>
  </si>
  <si>
    <t>trubka ocelová bezešvá hladká jakost 11 353 219x8,0mm</t>
  </si>
  <si>
    <t>232860181</t>
  </si>
  <si>
    <t xml:space="preserve">    1. - Zařízení staveniště</t>
  </si>
  <si>
    <t xml:space="preserve">    2. - Projektová dokumentace</t>
  </si>
  <si>
    <t xml:space="preserve">    3. - Geodetické práce</t>
  </si>
  <si>
    <t xml:space="preserve">    4. - Ostatní náklady</t>
  </si>
  <si>
    <t>1.</t>
  </si>
  <si>
    <t>1.1</t>
  </si>
  <si>
    <t>Kompletní zařízení staveniště a likvidace staveniště</t>
  </si>
  <si>
    <t>1024</t>
  </si>
  <si>
    <t>2060527857</t>
  </si>
  <si>
    <t>2.</t>
  </si>
  <si>
    <t>Projektová dokumentace</t>
  </si>
  <si>
    <t>2.1</t>
  </si>
  <si>
    <t>Vypracování dokumentace zajišťované zhotovitelem stavby (realizační a výrobní dokumentace)</t>
  </si>
  <si>
    <t>2081559836</t>
  </si>
  <si>
    <t>2.2</t>
  </si>
  <si>
    <t>Vypracování projektu skutečného provedení díla</t>
  </si>
  <si>
    <t>571884159</t>
  </si>
  <si>
    <t>3.</t>
  </si>
  <si>
    <t>Geodetické práce</t>
  </si>
  <si>
    <t>3.1</t>
  </si>
  <si>
    <t>Geodetické zaměření skutečného provedení díla</t>
  </si>
  <si>
    <t>-1830322568</t>
  </si>
  <si>
    <t>3.2</t>
  </si>
  <si>
    <t>Geodetické práce při vytyčení stavby a během výstavby</t>
  </si>
  <si>
    <t>1152681324</t>
  </si>
  <si>
    <t xml:space="preserve">Geodetické práce při vytyčení stavby a během výstavby
</t>
  </si>
  <si>
    <t>4.</t>
  </si>
  <si>
    <t>4.1</t>
  </si>
  <si>
    <t>Provedení opatření vyplývajících z povodňového a havarijního plánu</t>
  </si>
  <si>
    <t>1091177523</t>
  </si>
  <si>
    <t xml:space="preserve">Provedení opatření vyplývajících z povodňového a havarijního plánu
</t>
  </si>
  <si>
    <t>4.2</t>
  </si>
  <si>
    <t xml:space="preserve">Zajištění a provedení zkoušek, rozborů a testů </t>
  </si>
  <si>
    <t>-102780298</t>
  </si>
  <si>
    <t xml:space="preserve">Zajištění a provedení zkoušek, rozborů a testů zejména uvedených ve Výkresech a v Technické specifikaci </t>
  </si>
  <si>
    <t>4.3</t>
  </si>
  <si>
    <t>Vypracování plánu kontrolní činnosti a řízení jakosti</t>
  </si>
  <si>
    <t>1526221209</t>
  </si>
  <si>
    <t>4.5</t>
  </si>
  <si>
    <t>Náklady spojené s opatřeními BOZP</t>
  </si>
  <si>
    <t>1261109606</t>
  </si>
  <si>
    <t>Náklady na zajištění opatření vyplývajících z potřeb plnění plánu BOZP.</t>
  </si>
  <si>
    <t>4.6</t>
  </si>
  <si>
    <t>Uvedení ČOV do provozu</t>
  </si>
  <si>
    <t>-2092415145</t>
  </si>
  <si>
    <t>SEZNAM FIGUR</t>
  </si>
  <si>
    <t>Výměra</t>
  </si>
  <si>
    <t xml:space="preserve"> Část 1/ PS 02</t>
  </si>
  <si>
    <t>Demontované potrubí</t>
  </si>
  <si>
    <t xml:space="preserve"> Část 1/ SO 01</t>
  </si>
  <si>
    <t>Použití figury:</t>
  </si>
  <si>
    <t>chranicky kabelových kanákků</t>
  </si>
  <si>
    <t>jama_VO</t>
  </si>
  <si>
    <t>výkop VO</t>
  </si>
  <si>
    <t>odvoz</t>
  </si>
  <si>
    <t>odvoz přebytečné zeminy</t>
  </si>
  <si>
    <t>přechod_skruz</t>
  </si>
  <si>
    <t xml:space="preserve"> Část 1/ SO 02</t>
  </si>
  <si>
    <t>strom</t>
  </si>
  <si>
    <t>33               "Stromy bez balu"</t>
  </si>
  <si>
    <t xml:space="preserve"> Část 1/ SO 03</t>
  </si>
  <si>
    <t>Humus</t>
  </si>
  <si>
    <t>OHUMsvah</t>
  </si>
  <si>
    <t>ohumusování svahu</t>
  </si>
  <si>
    <t xml:space="preserve"> Část 1/ DK</t>
  </si>
  <si>
    <t xml:space="preserve"> Část 2/ SO 01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</si>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</sst>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i/>
      <sz val="7"/>
      <color rgb="FF969696"/>
      <name val="Arial CE"/>
    </font>
    <font>
      <sz val="8"/>
      <color rgb="FF000000"/>
      <name val="Arial CE"/>
    </font>
    <font>
      <sz val="12"/>
      <color rgb="FF000000"/>
      <name val="Arial CE"/>
    </font>
    <font>
      <sz val="10"/>
      <color rgb="FF000000"/>
      <name val="Arial CE"/>
    </font>
    <font>
      <sz val="7"/>
      <color rgb="FF979797"/>
      <name val="Arial CE"/>
    </font>
    <font>
      <i/>
      <u/>
      <sz val="7"/>
      <color rgb="FF979797"/>
      <name val="Calibri"/>
      <scheme val="minor"/>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5" fillId="0" borderId="0" applyNumberFormat="0" applyFill="0" applyBorder="0" applyAlignment="0" applyProtection="0"/>
  </cellStyleXfs>
  <cellXfs count="346">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4" xfId="0" applyBorder="1" applyAlignment="1">
      <alignment vertical="center"/>
    </xf>
    <xf numFmtId="0" fontId="18" fillId="0" borderId="6" xfId="0" applyFont="1" applyBorder="1" applyAlignment="1">
      <alignment horizontal="left" vertical="center"/>
    </xf>
    <xf numFmtId="0" fontId="0" fillId="0" borderId="6" xfId="0"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3" borderId="0" xfId="0" applyFill="1" applyAlignment="1">
      <alignment vertical="center"/>
    </xf>
    <xf numFmtId="0" fontId="4" fillId="3" borderId="7" xfId="0" applyFont="1" applyFill="1" applyBorder="1" applyAlignment="1">
      <alignment horizontal="left" vertical="center"/>
    </xf>
    <xf numFmtId="0" fontId="0" fillId="3" borderId="8" xfId="0" applyFill="1" applyBorder="1" applyAlignment="1">
      <alignment vertical="center"/>
    </xf>
    <xf numFmtId="0" fontId="4" fillId="3" borderId="8" xfId="0" applyFont="1" applyFill="1"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0" xfId="0" applyFont="1" applyAlignment="1">
      <alignment horizontal="left" vertical="center"/>
    </xf>
    <xf numFmtId="0" fontId="0" fillId="0" borderId="16" xfId="0" applyBorder="1" applyAlignment="1">
      <alignment vertical="center"/>
    </xf>
    <xf numFmtId="0" fontId="0" fillId="4" borderId="8" xfId="0" applyFill="1" applyBorder="1" applyAlignment="1">
      <alignment vertical="center"/>
    </xf>
    <xf numFmtId="0" fontId="22" fillId="4" borderId="9" xfId="0" applyFont="1" applyFill="1" applyBorder="1" applyAlignment="1">
      <alignment horizontal="center" vertical="center"/>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0" fillId="0" borderId="12" xfId="0" applyBorder="1" applyAlignment="1">
      <alignment vertical="center"/>
    </xf>
    <xf numFmtId="0" fontId="4" fillId="0" borderId="4"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5" xfId="0" applyNumberFormat="1" applyFont="1" applyBorder="1" applyAlignment="1">
      <alignment vertical="center"/>
    </xf>
    <xf numFmtId="4" fontId="20" fillId="0" borderId="0" xfId="0" applyNumberFormat="1" applyFont="1" applyAlignment="1">
      <alignment vertical="center"/>
    </xf>
    <xf numFmtId="166" fontId="20" fillId="0" borderId="0" xfId="0" applyNumberFormat="1" applyFont="1" applyAlignment="1">
      <alignment vertical="center"/>
    </xf>
    <xf numFmtId="4" fontId="20" fillId="0" borderId="16"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5" xfId="0" applyNumberFormat="1" applyFont="1" applyBorder="1" applyAlignment="1">
      <alignment vertical="center"/>
    </xf>
    <xf numFmtId="4" fontId="28" fillId="0" borderId="0" xfId="0" applyNumberFormat="1" applyFont="1" applyAlignment="1">
      <alignment vertical="center"/>
    </xf>
    <xf numFmtId="166" fontId="28" fillId="0" borderId="0" xfId="0" applyNumberFormat="1" applyFont="1" applyAlignment="1">
      <alignment vertical="center"/>
    </xf>
    <xf numFmtId="4" fontId="28" fillId="0" borderId="16" xfId="0" applyNumberFormat="1" applyFont="1" applyBorder="1" applyAlignment="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2" fillId="0" borderId="0" xfId="0" applyFont="1" applyAlignment="1">
      <alignment horizontal="center" vertical="center"/>
    </xf>
    <xf numFmtId="4" fontId="1" fillId="0" borderId="15"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6" xfId="0" applyNumberFormat="1" applyFont="1" applyBorder="1" applyAlignment="1">
      <alignment vertical="center"/>
    </xf>
    <xf numFmtId="4" fontId="1" fillId="0" borderId="20" xfId="0" applyNumberFormat="1" applyFont="1" applyBorder="1" applyAlignment="1">
      <alignment vertical="center"/>
    </xf>
    <xf numFmtId="4" fontId="1" fillId="0" borderId="21" xfId="0" applyNumberFormat="1" applyFont="1" applyBorder="1" applyAlignment="1">
      <alignment vertical="center"/>
    </xf>
    <xf numFmtId="166" fontId="1" fillId="0" borderId="21" xfId="0" applyNumberFormat="1" applyFont="1" applyBorder="1" applyAlignment="1">
      <alignment vertical="center"/>
    </xf>
    <xf numFmtId="4" fontId="1" fillId="0" borderId="22" xfId="0" applyNumberFormat="1" applyFont="1" applyBorder="1" applyAlignment="1">
      <alignment vertical="center"/>
    </xf>
    <xf numFmtId="0" fontId="31" fillId="0" borderId="0" xfId="0" applyFont="1" applyAlignment="1">
      <alignment horizontal="left" vertical="center"/>
    </xf>
    <xf numFmtId="0" fontId="0" fillId="0" borderId="4" xfId="0" applyBorder="1" applyAlignment="1">
      <alignment vertical="center" wrapText="1"/>
    </xf>
    <xf numFmtId="0" fontId="18"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7" xfId="0" applyFont="1" applyFill="1" applyBorder="1" applyAlignment="1">
      <alignment horizontal="lef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ill="1" applyBorder="1" applyAlignment="1">
      <alignment vertical="center"/>
    </xf>
    <xf numFmtId="0" fontId="22" fillId="4" borderId="0" xfId="0" applyFont="1" applyFill="1" applyAlignment="1">
      <alignment horizontal="left" vertical="center"/>
    </xf>
    <xf numFmtId="0" fontId="22" fillId="4" borderId="0" xfId="0" applyFont="1" applyFill="1" applyAlignment="1">
      <alignment horizontal="right" vertical="center"/>
    </xf>
    <xf numFmtId="0" fontId="32"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4" xfId="0"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4" fontId="24" fillId="0" borderId="0" xfId="0" applyNumberFormat="1" applyFont="1"/>
    <xf numFmtId="166" fontId="33" fillId="0" borderId="13" xfId="0" applyNumberFormat="1" applyFont="1" applyBorder="1"/>
    <xf numFmtId="166" fontId="33" fillId="0" borderId="14" xfId="0" applyNumberFormat="1" applyFont="1" applyBorder="1"/>
    <xf numFmtId="4" fontId="34" fillId="0" borderId="0" xfId="0" applyNumberFormat="1" applyFont="1" applyAlignment="1">
      <alignment vertical="center"/>
    </xf>
    <xf numFmtId="0" fontId="8" fillId="0" borderId="4"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5" xfId="0" applyFont="1" applyBorder="1"/>
    <xf numFmtId="166" fontId="8" fillId="0" borderId="0" xfId="0" applyNumberFormat="1" applyFont="1"/>
    <xf numFmtId="166" fontId="8" fillId="0" borderId="16"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35" fillId="0" borderId="23" xfId="0" applyFont="1" applyBorder="1" applyAlignment="1">
      <alignment horizontal="center" vertical="center"/>
    </xf>
    <xf numFmtId="49" fontId="35" fillId="0" borderId="23" xfId="0" applyNumberFormat="1" applyFont="1" applyBorder="1" applyAlignment="1">
      <alignment horizontal="left" vertical="center" wrapText="1"/>
    </xf>
    <xf numFmtId="0" fontId="35" fillId="0" borderId="23" xfId="0" applyFont="1" applyBorder="1" applyAlignment="1">
      <alignment horizontal="left" vertical="center" wrapText="1"/>
    </xf>
    <xf numFmtId="0" fontId="35" fillId="0" borderId="23" xfId="0" applyFont="1" applyBorder="1" applyAlignment="1">
      <alignment horizontal="center" vertical="center" wrapText="1"/>
    </xf>
    <xf numFmtId="167" fontId="35" fillId="0" borderId="23" xfId="0" applyNumberFormat="1" applyFont="1" applyBorder="1" applyAlignment="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Alignment="1">
      <alignment horizontal="center" vertical="center"/>
    </xf>
    <xf numFmtId="166" fontId="23" fillId="0" borderId="0" xfId="0" applyNumberFormat="1" applyFont="1" applyAlignment="1">
      <alignment vertical="center"/>
    </xf>
    <xf numFmtId="166" fontId="23" fillId="0" borderId="16" xfId="0" applyNumberFormat="1" applyFont="1" applyBorder="1" applyAlignment="1">
      <alignment vertical="center"/>
    </xf>
    <xf numFmtId="0" fontId="22" fillId="0" borderId="0" xfId="0" applyFont="1" applyAlignment="1">
      <alignment horizontal="left" vertical="center"/>
    </xf>
    <xf numFmtId="4" fontId="0" fillId="0" borderId="0" xfId="0" applyNumberFormat="1" applyAlignment="1">
      <alignment vertical="center"/>
    </xf>
    <xf numFmtId="0" fontId="37" fillId="0" borderId="0" xfId="0" applyFont="1" applyAlignment="1">
      <alignment horizontal="left" vertical="center"/>
    </xf>
    <xf numFmtId="0" fontId="38" fillId="0" borderId="0" xfId="0" applyFont="1" applyAlignment="1">
      <alignment horizontal="left" vertical="center" wrapText="1"/>
    </xf>
    <xf numFmtId="0" fontId="0" fillId="0" borderId="0" xfId="0" applyAlignment="1" applyProtection="1">
      <alignment vertical="center"/>
      <protection locked="0"/>
    </xf>
    <xf numFmtId="0" fontId="0" fillId="0" borderId="15" xfId="0" applyBorder="1" applyAlignment="1">
      <alignment vertical="center"/>
    </xf>
    <xf numFmtId="0" fontId="39" fillId="0" borderId="0" xfId="0" applyFont="1" applyAlignment="1">
      <alignment vertical="center" wrapText="1"/>
    </xf>
    <xf numFmtId="0" fontId="22" fillId="0" borderId="23" xfId="0" applyFont="1" applyBorder="1" applyAlignment="1">
      <alignment horizontal="center" vertical="center"/>
    </xf>
    <xf numFmtId="49" fontId="22" fillId="0" borderId="23" xfId="0" applyNumberFormat="1" applyFont="1" applyBorder="1" applyAlignment="1">
      <alignment horizontal="left" vertical="center" wrapText="1"/>
    </xf>
    <xf numFmtId="0" fontId="22" fillId="0" borderId="23" xfId="0" applyFont="1" applyBorder="1" applyAlignment="1">
      <alignment horizontal="left" vertical="center" wrapText="1"/>
    </xf>
    <xf numFmtId="0" fontId="22" fillId="0" borderId="23" xfId="0" applyFont="1" applyBorder="1" applyAlignment="1">
      <alignment horizontal="center" vertical="center" wrapText="1"/>
    </xf>
    <xf numFmtId="167" fontId="22" fillId="0" borderId="23" xfId="0" applyNumberFormat="1" applyFont="1" applyBorder="1" applyAlignment="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lignment vertical="center"/>
    </xf>
    <xf numFmtId="0" fontId="23" fillId="2" borderId="15" xfId="0" applyFont="1" applyFill="1" applyBorder="1" applyAlignment="1" applyProtection="1">
      <alignment horizontal="left" vertical="center"/>
      <protection locked="0"/>
    </xf>
    <xf numFmtId="0" fontId="23" fillId="0" borderId="0" xfId="0" applyFont="1" applyAlignment="1">
      <alignment horizontal="center" vertical="center"/>
    </xf>
    <xf numFmtId="0" fontId="7" fillId="0" borderId="0" xfId="0" applyFont="1" applyAlignment="1">
      <alignment horizontal="left"/>
    </xf>
    <xf numFmtId="4" fontId="7" fillId="0" borderId="0" xfId="0" applyNumberFormat="1" applyFont="1"/>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16" xfId="0" applyFont="1" applyBorder="1" applyAlignment="1">
      <alignment vertical="center"/>
    </xf>
    <xf numFmtId="0" fontId="40" fillId="0" borderId="0" xfId="0" applyFont="1" applyAlignment="1">
      <alignment horizontal="left" vertical="center"/>
    </xf>
    <xf numFmtId="0" fontId="40" fillId="0" borderId="0" xfId="0" applyFont="1" applyAlignment="1">
      <alignment horizontal="left" vertical="center" wrapText="1"/>
    </xf>
    <xf numFmtId="0" fontId="41" fillId="0" borderId="0" xfId="0" applyFont="1" applyAlignment="1">
      <alignment horizontal="left" vertical="center"/>
    </xf>
    <xf numFmtId="0" fontId="42" fillId="0" borderId="0" xfId="0" applyFont="1" applyAlignment="1">
      <alignment horizontal="left" vertical="center"/>
    </xf>
    <xf numFmtId="0" fontId="43" fillId="0" borderId="0" xfId="0" applyFont="1" applyAlignment="1">
      <alignment horizontal="left" vertical="center"/>
    </xf>
    <xf numFmtId="0" fontId="44" fillId="0" borderId="0" xfId="1" applyFont="1" applyAlignment="1" applyProtection="1">
      <alignment vertical="center" wrapText="1"/>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16" xfId="0" applyFont="1" applyBorder="1" applyAlignment="1">
      <alignment vertical="center"/>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5" xfId="0" applyFont="1" applyBorder="1" applyAlignment="1">
      <alignment vertical="center"/>
    </xf>
    <xf numFmtId="0" fontId="12" fillId="0" borderId="16"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9" fillId="0" borderId="22"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10" fillId="0" borderId="22" xfId="0" applyFont="1" applyBorder="1" applyAlignment="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lignment horizontal="center" vertical="center"/>
    </xf>
    <xf numFmtId="166" fontId="23" fillId="0" borderId="21" xfId="0" applyNumberFormat="1" applyFont="1" applyBorder="1" applyAlignment="1">
      <alignment vertical="center"/>
    </xf>
    <xf numFmtId="166" fontId="23" fillId="0" borderId="22" xfId="0" applyNumberFormat="1" applyFont="1" applyBorder="1" applyAlignment="1">
      <alignment vertical="center"/>
    </xf>
    <xf numFmtId="0" fontId="4" fillId="0" borderId="0" xfId="0" applyFont="1" applyAlignment="1">
      <alignment horizontal="left" vertical="center" wrapText="1"/>
    </xf>
    <xf numFmtId="0" fontId="45" fillId="0" borderId="17" xfId="0" applyFont="1" applyBorder="1" applyAlignment="1">
      <alignment horizontal="left" vertical="center" wrapText="1"/>
    </xf>
    <xf numFmtId="0" fontId="45" fillId="0" borderId="23" xfId="0" applyFont="1" applyBorder="1" applyAlignment="1">
      <alignment horizontal="left" vertical="center" wrapText="1"/>
    </xf>
    <xf numFmtId="0" fontId="45" fillId="0" borderId="23" xfId="0" applyFont="1" applyBorder="1" applyAlignment="1">
      <alignment horizontal="left" vertical="center"/>
    </xf>
    <xf numFmtId="167" fontId="45" fillId="0" borderId="19" xfId="0" applyNumberFormat="1" applyFont="1" applyBorder="1" applyAlignment="1">
      <alignment vertical="center"/>
    </xf>
    <xf numFmtId="0" fontId="0" fillId="0" borderId="0" xfId="0" applyAlignment="1">
      <alignment horizontal="left" vertical="center" wrapText="1"/>
    </xf>
    <xf numFmtId="167" fontId="0" fillId="0" borderId="0" xfId="0" applyNumberFormat="1" applyAlignment="1">
      <alignment vertical="center"/>
    </xf>
    <xf numFmtId="0" fontId="34" fillId="0" borderId="0" xfId="0" applyFont="1" applyAlignment="1">
      <alignment horizontal="left" vertical="center"/>
    </xf>
    <xf numFmtId="0" fontId="0" fillId="0" borderId="0" xfId="0" applyAlignment="1">
      <alignment vertical="top"/>
    </xf>
    <xf numFmtId="0" fontId="46" fillId="0" borderId="24" xfId="0" applyFont="1" applyBorder="1" applyAlignment="1">
      <alignment vertical="center" wrapText="1"/>
    </xf>
    <xf numFmtId="0" fontId="46" fillId="0" borderId="25" xfId="0" applyFont="1" applyBorder="1" applyAlignment="1">
      <alignment vertical="center" wrapText="1"/>
    </xf>
    <xf numFmtId="0" fontId="46" fillId="0" borderId="26" xfId="0" applyFont="1" applyBorder="1" applyAlignment="1">
      <alignment vertical="center" wrapText="1"/>
    </xf>
    <xf numFmtId="0" fontId="46" fillId="0" borderId="27" xfId="0" applyFont="1" applyBorder="1" applyAlignment="1">
      <alignment horizontal="center" vertical="center" wrapText="1"/>
    </xf>
    <xf numFmtId="0" fontId="46" fillId="0" borderId="28" xfId="0" applyFont="1" applyBorder="1" applyAlignment="1">
      <alignment horizontal="center" vertical="center" wrapText="1"/>
    </xf>
    <xf numFmtId="0" fontId="46" fillId="0" borderId="27" xfId="0" applyFont="1" applyBorder="1" applyAlignment="1">
      <alignment vertical="center" wrapText="1"/>
    </xf>
    <xf numFmtId="0" fontId="46" fillId="0" borderId="28" xfId="0" applyFont="1" applyBorder="1" applyAlignment="1">
      <alignment vertical="center" wrapText="1"/>
    </xf>
    <xf numFmtId="0" fontId="48" fillId="0" borderId="1" xfId="0" applyFont="1" applyBorder="1" applyAlignment="1">
      <alignment horizontal="left" vertical="center" wrapText="1"/>
    </xf>
    <xf numFmtId="0" fontId="49" fillId="0" borderId="1" xfId="0" applyFont="1" applyBorder="1" applyAlignment="1">
      <alignment horizontal="left" vertical="center" wrapText="1"/>
    </xf>
    <xf numFmtId="0" fontId="50" fillId="0" borderId="27" xfId="0" applyFont="1" applyBorder="1" applyAlignment="1">
      <alignment vertical="center" wrapText="1"/>
    </xf>
    <xf numFmtId="0" fontId="49" fillId="0" borderId="1" xfId="0" applyFont="1" applyBorder="1" applyAlignment="1">
      <alignment vertical="center" wrapText="1"/>
    </xf>
    <xf numFmtId="0" fontId="49" fillId="0" borderId="1" xfId="0" applyFont="1" applyBorder="1" applyAlignment="1">
      <alignment horizontal="left" vertical="center"/>
    </xf>
    <xf numFmtId="0" fontId="49" fillId="0" borderId="1" xfId="0" applyFont="1" applyBorder="1" applyAlignment="1">
      <alignment vertical="center"/>
    </xf>
    <xf numFmtId="49" fontId="49" fillId="0" borderId="1" xfId="0" applyNumberFormat="1" applyFont="1" applyBorder="1" applyAlignment="1">
      <alignment vertical="center" wrapText="1"/>
    </xf>
    <xf numFmtId="0" fontId="46" fillId="0" borderId="30" xfId="0" applyFont="1" applyBorder="1" applyAlignment="1">
      <alignment vertical="center" wrapText="1"/>
    </xf>
    <xf numFmtId="0" fontId="51" fillId="0" borderId="29" xfId="0" applyFont="1" applyBorder="1" applyAlignment="1">
      <alignment vertical="center" wrapText="1"/>
    </xf>
    <xf numFmtId="0" fontId="46" fillId="0" borderId="31" xfId="0" applyFont="1" applyBorder="1" applyAlignment="1">
      <alignment vertical="center" wrapText="1"/>
    </xf>
    <xf numFmtId="0" fontId="46" fillId="0" borderId="1" xfId="0" applyFont="1" applyBorder="1" applyAlignment="1">
      <alignment vertical="top"/>
    </xf>
    <xf numFmtId="0" fontId="46" fillId="0" borderId="0" xfId="0" applyFont="1" applyAlignment="1">
      <alignment vertical="top"/>
    </xf>
    <xf numFmtId="0" fontId="46" fillId="0" borderId="24" xfId="0" applyFont="1" applyBorder="1" applyAlignment="1">
      <alignment horizontal="left" vertical="center"/>
    </xf>
    <xf numFmtId="0" fontId="46" fillId="0" borderId="25" xfId="0" applyFont="1" applyBorder="1" applyAlignment="1">
      <alignment horizontal="left" vertical="center"/>
    </xf>
    <xf numFmtId="0" fontId="46" fillId="0" borderId="26" xfId="0" applyFont="1" applyBorder="1" applyAlignment="1">
      <alignment horizontal="left" vertical="center"/>
    </xf>
    <xf numFmtId="0" fontId="46" fillId="0" borderId="27" xfId="0" applyFont="1" applyBorder="1" applyAlignment="1">
      <alignment horizontal="left" vertical="center"/>
    </xf>
    <xf numFmtId="0" fontId="46" fillId="0" borderId="28" xfId="0" applyFont="1" applyBorder="1" applyAlignment="1">
      <alignment horizontal="left" vertical="center"/>
    </xf>
    <xf numFmtId="0" fontId="48" fillId="0" borderId="1" xfId="0" applyFont="1" applyBorder="1" applyAlignment="1">
      <alignment horizontal="left" vertical="center"/>
    </xf>
    <xf numFmtId="0" fontId="52" fillId="0" borderId="0" xfId="0" applyFont="1" applyAlignment="1">
      <alignment horizontal="left" vertical="center"/>
    </xf>
    <xf numFmtId="0" fontId="48" fillId="0" borderId="29" xfId="0" applyFont="1" applyBorder="1" applyAlignment="1">
      <alignment horizontal="left" vertical="center"/>
    </xf>
    <xf numFmtId="0" fontId="48" fillId="0" borderId="29" xfId="0" applyFont="1" applyBorder="1" applyAlignment="1">
      <alignment horizontal="center" vertical="center"/>
    </xf>
    <xf numFmtId="0" fontId="52" fillId="0" borderId="29" xfId="0" applyFont="1" applyBorder="1" applyAlignment="1">
      <alignment horizontal="left" vertical="center"/>
    </xf>
    <xf numFmtId="0" fontId="53" fillId="0" borderId="1" xfId="0" applyFont="1" applyBorder="1" applyAlignment="1">
      <alignment horizontal="left" vertical="center"/>
    </xf>
    <xf numFmtId="0" fontId="50" fillId="0" borderId="0" xfId="0" applyFont="1" applyAlignment="1">
      <alignment horizontal="left" vertical="center"/>
    </xf>
    <xf numFmtId="0" fontId="54" fillId="0" borderId="1" xfId="0" applyFont="1" applyBorder="1" applyAlignment="1">
      <alignment horizontal="left" vertical="center"/>
    </xf>
    <xf numFmtId="0" fontId="49" fillId="0" borderId="1" xfId="0" applyFont="1" applyBorder="1" applyAlignment="1">
      <alignment horizontal="center" vertical="center"/>
    </xf>
    <xf numFmtId="0" fontId="49" fillId="0" borderId="0" xfId="0" applyFont="1" applyAlignment="1">
      <alignment horizontal="left" vertical="center"/>
    </xf>
    <xf numFmtId="0" fontId="50" fillId="0" borderId="27" xfId="0" applyFont="1" applyBorder="1" applyAlignment="1">
      <alignment horizontal="left" vertical="center"/>
    </xf>
    <xf numFmtId="0" fontId="46" fillId="0" borderId="30" xfId="0" applyFont="1" applyBorder="1" applyAlignment="1">
      <alignment horizontal="left" vertical="center"/>
    </xf>
    <xf numFmtId="0" fontId="51" fillId="0" borderId="29" xfId="0" applyFont="1" applyBorder="1" applyAlignment="1">
      <alignment horizontal="left" vertical="center"/>
    </xf>
    <xf numFmtId="0" fontId="46" fillId="0" borderId="31" xfId="0" applyFont="1" applyBorder="1" applyAlignment="1">
      <alignment horizontal="left" vertical="center"/>
    </xf>
    <xf numFmtId="0" fontId="46" fillId="0" borderId="1" xfId="0" applyFont="1" applyBorder="1" applyAlignment="1">
      <alignment horizontal="left" vertical="center"/>
    </xf>
    <xf numFmtId="0" fontId="51" fillId="0" borderId="1" xfId="0" applyFont="1" applyBorder="1" applyAlignment="1">
      <alignment horizontal="left" vertical="center"/>
    </xf>
    <xf numFmtId="0" fontId="52" fillId="0" borderId="1" xfId="0" applyFont="1" applyBorder="1" applyAlignment="1">
      <alignment horizontal="left" vertical="center"/>
    </xf>
    <xf numFmtId="0" fontId="50" fillId="0" borderId="29" xfId="0" applyFont="1" applyBorder="1" applyAlignment="1">
      <alignment horizontal="left" vertical="center"/>
    </xf>
    <xf numFmtId="0" fontId="46" fillId="0" borderId="1" xfId="0" applyFont="1" applyBorder="1" applyAlignment="1">
      <alignment horizontal="left" vertical="center" wrapText="1"/>
    </xf>
    <xf numFmtId="0" fontId="50" fillId="0" borderId="1" xfId="0" applyFont="1" applyBorder="1" applyAlignment="1">
      <alignment horizontal="left" vertical="center" wrapText="1"/>
    </xf>
    <xf numFmtId="0" fontId="50" fillId="0" borderId="1" xfId="0" applyFont="1" applyBorder="1" applyAlignment="1">
      <alignment horizontal="center" vertical="center" wrapText="1"/>
    </xf>
    <xf numFmtId="0" fontId="46" fillId="0" borderId="24" xfId="0" applyFont="1" applyBorder="1" applyAlignment="1">
      <alignment horizontal="left" vertical="center" wrapText="1"/>
    </xf>
    <xf numFmtId="0" fontId="46" fillId="0" borderId="25" xfId="0" applyFont="1" applyBorder="1" applyAlignment="1">
      <alignment horizontal="left" vertical="center" wrapText="1"/>
    </xf>
    <xf numFmtId="0" fontId="46" fillId="0" borderId="26"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52" fillId="0" borderId="27" xfId="0" applyFont="1" applyBorder="1" applyAlignment="1">
      <alignment horizontal="left" vertical="center" wrapText="1"/>
    </xf>
    <xf numFmtId="0" fontId="52" fillId="0" borderId="28" xfId="0" applyFont="1" applyBorder="1" applyAlignment="1">
      <alignment horizontal="left" vertical="center" wrapText="1"/>
    </xf>
    <xf numFmtId="0" fontId="50" fillId="0" borderId="27" xfId="0" applyFont="1" applyBorder="1" applyAlignment="1">
      <alignment horizontal="left" vertical="center" wrapText="1"/>
    </xf>
    <xf numFmtId="0" fontId="50" fillId="0" borderId="1" xfId="0" applyFont="1" applyBorder="1" applyAlignment="1">
      <alignment horizontal="left" vertical="center"/>
    </xf>
    <xf numFmtId="0" fontId="50" fillId="0" borderId="28" xfId="0" applyFont="1" applyBorder="1" applyAlignment="1">
      <alignment horizontal="left" vertical="center" wrapText="1"/>
    </xf>
    <xf numFmtId="0" fontId="50" fillId="0" borderId="28" xfId="0" applyFont="1" applyBorder="1" applyAlignment="1">
      <alignment horizontal="left" vertical="center"/>
    </xf>
    <xf numFmtId="0" fontId="50" fillId="0" borderId="30" xfId="0" applyFont="1" applyBorder="1" applyAlignment="1">
      <alignment horizontal="left" vertical="center" wrapText="1"/>
    </xf>
    <xf numFmtId="0" fontId="50" fillId="0" borderId="29" xfId="0" applyFont="1" applyBorder="1" applyAlignment="1">
      <alignment horizontal="left" vertical="center" wrapText="1"/>
    </xf>
    <xf numFmtId="0" fontId="50" fillId="0" borderId="31" xfId="0" applyFont="1" applyBorder="1" applyAlignment="1">
      <alignment horizontal="left" vertical="center" wrapText="1"/>
    </xf>
    <xf numFmtId="0" fontId="49" fillId="0" borderId="1" xfId="0" applyFont="1" applyBorder="1" applyAlignment="1">
      <alignment horizontal="left" vertical="top"/>
    </xf>
    <xf numFmtId="0" fontId="49" fillId="0" borderId="1" xfId="0" applyFont="1" applyBorder="1" applyAlignment="1">
      <alignment horizontal="center" vertical="top"/>
    </xf>
    <xf numFmtId="0" fontId="50" fillId="0" borderId="30" xfId="0" applyFont="1" applyBorder="1" applyAlignment="1">
      <alignment horizontal="left" vertical="center"/>
    </xf>
    <xf numFmtId="0" fontId="50" fillId="0" borderId="31" xfId="0" applyFont="1" applyBorder="1" applyAlignment="1">
      <alignment horizontal="left" vertical="center"/>
    </xf>
    <xf numFmtId="0" fontId="50" fillId="0" borderId="1" xfId="0" applyFont="1" applyBorder="1" applyAlignment="1">
      <alignment horizontal="center" vertical="center"/>
    </xf>
    <xf numFmtId="0" fontId="52" fillId="0" borderId="0" xfId="0" applyFont="1" applyAlignment="1">
      <alignment vertical="center"/>
    </xf>
    <xf numFmtId="0" fontId="48" fillId="0" borderId="1" xfId="0" applyFont="1" applyBorder="1" applyAlignment="1">
      <alignment vertical="center"/>
    </xf>
    <xf numFmtId="0" fontId="52" fillId="0" borderId="29" xfId="0" applyFont="1" applyBorder="1" applyAlignment="1">
      <alignment vertical="center"/>
    </xf>
    <xf numFmtId="0" fontId="48" fillId="0" borderId="29" xfId="0" applyFont="1" applyBorder="1" applyAlignment="1">
      <alignment vertical="center"/>
    </xf>
    <xf numFmtId="0" fontId="49" fillId="0" borderId="1" xfId="0" applyFont="1" applyBorder="1" applyAlignment="1">
      <alignment vertical="top"/>
    </xf>
    <xf numFmtId="49" fontId="49" fillId="0" borderId="1" xfId="0" applyNumberFormat="1" applyFont="1" applyBorder="1" applyAlignment="1">
      <alignment horizontal="left" vertical="center"/>
    </xf>
    <xf numFmtId="0" fontId="0" fillId="0" borderId="29" xfId="0" applyBorder="1" applyAlignment="1">
      <alignment vertical="top"/>
    </xf>
    <xf numFmtId="0" fontId="48" fillId="0" borderId="29" xfId="0" applyFont="1" applyBorder="1" applyAlignment="1">
      <alignment horizontal="left"/>
    </xf>
    <xf numFmtId="0" fontId="52" fillId="0" borderId="29" xfId="0" applyFont="1" applyBorder="1"/>
    <xf numFmtId="0" fontId="46" fillId="0" borderId="27" xfId="0" applyFont="1" applyBorder="1" applyAlignment="1">
      <alignment vertical="top"/>
    </xf>
    <xf numFmtId="0" fontId="46" fillId="0" borderId="28" xfId="0" applyFont="1" applyBorder="1" applyAlignment="1">
      <alignment vertical="top"/>
    </xf>
    <xf numFmtId="0" fontId="46" fillId="0" borderId="30" xfId="0" applyFont="1" applyBorder="1" applyAlignment="1">
      <alignment vertical="top"/>
    </xf>
    <xf numFmtId="0" fontId="46" fillId="0" borderId="29" xfId="0" applyFont="1" applyBorder="1" applyAlignment="1">
      <alignment vertical="top"/>
    </xf>
    <xf numFmtId="0" fontId="46" fillId="0" borderId="31" xfId="0" applyFont="1" applyBorder="1" applyAlignment="1">
      <alignment vertical="top"/>
    </xf>
    <xf numFmtId="0" fontId="22" fillId="4" borderId="7" xfId="0" applyFont="1" applyFill="1" applyBorder="1" applyAlignment="1">
      <alignment horizontal="center" vertical="center"/>
    </xf>
    <xf numFmtId="0" fontId="22" fillId="4" borderId="8" xfId="0" applyFont="1" applyFill="1" applyBorder="1" applyAlignment="1">
      <alignment horizontal="left" vertical="center"/>
    </xf>
    <xf numFmtId="0" fontId="26" fillId="0" borderId="0" xfId="0" applyFont="1" applyAlignment="1">
      <alignment horizontal="left" vertical="center" wrapText="1"/>
    </xf>
    <xf numFmtId="0" fontId="30" fillId="0" borderId="0" xfId="0" applyFont="1" applyAlignment="1">
      <alignment horizontal="left" vertical="center" wrapText="1"/>
    </xf>
    <xf numFmtId="0" fontId="22" fillId="4" borderId="8"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6" xfId="0" applyNumberFormat="1" applyFont="1" applyBorder="1" applyAlignment="1">
      <alignment vertical="center"/>
    </xf>
    <xf numFmtId="0" fontId="0" fillId="0" borderId="6" xfId="0"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3" borderId="8" xfId="0" applyNumberFormat="1" applyFont="1" applyFill="1" applyBorder="1" applyAlignment="1">
      <alignment vertical="center"/>
    </xf>
    <xf numFmtId="0" fontId="0" fillId="3" borderId="8" xfId="0" applyFill="1" applyBorder="1" applyAlignment="1">
      <alignment vertical="center"/>
    </xf>
    <xf numFmtId="0" fontId="0" fillId="3" borderId="9" xfId="0" applyFill="1" applyBorder="1" applyAlignment="1">
      <alignment vertical="center"/>
    </xf>
    <xf numFmtId="0" fontId="4" fillId="3" borderId="8" xfId="0" applyFont="1" applyFill="1" applyBorder="1" applyAlignment="1">
      <alignment horizontal="left" vertical="center"/>
    </xf>
    <xf numFmtId="4" fontId="7" fillId="0" borderId="0" xfId="0" applyNumberFormat="1" applyFont="1" applyAlignment="1">
      <alignment vertical="center"/>
    </xf>
    <xf numFmtId="0" fontId="7" fillId="0" borderId="0" xfId="0" applyFont="1" applyAlignment="1">
      <alignment vertical="center"/>
    </xf>
    <xf numFmtId="4" fontId="27" fillId="0" borderId="0" xfId="0" applyNumberFormat="1" applyFont="1" applyAlignment="1">
      <alignment horizontal="right" vertical="center"/>
    </xf>
    <xf numFmtId="0" fontId="27" fillId="0" borderId="0" xfId="0" applyFont="1" applyAlignment="1">
      <alignment vertical="center"/>
    </xf>
    <xf numFmtId="0" fontId="22" fillId="4" borderId="8" xfId="0" applyFont="1" applyFill="1" applyBorder="1" applyAlignment="1">
      <alignment horizontal="righ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4" fontId="27" fillId="0" borderId="0" xfId="0" applyNumberFormat="1" applyFont="1" applyAlignment="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Alignment="1">
      <alignment horizontal="lef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xf numFmtId="0" fontId="47" fillId="0" borderId="1" xfId="0" applyFont="1" applyBorder="1" applyAlignment="1">
      <alignment horizontal="center" vertical="center"/>
    </xf>
    <xf numFmtId="0" fontId="47" fillId="0" borderId="1" xfId="0" applyFont="1" applyBorder="1" applyAlignment="1">
      <alignment horizontal="center" vertical="center" wrapText="1"/>
    </xf>
    <xf numFmtId="0" fontId="48" fillId="0" borderId="29" xfId="0" applyFont="1" applyBorder="1" applyAlignment="1">
      <alignment horizontal="left"/>
    </xf>
    <xf numFmtId="0" fontId="49" fillId="0" borderId="1" xfId="0" applyFont="1" applyBorder="1" applyAlignment="1">
      <alignment horizontal="left" vertical="center"/>
    </xf>
    <xf numFmtId="0" fontId="49" fillId="0" borderId="1" xfId="0" applyFont="1" applyBorder="1" applyAlignment="1">
      <alignment horizontal="left" vertical="top"/>
    </xf>
    <xf numFmtId="0" fontId="49" fillId="0" borderId="1" xfId="0" applyFont="1" applyBorder="1" applyAlignment="1">
      <alignment horizontal="left" vertical="center" wrapText="1"/>
    </xf>
    <xf numFmtId="0" fontId="48" fillId="0" borderId="29" xfId="0" applyFont="1" applyBorder="1" applyAlignment="1">
      <alignment horizontal="left" wrapText="1"/>
    </xf>
    <xf numFmtId="49" fontId="49"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6" Type="http://schemas.openxmlformats.org/officeDocument/2006/relationships/hyperlink" Target="https://podminky.urs.cz/item/CS_URS_2023_02/171151131" TargetMode="External"/><Relationship Id="rId117" Type="http://schemas.openxmlformats.org/officeDocument/2006/relationships/hyperlink" Target="https://podminky.urs.cz/item/CS_URS_2022_02/460510154" TargetMode="External"/><Relationship Id="rId21" Type="http://schemas.openxmlformats.org/officeDocument/2006/relationships/hyperlink" Target="https://podminky.urs.cz/item/CS_URS_2023_02/153811112" TargetMode="External"/><Relationship Id="rId42" Type="http://schemas.openxmlformats.org/officeDocument/2006/relationships/hyperlink" Target="https://podminky.urs.cz/item/CS_URS_2023_02/281601111" TargetMode="External"/><Relationship Id="rId47" Type="http://schemas.openxmlformats.org/officeDocument/2006/relationships/hyperlink" Target="https://podminky.urs.cz/item/CS_URS_2023_02/274351121" TargetMode="External"/><Relationship Id="rId63" Type="http://schemas.openxmlformats.org/officeDocument/2006/relationships/hyperlink" Target="https://podminky.urs.cz/item/CS_URS_2023_02/452112122" TargetMode="External"/><Relationship Id="rId68" Type="http://schemas.openxmlformats.org/officeDocument/2006/relationships/hyperlink" Target="https://podminky.urs.cz/item/CS_URS_2023_02/465513327" TargetMode="External"/><Relationship Id="rId84" Type="http://schemas.openxmlformats.org/officeDocument/2006/relationships/hyperlink" Target="https://podminky.urs.cz/item/CS_URS_2023_02/894411311" TargetMode="External"/><Relationship Id="rId89" Type="http://schemas.openxmlformats.org/officeDocument/2006/relationships/hyperlink" Target="https://podminky.urs.cz/item/CS_URS_2022_02/899304111" TargetMode="External"/><Relationship Id="rId112" Type="http://schemas.openxmlformats.org/officeDocument/2006/relationships/hyperlink" Target="https://podminky.urs.cz/item/CS_URS_2023_02/767996704" TargetMode="External"/><Relationship Id="rId16" Type="http://schemas.openxmlformats.org/officeDocument/2006/relationships/hyperlink" Target="https://podminky.urs.cz/item/CS_URS_2023_02/151101201" TargetMode="External"/><Relationship Id="rId107" Type="http://schemas.openxmlformats.org/officeDocument/2006/relationships/hyperlink" Target="https://podminky.urs.cz/item/CS_URS_2023_02/998741101" TargetMode="External"/><Relationship Id="rId11" Type="http://schemas.openxmlformats.org/officeDocument/2006/relationships/hyperlink" Target="https://podminky.urs.cz/item/CS_URS_2023_02/121151123" TargetMode="External"/><Relationship Id="rId32" Type="http://schemas.openxmlformats.org/officeDocument/2006/relationships/hyperlink" Target="https://podminky.urs.cz/item/CS_URS_2023_02/181451121" TargetMode="External"/><Relationship Id="rId37" Type="http://schemas.openxmlformats.org/officeDocument/2006/relationships/hyperlink" Target="https://podminky.urs.cz/item/CS_URS_2023_02/211531111" TargetMode="External"/><Relationship Id="rId53" Type="http://schemas.openxmlformats.org/officeDocument/2006/relationships/hyperlink" Target="https://podminky.urs.cz/item/CS_URS_2023_02/321368211" TargetMode="External"/><Relationship Id="rId58" Type="http://schemas.openxmlformats.org/officeDocument/2006/relationships/hyperlink" Target="https://podminky.urs.cz/item/CS_URS_2023_02/451317777" TargetMode="External"/><Relationship Id="rId74" Type="http://schemas.openxmlformats.org/officeDocument/2006/relationships/hyperlink" Target="https://podminky.urs.cz/item/CS_URS_2023_02/810391811" TargetMode="External"/><Relationship Id="rId79" Type="http://schemas.openxmlformats.org/officeDocument/2006/relationships/hyperlink" Target="https://podminky.urs.cz/item/CS_URS_2023_02/871313121" TargetMode="External"/><Relationship Id="rId102" Type="http://schemas.openxmlformats.org/officeDocument/2006/relationships/hyperlink" Target="https://podminky.urs.cz/item/CS_URS_2023_02/966072811" TargetMode="External"/><Relationship Id="rId5" Type="http://schemas.openxmlformats.org/officeDocument/2006/relationships/hyperlink" Target="https://podminky.urs.cz/item/CS_URS_2023_02/113107183" TargetMode="External"/><Relationship Id="rId90" Type="http://schemas.openxmlformats.org/officeDocument/2006/relationships/hyperlink" Target="https://podminky.urs.cz/item/CS_URS_2023_02/899623161" TargetMode="External"/><Relationship Id="rId95" Type="http://schemas.openxmlformats.org/officeDocument/2006/relationships/hyperlink" Target="https://podminky.urs.cz/item/CS_URS_2023_02/919735113" TargetMode="External"/><Relationship Id="rId22" Type="http://schemas.openxmlformats.org/officeDocument/2006/relationships/hyperlink" Target="https://podminky.urs.cz/item/CS_URS_2023_02/153811197" TargetMode="External"/><Relationship Id="rId27" Type="http://schemas.openxmlformats.org/officeDocument/2006/relationships/hyperlink" Target="https://podminky.urs.cz/item/CS_URS_2023_02/167151111" TargetMode="External"/><Relationship Id="rId43" Type="http://schemas.openxmlformats.org/officeDocument/2006/relationships/hyperlink" Target="https://podminky.urs.cz/item/CS_URS_2023_02/281602111" TargetMode="External"/><Relationship Id="rId48" Type="http://schemas.openxmlformats.org/officeDocument/2006/relationships/hyperlink" Target="https://podminky.urs.cz/item/CS_URS_2023_02/274351122" TargetMode="External"/><Relationship Id="rId64" Type="http://schemas.openxmlformats.org/officeDocument/2006/relationships/hyperlink" Target="https://podminky.urs.cz/item/CS_URS_2023_02/452312151" TargetMode="External"/><Relationship Id="rId69" Type="http://schemas.openxmlformats.org/officeDocument/2006/relationships/hyperlink" Target="https://podminky.urs.cz/item/CS_URS_2023_02/564750111" TargetMode="External"/><Relationship Id="rId113" Type="http://schemas.openxmlformats.org/officeDocument/2006/relationships/hyperlink" Target="https://podminky.urs.cz/item/CS_URS_2023_02/998767101" TargetMode="External"/><Relationship Id="rId118" Type="http://schemas.openxmlformats.org/officeDocument/2006/relationships/hyperlink" Target="https://podminky.urs.cz/item/CS_URS_2022_02/460510155" TargetMode="External"/><Relationship Id="rId80" Type="http://schemas.openxmlformats.org/officeDocument/2006/relationships/hyperlink" Target="https://podminky.urs.cz/item/CS_URS_2023_02/871353121" TargetMode="External"/><Relationship Id="rId85" Type="http://schemas.openxmlformats.org/officeDocument/2006/relationships/hyperlink" Target="https://podminky.urs.cz/item/CS_URS_2023_02/894412411" TargetMode="External"/><Relationship Id="rId12" Type="http://schemas.openxmlformats.org/officeDocument/2006/relationships/hyperlink" Target="https://podminky.urs.cz/item/CS_URS_2023_02/131251105" TargetMode="External"/><Relationship Id="rId17" Type="http://schemas.openxmlformats.org/officeDocument/2006/relationships/hyperlink" Target="https://podminky.urs.cz/item/CS_URS_2023_02/151101211" TargetMode="External"/><Relationship Id="rId33" Type="http://schemas.openxmlformats.org/officeDocument/2006/relationships/hyperlink" Target="https://podminky.urs.cz/item/CS_URS_2023_02/181951111" TargetMode="External"/><Relationship Id="rId38" Type="http://schemas.openxmlformats.org/officeDocument/2006/relationships/hyperlink" Target="https://podminky.urs.cz/item/CS_URS_2023_02/212750101" TargetMode="External"/><Relationship Id="rId59" Type="http://schemas.openxmlformats.org/officeDocument/2006/relationships/hyperlink" Target="https://podminky.urs.cz/item/CS_URS_2023_02/451319777" TargetMode="External"/><Relationship Id="rId103" Type="http://schemas.openxmlformats.org/officeDocument/2006/relationships/hyperlink" Target="https://podminky.urs.cz/item/CS_URS_2023_02/985131111" TargetMode="External"/><Relationship Id="rId108" Type="http://schemas.openxmlformats.org/officeDocument/2006/relationships/hyperlink" Target="https://podminky.urs.cz/item/CS_URS_2023_02/767995114" TargetMode="External"/><Relationship Id="rId54" Type="http://schemas.openxmlformats.org/officeDocument/2006/relationships/hyperlink" Target="https://podminky.urs.cz/item/CS_URS_2023_02/348171130" TargetMode="External"/><Relationship Id="rId70" Type="http://schemas.openxmlformats.org/officeDocument/2006/relationships/hyperlink" Target="https://podminky.urs.cz/item/CS_URS_2023_02/564761111" TargetMode="External"/><Relationship Id="rId75" Type="http://schemas.openxmlformats.org/officeDocument/2006/relationships/hyperlink" Target="https://podminky.urs.cz/item/CS_URS_2023_02/812392121" TargetMode="External"/><Relationship Id="rId91" Type="http://schemas.openxmlformats.org/officeDocument/2006/relationships/hyperlink" Target="https://podminky.urs.cz/item/CS_URS_2023_02/899643111" TargetMode="External"/><Relationship Id="rId96" Type="http://schemas.openxmlformats.org/officeDocument/2006/relationships/hyperlink" Target="https://podminky.urs.cz/item/CS_URS_2023_02/938901131" TargetMode="External"/><Relationship Id="rId1" Type="http://schemas.openxmlformats.org/officeDocument/2006/relationships/hyperlink" Target="https://podminky.urs.cz/item/CS_URS_2023_02/153111119" TargetMode="External"/><Relationship Id="rId6" Type="http://schemas.openxmlformats.org/officeDocument/2006/relationships/hyperlink" Target="https://podminky.urs.cz/item/CS_URS_2023_02/113107231" TargetMode="External"/><Relationship Id="rId23" Type="http://schemas.openxmlformats.org/officeDocument/2006/relationships/hyperlink" Target="https://podminky.urs.cz/item/CS_URS_2023_02/153811211" TargetMode="External"/><Relationship Id="rId28" Type="http://schemas.openxmlformats.org/officeDocument/2006/relationships/hyperlink" Target="https://podminky.urs.cz/item/CS_URS_2023_02/171251201" TargetMode="External"/><Relationship Id="rId49" Type="http://schemas.openxmlformats.org/officeDocument/2006/relationships/hyperlink" Target="https://podminky.urs.cz/item/CS_URS_2023_02/320360412" TargetMode="External"/><Relationship Id="rId114" Type="http://schemas.openxmlformats.org/officeDocument/2006/relationships/hyperlink" Target="https://podminky.urs.cz/item/CS_URS_2023_02/210220021" TargetMode="External"/><Relationship Id="rId119" Type="http://schemas.openxmlformats.org/officeDocument/2006/relationships/drawing" Target="../drawings/drawing4.xml"/><Relationship Id="rId10" Type="http://schemas.openxmlformats.org/officeDocument/2006/relationships/hyperlink" Target="https://podminky.urs.cz/item/CS_URS_2023_02/114203201" TargetMode="External"/><Relationship Id="rId31" Type="http://schemas.openxmlformats.org/officeDocument/2006/relationships/hyperlink" Target="https://podminky.urs.cz/item/CS_URS_2023_02/181351113" TargetMode="External"/><Relationship Id="rId44" Type="http://schemas.openxmlformats.org/officeDocument/2006/relationships/hyperlink" Target="https://podminky.urs.cz/item/CS_URS_2023_02/282602112" TargetMode="External"/><Relationship Id="rId52" Type="http://schemas.openxmlformats.org/officeDocument/2006/relationships/hyperlink" Target="https://podminky.urs.cz/item/CS_URS_2023_02/321366111" TargetMode="External"/><Relationship Id="rId60" Type="http://schemas.openxmlformats.org/officeDocument/2006/relationships/hyperlink" Target="https://podminky.urs.cz/item/CS_URS_2023_02/451573111" TargetMode="External"/><Relationship Id="rId65" Type="http://schemas.openxmlformats.org/officeDocument/2006/relationships/hyperlink" Target="https://podminky.urs.cz/item/CS_URS_2023_02/452351101" TargetMode="External"/><Relationship Id="rId73" Type="http://schemas.openxmlformats.org/officeDocument/2006/relationships/hyperlink" Target="https://podminky.urs.cz/item/CS_URS_2023_02/596411112" TargetMode="External"/><Relationship Id="rId78" Type="http://schemas.openxmlformats.org/officeDocument/2006/relationships/hyperlink" Target="https://podminky.urs.cz/item/CS_URS_2023_02/871275811" TargetMode="External"/><Relationship Id="rId81" Type="http://schemas.openxmlformats.org/officeDocument/2006/relationships/hyperlink" Target="https://podminky.urs.cz/item/CS_URS_2023_02/877355211" TargetMode="External"/><Relationship Id="rId86" Type="http://schemas.openxmlformats.org/officeDocument/2006/relationships/hyperlink" Target="https://podminky.urs.cz/item/CS_URS_2023_02/894414111" TargetMode="External"/><Relationship Id="rId94" Type="http://schemas.openxmlformats.org/officeDocument/2006/relationships/hyperlink" Target="https://podminky.urs.cz/item/CS_URS_2023_02/919121132" TargetMode="External"/><Relationship Id="rId99" Type="http://schemas.openxmlformats.org/officeDocument/2006/relationships/hyperlink" Target="https://podminky.urs.cz/item/CS_URS_2023_02/941111821" TargetMode="External"/><Relationship Id="rId101" Type="http://schemas.openxmlformats.org/officeDocument/2006/relationships/hyperlink" Target="https://podminky.urs.cz/item/CS_URS_2023_02/966008213" TargetMode="External"/><Relationship Id="rId4" Type="http://schemas.openxmlformats.org/officeDocument/2006/relationships/hyperlink" Target="https://podminky.urs.cz/item/CS_URS_2023_02/113106293" TargetMode="External"/><Relationship Id="rId9" Type="http://schemas.openxmlformats.org/officeDocument/2006/relationships/hyperlink" Target="https://podminky.urs.cz/item/CS_URS_2023_02/114203104" TargetMode="External"/><Relationship Id="rId13" Type="http://schemas.openxmlformats.org/officeDocument/2006/relationships/hyperlink" Target="https://podminky.urs.cz/item/CS_URS_2023_02/131251204" TargetMode="External"/><Relationship Id="rId18" Type="http://schemas.openxmlformats.org/officeDocument/2006/relationships/hyperlink" Target="https://podminky.urs.cz/item/CS_URS_2023_02/153112111" TargetMode="External"/><Relationship Id="rId39" Type="http://schemas.openxmlformats.org/officeDocument/2006/relationships/hyperlink" Target="https://podminky.urs.cz/item/CS_URS_2023_02/212755214" TargetMode="External"/><Relationship Id="rId109" Type="http://schemas.openxmlformats.org/officeDocument/2006/relationships/hyperlink" Target="https://podminky.urs.cz/item/CS_URS_2023_02/767995115" TargetMode="External"/><Relationship Id="rId34" Type="http://schemas.openxmlformats.org/officeDocument/2006/relationships/hyperlink" Target="https://podminky.urs.cz/item/CS_URS_2023_02/181951112" TargetMode="External"/><Relationship Id="rId50" Type="http://schemas.openxmlformats.org/officeDocument/2006/relationships/hyperlink" Target="https://podminky.urs.cz/item/CS_URS_2023_02/321351010" TargetMode="External"/><Relationship Id="rId55" Type="http://schemas.openxmlformats.org/officeDocument/2006/relationships/hyperlink" Target="https://podminky.urs.cz/item/CS_URS_2023_02/451312111" TargetMode="External"/><Relationship Id="rId76" Type="http://schemas.openxmlformats.org/officeDocument/2006/relationships/hyperlink" Target="https://podminky.urs.cz/item/CS_URS_2023_02/812422121" TargetMode="External"/><Relationship Id="rId97" Type="http://schemas.openxmlformats.org/officeDocument/2006/relationships/hyperlink" Target="https://podminky.urs.cz/item/CS_URS_2023_02/941111121" TargetMode="External"/><Relationship Id="rId104" Type="http://schemas.openxmlformats.org/officeDocument/2006/relationships/hyperlink" Target="https://podminky.urs.cz/item/CS_URS_2023_02/985331213" TargetMode="External"/><Relationship Id="rId7" Type="http://schemas.openxmlformats.org/officeDocument/2006/relationships/hyperlink" Target="https://podminky.urs.cz/item/CS_URS_2023_02/113107237" TargetMode="External"/><Relationship Id="rId71" Type="http://schemas.openxmlformats.org/officeDocument/2006/relationships/hyperlink" Target="https://podminky.urs.cz/item/CS_URS_2023_02/584121108" TargetMode="External"/><Relationship Id="rId92" Type="http://schemas.openxmlformats.org/officeDocument/2006/relationships/hyperlink" Target="https://podminky.urs.cz/item/CS_URS_2023_02/916231213" TargetMode="External"/><Relationship Id="rId2" Type="http://schemas.openxmlformats.org/officeDocument/2006/relationships/hyperlink" Target="https://podminky.urs.cz/item/CS_URS_2023_02/113106123" TargetMode="External"/><Relationship Id="rId29" Type="http://schemas.openxmlformats.org/officeDocument/2006/relationships/hyperlink" Target="https://podminky.urs.cz/item/CS_URS_2023_02/174101101" TargetMode="External"/><Relationship Id="rId24" Type="http://schemas.openxmlformats.org/officeDocument/2006/relationships/hyperlink" Target="https://podminky.urs.cz/item/CS_URS_2023_02/162351103" TargetMode="External"/><Relationship Id="rId40" Type="http://schemas.openxmlformats.org/officeDocument/2006/relationships/hyperlink" Target="https://podminky.urs.cz/item/CS_URS_2023_02/221211114" TargetMode="External"/><Relationship Id="rId45" Type="http://schemas.openxmlformats.org/officeDocument/2006/relationships/hyperlink" Target="https://podminky.urs.cz/item/CS_URS_2023_02/282605111" TargetMode="External"/><Relationship Id="rId66" Type="http://schemas.openxmlformats.org/officeDocument/2006/relationships/hyperlink" Target="https://podminky.urs.cz/item/CS_URS_2023_02/462511370R" TargetMode="External"/><Relationship Id="rId87" Type="http://schemas.openxmlformats.org/officeDocument/2006/relationships/hyperlink" Target="https://podminky.urs.cz/item/CS_URS_2023_02/899104112" TargetMode="External"/><Relationship Id="rId110" Type="http://schemas.openxmlformats.org/officeDocument/2006/relationships/hyperlink" Target="https://podminky.urs.cz/item/CS_URS_2023_02/767995117" TargetMode="External"/><Relationship Id="rId115" Type="http://schemas.openxmlformats.org/officeDocument/2006/relationships/hyperlink" Target="https://podminky.urs.cz/item/CS_URS_2023_02/460742111" TargetMode="External"/><Relationship Id="rId61" Type="http://schemas.openxmlformats.org/officeDocument/2006/relationships/hyperlink" Target="https://podminky.urs.cz/item/CS_URS_2023_02/452111141" TargetMode="External"/><Relationship Id="rId82" Type="http://schemas.openxmlformats.org/officeDocument/2006/relationships/hyperlink" Target="https://podminky.urs.cz/item/CS_URS_2023_02/890331851" TargetMode="External"/><Relationship Id="rId19" Type="http://schemas.openxmlformats.org/officeDocument/2006/relationships/hyperlink" Target="https://podminky.urs.cz/item/CS_URS_2023_02/153112121" TargetMode="External"/><Relationship Id="rId14" Type="http://schemas.openxmlformats.org/officeDocument/2006/relationships/hyperlink" Target="https://podminky.urs.cz/item/CS_URS_2023_02/132251101" TargetMode="External"/><Relationship Id="rId30" Type="http://schemas.openxmlformats.org/officeDocument/2006/relationships/hyperlink" Target="https://podminky.urs.cz/item/CS_URS_2023_02/175151101" TargetMode="External"/><Relationship Id="rId35" Type="http://schemas.openxmlformats.org/officeDocument/2006/relationships/hyperlink" Target="https://podminky.urs.cz/item/CS_URS_2023_02/185803111" TargetMode="External"/><Relationship Id="rId56" Type="http://schemas.openxmlformats.org/officeDocument/2006/relationships/hyperlink" Target="https://podminky.urs.cz/item/CS_URS_2023_02/451313111" TargetMode="External"/><Relationship Id="rId77" Type="http://schemas.openxmlformats.org/officeDocument/2006/relationships/hyperlink" Target="https://podminky.urs.cz/item/CS_URS_2023_02/871218211" TargetMode="External"/><Relationship Id="rId100" Type="http://schemas.openxmlformats.org/officeDocument/2006/relationships/hyperlink" Target="https://podminky.urs.cz/item/CS_URS_2023_02/953945121" TargetMode="External"/><Relationship Id="rId105" Type="http://schemas.openxmlformats.org/officeDocument/2006/relationships/hyperlink" Target="https://podminky.urs.cz/item/CS_URS_2023_02/998325011" TargetMode="External"/><Relationship Id="rId8" Type="http://schemas.openxmlformats.org/officeDocument/2006/relationships/hyperlink" Target="https://podminky.urs.cz/item/CS_URS_2023_02/113202111" TargetMode="External"/><Relationship Id="rId51" Type="http://schemas.openxmlformats.org/officeDocument/2006/relationships/hyperlink" Target="https://podminky.urs.cz/item/CS_URS_2023_02/321352010" TargetMode="External"/><Relationship Id="rId72" Type="http://schemas.openxmlformats.org/officeDocument/2006/relationships/hyperlink" Target="https://podminky.urs.cz/item/CS_URS_2023_02/591141111" TargetMode="External"/><Relationship Id="rId93" Type="http://schemas.openxmlformats.org/officeDocument/2006/relationships/hyperlink" Target="https://podminky.urs.cz/item/CS_URS_2023_02/919111233" TargetMode="External"/><Relationship Id="rId98" Type="http://schemas.openxmlformats.org/officeDocument/2006/relationships/hyperlink" Target="https://podminky.urs.cz/item/CS_URS_2023_02/941111221" TargetMode="External"/><Relationship Id="rId3" Type="http://schemas.openxmlformats.org/officeDocument/2006/relationships/hyperlink" Target="https://podminky.urs.cz/item/CS_URS_2023_02/113106192" TargetMode="External"/><Relationship Id="rId25" Type="http://schemas.openxmlformats.org/officeDocument/2006/relationships/hyperlink" Target="https://podminky.urs.cz/item/CS_URS_2023_02/162351123" TargetMode="External"/><Relationship Id="rId46" Type="http://schemas.openxmlformats.org/officeDocument/2006/relationships/hyperlink" Target="https://podminky.urs.cz/item/CS_URS_2023_02/274313911" TargetMode="External"/><Relationship Id="rId67" Type="http://schemas.openxmlformats.org/officeDocument/2006/relationships/hyperlink" Target="https://podminky.urs.cz/item/CS_URS_2023_02/465513227" TargetMode="External"/><Relationship Id="rId116" Type="http://schemas.openxmlformats.org/officeDocument/2006/relationships/hyperlink" Target="https://podminky.urs.cz/item/CS_URS_2022_02/460510056" TargetMode="External"/><Relationship Id="rId20" Type="http://schemas.openxmlformats.org/officeDocument/2006/relationships/hyperlink" Target="https://podminky.urs.cz/item/CS_URS_2023_02/153113111" TargetMode="External"/><Relationship Id="rId41" Type="http://schemas.openxmlformats.org/officeDocument/2006/relationships/hyperlink" Target="https://podminky.urs.cz/item/CS_URS_2023_02/225312112" TargetMode="External"/><Relationship Id="rId62" Type="http://schemas.openxmlformats.org/officeDocument/2006/relationships/hyperlink" Target="https://podminky.urs.cz/item/CS_URS_2023_02/452112112" TargetMode="External"/><Relationship Id="rId83" Type="http://schemas.openxmlformats.org/officeDocument/2006/relationships/hyperlink" Target="https://podminky.urs.cz/item/CS_URS_2023_02/891422421" TargetMode="External"/><Relationship Id="rId88" Type="http://schemas.openxmlformats.org/officeDocument/2006/relationships/hyperlink" Target="https://podminky.urs.cz/item/CS_URS_2023_02/899102211" TargetMode="External"/><Relationship Id="rId111" Type="http://schemas.openxmlformats.org/officeDocument/2006/relationships/hyperlink" Target="https://podminky.urs.cz/item/CS_URS_2023_02/767996702" TargetMode="External"/><Relationship Id="rId15" Type="http://schemas.openxmlformats.org/officeDocument/2006/relationships/hyperlink" Target="https://podminky.urs.cz/item/CS_URS_2023_02/132254206" TargetMode="External"/><Relationship Id="rId36" Type="http://schemas.openxmlformats.org/officeDocument/2006/relationships/hyperlink" Target="https://podminky.urs.cz/item/CS_URS_2023_02/185804312" TargetMode="External"/><Relationship Id="rId57" Type="http://schemas.openxmlformats.org/officeDocument/2006/relationships/hyperlink" Target="https://podminky.urs.cz/item/CS_URS_2023_02/451315114" TargetMode="External"/><Relationship Id="rId106" Type="http://schemas.openxmlformats.org/officeDocument/2006/relationships/hyperlink" Target="https://podminky.urs.cz/item/CS_URS_2023_02/741110302"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s://podminky.urs.cz/item/CS_URS_2023_02/321352010" TargetMode="External"/><Relationship Id="rId18" Type="http://schemas.openxmlformats.org/officeDocument/2006/relationships/hyperlink" Target="https://podminky.urs.cz/item/CS_URS_2023_02/953945144" TargetMode="External"/><Relationship Id="rId26" Type="http://schemas.openxmlformats.org/officeDocument/2006/relationships/hyperlink" Target="https://podminky.urs.cz/item/CS_URS_2023_02/998713101" TargetMode="External"/><Relationship Id="rId3" Type="http://schemas.openxmlformats.org/officeDocument/2006/relationships/hyperlink" Target="https://podminky.urs.cz/item/CS_URS_2023_02/183101113" TargetMode="External"/><Relationship Id="rId21" Type="http://schemas.openxmlformats.org/officeDocument/2006/relationships/hyperlink" Target="https://podminky.urs.cz/item/CS_URS_2023_02/953965141" TargetMode="External"/><Relationship Id="rId34" Type="http://schemas.openxmlformats.org/officeDocument/2006/relationships/hyperlink" Target="https://podminky.urs.cz/item/CS_URS_2023_02/998767101" TargetMode="External"/><Relationship Id="rId7" Type="http://schemas.openxmlformats.org/officeDocument/2006/relationships/hyperlink" Target="https://podminky.urs.cz/item/CS_URS_2023_02/184801131" TargetMode="External"/><Relationship Id="rId12" Type="http://schemas.openxmlformats.org/officeDocument/2006/relationships/hyperlink" Target="https://podminky.urs.cz/item/CS_URS_2023_02/321351020" TargetMode="External"/><Relationship Id="rId17" Type="http://schemas.openxmlformats.org/officeDocument/2006/relationships/hyperlink" Target="https://podminky.urs.cz/item/CS_URS_2023_02/911121111" TargetMode="External"/><Relationship Id="rId25" Type="http://schemas.openxmlformats.org/officeDocument/2006/relationships/hyperlink" Target="https://podminky.urs.cz/item/CS_URS_2023_02/713131141" TargetMode="External"/><Relationship Id="rId33" Type="http://schemas.openxmlformats.org/officeDocument/2006/relationships/hyperlink" Target="https://podminky.urs.cz/item/CS_URS_2023_02/767996703" TargetMode="External"/><Relationship Id="rId2" Type="http://schemas.openxmlformats.org/officeDocument/2006/relationships/hyperlink" Target="https://podminky.urs.cz/item/CS_URS_2023_02/112155311" TargetMode="External"/><Relationship Id="rId16" Type="http://schemas.openxmlformats.org/officeDocument/2006/relationships/hyperlink" Target="https://podminky.urs.cz/item/CS_URS_2023_02/451315114" TargetMode="External"/><Relationship Id="rId20" Type="http://schemas.openxmlformats.org/officeDocument/2006/relationships/hyperlink" Target="https://podminky.urs.cz/item/CS_URS_2023_02/953961115" TargetMode="External"/><Relationship Id="rId29" Type="http://schemas.openxmlformats.org/officeDocument/2006/relationships/hyperlink" Target="https://podminky.urs.cz/item/CS_URS_2023_02/767995114" TargetMode="External"/><Relationship Id="rId1" Type="http://schemas.openxmlformats.org/officeDocument/2006/relationships/hyperlink" Target="https://podminky.urs.cz/item/CS_URS_2023_02/111251101" TargetMode="External"/><Relationship Id="rId6" Type="http://schemas.openxmlformats.org/officeDocument/2006/relationships/hyperlink" Target="https://podminky.urs.cz/item/CS_URS_2023_02/184701112" TargetMode="External"/><Relationship Id="rId11" Type="http://schemas.openxmlformats.org/officeDocument/2006/relationships/hyperlink" Target="https://podminky.urs.cz/item/CS_URS_2023_02/321351010" TargetMode="External"/><Relationship Id="rId24" Type="http://schemas.openxmlformats.org/officeDocument/2006/relationships/hyperlink" Target="https://podminky.urs.cz/item/CS_URS_2023_02/713111127" TargetMode="External"/><Relationship Id="rId32" Type="http://schemas.openxmlformats.org/officeDocument/2006/relationships/hyperlink" Target="https://podminky.urs.cz/item/CS_URS_2023_02/767996702" TargetMode="External"/><Relationship Id="rId5" Type="http://schemas.openxmlformats.org/officeDocument/2006/relationships/hyperlink" Target="https://podminky.urs.cz/item/CS_URS_2023_02/183403153" TargetMode="External"/><Relationship Id="rId15" Type="http://schemas.openxmlformats.org/officeDocument/2006/relationships/hyperlink" Target="https://podminky.urs.cz/item/CS_URS_2023_02/321366111" TargetMode="External"/><Relationship Id="rId23" Type="http://schemas.openxmlformats.org/officeDocument/2006/relationships/hyperlink" Target="https://podminky.urs.cz/item/CS_URS_2023_02/998325011" TargetMode="External"/><Relationship Id="rId28" Type="http://schemas.openxmlformats.org/officeDocument/2006/relationships/hyperlink" Target="https://podminky.urs.cz/item/CS_URS_2023_02/767995111" TargetMode="External"/><Relationship Id="rId10" Type="http://schemas.openxmlformats.org/officeDocument/2006/relationships/hyperlink" Target="https://podminky.urs.cz/item/CS_URS_2023_02/185804311" TargetMode="External"/><Relationship Id="rId19" Type="http://schemas.openxmlformats.org/officeDocument/2006/relationships/hyperlink" Target="https://podminky.urs.cz/item/CS_URS_2023_02/953961113" TargetMode="External"/><Relationship Id="rId31" Type="http://schemas.openxmlformats.org/officeDocument/2006/relationships/hyperlink" Target="https://podminky.urs.cz/item/CS_URS_2023_02/767995116" TargetMode="External"/><Relationship Id="rId4" Type="http://schemas.openxmlformats.org/officeDocument/2006/relationships/hyperlink" Target="https://podminky.urs.cz/item/CS_URS_2023_02/183403111" TargetMode="External"/><Relationship Id="rId9" Type="http://schemas.openxmlformats.org/officeDocument/2006/relationships/hyperlink" Target="https://podminky.urs.cz/item/CS_URS_2023_02/185802114R" TargetMode="External"/><Relationship Id="rId14" Type="http://schemas.openxmlformats.org/officeDocument/2006/relationships/hyperlink" Target="https://podminky.urs.cz/item/CS_URS_2023_02/321352020" TargetMode="External"/><Relationship Id="rId22" Type="http://schemas.openxmlformats.org/officeDocument/2006/relationships/hyperlink" Target="https://podminky.urs.cz/item/CS_URS_2023_02/936501111" TargetMode="External"/><Relationship Id="rId27" Type="http://schemas.openxmlformats.org/officeDocument/2006/relationships/hyperlink" Target="https://podminky.urs.cz/item/CS_URS_2023_02/767220210" TargetMode="External"/><Relationship Id="rId30" Type="http://schemas.openxmlformats.org/officeDocument/2006/relationships/hyperlink" Target="https://podminky.urs.cz/item/CS_URS_2023_02/767995115" TargetMode="External"/><Relationship Id="rId35" Type="http://schemas.openxmlformats.org/officeDocument/2006/relationships/drawing" Target="../drawings/drawing5.xml"/><Relationship Id="rId8" Type="http://schemas.openxmlformats.org/officeDocument/2006/relationships/hyperlink" Target="https://podminky.urs.cz/item/CS_URS_2023_02/184911431" TargetMode="External"/></Relationships>
</file>

<file path=xl/worksheets/_rels/sheet6.xml.rels><?xml version="1.0" encoding="UTF-8" standalone="yes"?>
<Relationships xmlns="http://schemas.openxmlformats.org/package/2006/relationships"><Relationship Id="rId8" Type="http://schemas.openxmlformats.org/officeDocument/2006/relationships/drawing" Target="../drawings/drawing6.xml"/><Relationship Id="rId3" Type="http://schemas.openxmlformats.org/officeDocument/2006/relationships/hyperlink" Target="https://podminky.urs.cz/item/CS_URS_2023_02/998325011" TargetMode="External"/><Relationship Id="rId7" Type="http://schemas.openxmlformats.org/officeDocument/2006/relationships/hyperlink" Target="https://podminky.urs.cz/item/CS_URS_2023_02/998767101" TargetMode="External"/><Relationship Id="rId2" Type="http://schemas.openxmlformats.org/officeDocument/2006/relationships/hyperlink" Target="https://podminky.urs.cz/item/CS_URS_2023_02/953965145" TargetMode="External"/><Relationship Id="rId1" Type="http://schemas.openxmlformats.org/officeDocument/2006/relationships/hyperlink" Target="https://podminky.urs.cz/item/CS_URS_2023_02/953965142" TargetMode="External"/><Relationship Id="rId6" Type="http://schemas.openxmlformats.org/officeDocument/2006/relationships/hyperlink" Target="https://podminky.urs.cz/item/CS_URS_2023_02/767995116" TargetMode="External"/><Relationship Id="rId5" Type="http://schemas.openxmlformats.org/officeDocument/2006/relationships/hyperlink" Target="https://podminky.urs.cz/item/CS_URS_2023_02/767995115" TargetMode="External"/><Relationship Id="rId4" Type="http://schemas.openxmlformats.org/officeDocument/2006/relationships/hyperlink" Target="https://podminky.urs.cz/item/CS_URS_2023_02/767995114"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podminky.urs.cz/item/CS_URS_2023_02/153116122" TargetMode="External"/><Relationship Id="rId3" Type="http://schemas.openxmlformats.org/officeDocument/2006/relationships/hyperlink" Target="https://podminky.urs.cz/item/CS_URS_2023_02/153112112" TargetMode="External"/><Relationship Id="rId7" Type="http://schemas.openxmlformats.org/officeDocument/2006/relationships/hyperlink" Target="https://podminky.urs.cz/item/CS_URS_2023_02/153116121" TargetMode="External"/><Relationship Id="rId12" Type="http://schemas.openxmlformats.org/officeDocument/2006/relationships/drawing" Target="../drawings/drawing7.xml"/><Relationship Id="rId2" Type="http://schemas.openxmlformats.org/officeDocument/2006/relationships/hyperlink" Target="https://podminky.urs.cz/item/CS_URS_2023_02/153111132" TargetMode="External"/><Relationship Id="rId1" Type="http://schemas.openxmlformats.org/officeDocument/2006/relationships/hyperlink" Target="https://podminky.urs.cz/item/CS_URS_2023_02/153111112" TargetMode="External"/><Relationship Id="rId6" Type="http://schemas.openxmlformats.org/officeDocument/2006/relationships/hyperlink" Target="https://podminky.urs.cz/item/CS_URS_2023_02/153116111" TargetMode="External"/><Relationship Id="rId11" Type="http://schemas.openxmlformats.org/officeDocument/2006/relationships/hyperlink" Target="https://podminky.urs.cz/item/CS_URS_2023_02/998324011" TargetMode="External"/><Relationship Id="rId5" Type="http://schemas.openxmlformats.org/officeDocument/2006/relationships/hyperlink" Target="https://podminky.urs.cz/item/CS_URS_2023_02/153113112" TargetMode="External"/><Relationship Id="rId10" Type="http://schemas.openxmlformats.org/officeDocument/2006/relationships/hyperlink" Target="https://podminky.urs.cz/item/CS_URS_2023_02/292121112" TargetMode="External"/><Relationship Id="rId4" Type="http://schemas.openxmlformats.org/officeDocument/2006/relationships/hyperlink" Target="https://podminky.urs.cz/item/CS_URS_2023_02/153112124" TargetMode="External"/><Relationship Id="rId9" Type="http://schemas.openxmlformats.org/officeDocument/2006/relationships/hyperlink" Target="https://podminky.urs.cz/item/CS_URS_2023_02/292121111"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6" Type="http://schemas.openxmlformats.org/officeDocument/2006/relationships/hyperlink" Target="https://podminky.urs.cz/item/CS_URS_2023_02/273356021" TargetMode="External"/><Relationship Id="rId21" Type="http://schemas.openxmlformats.org/officeDocument/2006/relationships/hyperlink" Target="https://podminky.urs.cz/item/CS_URS_2023_02/185803111" TargetMode="External"/><Relationship Id="rId42" Type="http://schemas.openxmlformats.org/officeDocument/2006/relationships/hyperlink" Target="https://podminky.urs.cz/item/CS_URS_2023_02/452112122" TargetMode="External"/><Relationship Id="rId47" Type="http://schemas.openxmlformats.org/officeDocument/2006/relationships/hyperlink" Target="https://podminky.urs.cz/item/CS_URS_2023_02/810441811" TargetMode="External"/><Relationship Id="rId63" Type="http://schemas.openxmlformats.org/officeDocument/2006/relationships/hyperlink" Target="https://podminky.urs.cz/item/CS_URS_2023_02/899643111" TargetMode="External"/><Relationship Id="rId68" Type="http://schemas.openxmlformats.org/officeDocument/2006/relationships/hyperlink" Target="https://podminky.urs.cz/item/CS_URS_2023_02/998325011" TargetMode="External"/><Relationship Id="rId7" Type="http://schemas.openxmlformats.org/officeDocument/2006/relationships/hyperlink" Target="https://podminky.urs.cz/item/CS_URS_2023_02/132251102" TargetMode="External"/><Relationship Id="rId71" Type="http://schemas.openxmlformats.org/officeDocument/2006/relationships/hyperlink" Target="https://podminky.urs.cz/item/CS_URS_2023_02/230011102" TargetMode="External"/><Relationship Id="rId2" Type="http://schemas.openxmlformats.org/officeDocument/2006/relationships/hyperlink" Target="https://podminky.urs.cz/item/CS_URS_2023_02/112155215" TargetMode="External"/><Relationship Id="rId16" Type="http://schemas.openxmlformats.org/officeDocument/2006/relationships/hyperlink" Target="https://podminky.urs.cz/item/CS_URS_2023_02/174251201" TargetMode="External"/><Relationship Id="rId29" Type="http://schemas.openxmlformats.org/officeDocument/2006/relationships/hyperlink" Target="https://podminky.urs.cz/item/CS_URS_2023_02/273366011" TargetMode="External"/><Relationship Id="rId11" Type="http://schemas.openxmlformats.org/officeDocument/2006/relationships/hyperlink" Target="https://podminky.urs.cz/item/CS_URS_2023_02/153111119" TargetMode="External"/><Relationship Id="rId24" Type="http://schemas.openxmlformats.org/officeDocument/2006/relationships/hyperlink" Target="https://podminky.urs.cz/item/CS_URS_2023_02/273313711" TargetMode="External"/><Relationship Id="rId32" Type="http://schemas.openxmlformats.org/officeDocument/2006/relationships/hyperlink" Target="https://podminky.urs.cz/item/CS_URS_2023_02/321351010" TargetMode="External"/><Relationship Id="rId37" Type="http://schemas.openxmlformats.org/officeDocument/2006/relationships/hyperlink" Target="https://podminky.urs.cz/item/CS_URS_2023_02/451315114" TargetMode="External"/><Relationship Id="rId40" Type="http://schemas.openxmlformats.org/officeDocument/2006/relationships/hyperlink" Target="https://podminky.urs.cz/item/CS_URS_2023_02/452111141" TargetMode="External"/><Relationship Id="rId45" Type="http://schemas.openxmlformats.org/officeDocument/2006/relationships/hyperlink" Target="https://podminky.urs.cz/item/CS_URS_2023_02/584121108" TargetMode="External"/><Relationship Id="rId53" Type="http://schemas.openxmlformats.org/officeDocument/2006/relationships/hyperlink" Target="https://podminky.urs.cz/item/CS_URS_2023_02/877325301R" TargetMode="External"/><Relationship Id="rId58" Type="http://schemas.openxmlformats.org/officeDocument/2006/relationships/hyperlink" Target="https://podminky.urs.cz/item/CS_URS_2023_02/894414111" TargetMode="External"/><Relationship Id="rId66" Type="http://schemas.openxmlformats.org/officeDocument/2006/relationships/hyperlink" Target="https://podminky.urs.cz/item/CS_URS_2023_02/953334118" TargetMode="External"/><Relationship Id="rId5" Type="http://schemas.openxmlformats.org/officeDocument/2006/relationships/hyperlink" Target="https://podminky.urs.cz/item/CS_URS_2023_02/121151113" TargetMode="External"/><Relationship Id="rId61" Type="http://schemas.openxmlformats.org/officeDocument/2006/relationships/hyperlink" Target="https://podminky.urs.cz/item/CS_URS_2023_02/899304811" TargetMode="External"/><Relationship Id="rId19" Type="http://schemas.openxmlformats.org/officeDocument/2006/relationships/hyperlink" Target="https://podminky.urs.cz/item/CS_URS_2023_02/181411121" TargetMode="External"/><Relationship Id="rId14" Type="http://schemas.openxmlformats.org/officeDocument/2006/relationships/hyperlink" Target="https://podminky.urs.cz/item/CS_URS_2023_02/171251201" TargetMode="External"/><Relationship Id="rId22" Type="http://schemas.openxmlformats.org/officeDocument/2006/relationships/hyperlink" Target="https://podminky.urs.cz/item/CS_URS_2023_02/185804312" TargetMode="External"/><Relationship Id="rId27" Type="http://schemas.openxmlformats.org/officeDocument/2006/relationships/hyperlink" Target="https://podminky.urs.cz/item/CS_URS_2023_02/273356022" TargetMode="External"/><Relationship Id="rId30" Type="http://schemas.openxmlformats.org/officeDocument/2006/relationships/hyperlink" Target="https://podminky.urs.cz/item/CS_URS_2023_02/275351121" TargetMode="External"/><Relationship Id="rId35" Type="http://schemas.openxmlformats.org/officeDocument/2006/relationships/hyperlink" Target="https://podminky.urs.cz/item/CS_URS_2023_02/321368211" TargetMode="External"/><Relationship Id="rId43" Type="http://schemas.openxmlformats.org/officeDocument/2006/relationships/hyperlink" Target="https://podminky.urs.cz/item/CS_URS_2023_02/452312151" TargetMode="External"/><Relationship Id="rId48" Type="http://schemas.openxmlformats.org/officeDocument/2006/relationships/hyperlink" Target="https://podminky.urs.cz/item/CS_URS_2023_02/812372221" TargetMode="External"/><Relationship Id="rId56" Type="http://schemas.openxmlformats.org/officeDocument/2006/relationships/hyperlink" Target="https://podminky.urs.cz/item/CS_URS_2023_02/894411311" TargetMode="External"/><Relationship Id="rId64" Type="http://schemas.openxmlformats.org/officeDocument/2006/relationships/hyperlink" Target="https://podminky.urs.cz/item/CS_URS_2023_02/899910211" TargetMode="External"/><Relationship Id="rId69" Type="http://schemas.openxmlformats.org/officeDocument/2006/relationships/hyperlink" Target="https://podminky.urs.cz/item/CS_URS_2023_02/741110302" TargetMode="External"/><Relationship Id="rId8" Type="http://schemas.openxmlformats.org/officeDocument/2006/relationships/hyperlink" Target="https://podminky.urs.cz/item/CS_URS_2023_02/132254205" TargetMode="External"/><Relationship Id="rId51" Type="http://schemas.openxmlformats.org/officeDocument/2006/relationships/hyperlink" Target="https://podminky.urs.cz/item/CS_URS_2023_02/871313121" TargetMode="External"/><Relationship Id="rId72" Type="http://schemas.openxmlformats.org/officeDocument/2006/relationships/drawing" Target="../drawings/drawing9.xml"/><Relationship Id="rId3" Type="http://schemas.openxmlformats.org/officeDocument/2006/relationships/hyperlink" Target="https://podminky.urs.cz/item/CS_URS_2023_02/112251101" TargetMode="External"/><Relationship Id="rId12" Type="http://schemas.openxmlformats.org/officeDocument/2006/relationships/hyperlink" Target="https://podminky.urs.cz/item/CS_URS_2023_02/162351103" TargetMode="External"/><Relationship Id="rId17" Type="http://schemas.openxmlformats.org/officeDocument/2006/relationships/hyperlink" Target="https://podminky.urs.cz/item/CS_URS_2023_02/175151101" TargetMode="External"/><Relationship Id="rId25" Type="http://schemas.openxmlformats.org/officeDocument/2006/relationships/hyperlink" Target="https://podminky.urs.cz/item/CS_URS_2023_02/273326241" TargetMode="External"/><Relationship Id="rId33" Type="http://schemas.openxmlformats.org/officeDocument/2006/relationships/hyperlink" Target="https://podminky.urs.cz/item/CS_URS_2023_02/321352010" TargetMode="External"/><Relationship Id="rId38" Type="http://schemas.openxmlformats.org/officeDocument/2006/relationships/hyperlink" Target="https://podminky.urs.cz/item/CS_URS_2023_02/451317777" TargetMode="External"/><Relationship Id="rId46" Type="http://schemas.openxmlformats.org/officeDocument/2006/relationships/hyperlink" Target="https://podminky.urs.cz/item/CS_URS_2023_02/591141111" TargetMode="External"/><Relationship Id="rId59" Type="http://schemas.openxmlformats.org/officeDocument/2006/relationships/hyperlink" Target="https://podminky.urs.cz/item/CS_URS_2023_02/894414211" TargetMode="External"/><Relationship Id="rId67" Type="http://schemas.openxmlformats.org/officeDocument/2006/relationships/hyperlink" Target="https://podminky.urs.cz/item/CS_URS_2023_02/981513114" TargetMode="External"/><Relationship Id="rId20" Type="http://schemas.openxmlformats.org/officeDocument/2006/relationships/hyperlink" Target="https://podminky.urs.cz/item/CS_URS_2023_02/181951111" TargetMode="External"/><Relationship Id="rId41" Type="http://schemas.openxmlformats.org/officeDocument/2006/relationships/hyperlink" Target="https://podminky.urs.cz/item/CS_URS_2023_02/452112112" TargetMode="External"/><Relationship Id="rId54" Type="http://schemas.openxmlformats.org/officeDocument/2006/relationships/hyperlink" Target="https://podminky.urs.cz/item/CS_URS_2023_02/890331851" TargetMode="External"/><Relationship Id="rId62" Type="http://schemas.openxmlformats.org/officeDocument/2006/relationships/hyperlink" Target="https://podminky.urs.cz/item/CS_URS_2023_02/899623161" TargetMode="External"/><Relationship Id="rId70" Type="http://schemas.openxmlformats.org/officeDocument/2006/relationships/hyperlink" Target="https://podminky.urs.cz/item/CS_URS_2023_02/998741101" TargetMode="External"/><Relationship Id="rId1" Type="http://schemas.openxmlformats.org/officeDocument/2006/relationships/hyperlink" Target="https://podminky.urs.cz/item/CS_URS_2023_02/112101101" TargetMode="External"/><Relationship Id="rId6" Type="http://schemas.openxmlformats.org/officeDocument/2006/relationships/hyperlink" Target="https://podminky.urs.cz/item/CS_URS_2023_02/131251104" TargetMode="External"/><Relationship Id="rId15" Type="http://schemas.openxmlformats.org/officeDocument/2006/relationships/hyperlink" Target="https://podminky.urs.cz/item/CS_URS_2023_02/174151101" TargetMode="External"/><Relationship Id="rId23" Type="http://schemas.openxmlformats.org/officeDocument/2006/relationships/hyperlink" Target="https://podminky.urs.cz/item/CS_URS_2023_02/212750101" TargetMode="External"/><Relationship Id="rId28" Type="http://schemas.openxmlformats.org/officeDocument/2006/relationships/hyperlink" Target="https://podminky.urs.cz/item/CS_URS_2023_02/273366006" TargetMode="External"/><Relationship Id="rId36" Type="http://schemas.openxmlformats.org/officeDocument/2006/relationships/hyperlink" Target="https://podminky.urs.cz/item/CS_URS_2023_02/339921132" TargetMode="External"/><Relationship Id="rId49" Type="http://schemas.openxmlformats.org/officeDocument/2006/relationships/hyperlink" Target="https://podminky.urs.cz/item/CS_URS_2023_02/857242192" TargetMode="External"/><Relationship Id="rId57" Type="http://schemas.openxmlformats.org/officeDocument/2006/relationships/hyperlink" Target="https://podminky.urs.cz/item/CS_URS_2023_02/894412411" TargetMode="External"/><Relationship Id="rId10" Type="http://schemas.openxmlformats.org/officeDocument/2006/relationships/hyperlink" Target="https://podminky.urs.cz/item/CS_URS_2023_02/151101211" TargetMode="External"/><Relationship Id="rId31" Type="http://schemas.openxmlformats.org/officeDocument/2006/relationships/hyperlink" Target="https://podminky.urs.cz/item/CS_URS_2023_02/275351122" TargetMode="External"/><Relationship Id="rId44" Type="http://schemas.openxmlformats.org/officeDocument/2006/relationships/hyperlink" Target="https://podminky.urs.cz/item/CS_URS_2023_02/452351101" TargetMode="External"/><Relationship Id="rId52" Type="http://schemas.openxmlformats.org/officeDocument/2006/relationships/hyperlink" Target="https://podminky.urs.cz/item/CS_URS_2023_02/871353121" TargetMode="External"/><Relationship Id="rId60" Type="http://schemas.openxmlformats.org/officeDocument/2006/relationships/hyperlink" Target="https://podminky.urs.cz/item/CS_URS_2023_02/899102211" TargetMode="External"/><Relationship Id="rId65" Type="http://schemas.openxmlformats.org/officeDocument/2006/relationships/hyperlink" Target="https://podminky.urs.cz/item/CS_URS_2023_02/916131113" TargetMode="External"/><Relationship Id="rId4" Type="http://schemas.openxmlformats.org/officeDocument/2006/relationships/hyperlink" Target="https://podminky.urs.cz/item/CS_URS_2023_02/113106192" TargetMode="External"/><Relationship Id="rId9" Type="http://schemas.openxmlformats.org/officeDocument/2006/relationships/hyperlink" Target="https://podminky.urs.cz/item/CS_URS_2023_02/151101201" TargetMode="External"/><Relationship Id="rId13" Type="http://schemas.openxmlformats.org/officeDocument/2006/relationships/hyperlink" Target="https://podminky.urs.cz/item/CS_URS_2023_02/167151111" TargetMode="External"/><Relationship Id="rId18" Type="http://schemas.openxmlformats.org/officeDocument/2006/relationships/hyperlink" Target="https://podminky.urs.cz/item/CS_URS_2023_02/181351103" TargetMode="External"/><Relationship Id="rId39" Type="http://schemas.openxmlformats.org/officeDocument/2006/relationships/hyperlink" Target="https://podminky.urs.cz/item/CS_URS_2023_02/451573111" TargetMode="External"/><Relationship Id="rId34" Type="http://schemas.openxmlformats.org/officeDocument/2006/relationships/hyperlink" Target="https://podminky.urs.cz/item/CS_URS_2023_02/321366111" TargetMode="External"/><Relationship Id="rId50" Type="http://schemas.openxmlformats.org/officeDocument/2006/relationships/hyperlink" Target="https://podminky.urs.cz/item/CS_URS_2023_02/857262122" TargetMode="External"/><Relationship Id="rId55" Type="http://schemas.openxmlformats.org/officeDocument/2006/relationships/hyperlink" Target="https://podminky.urs.cz/item/CS_URS_2023_02/8913724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7"/>
  <sheetViews>
    <sheetView showGridLines="0" tabSelected="1"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7" t="s">
        <v>0</v>
      </c>
      <c r="AZ1" s="17" t="s">
        <v>1</v>
      </c>
      <c r="BA1" s="17" t="s">
        <v>2</v>
      </c>
      <c r="BB1" s="17" t="s">
        <v>3</v>
      </c>
      <c r="BT1" s="17" t="s">
        <v>4</v>
      </c>
      <c r="BU1" s="17" t="s">
        <v>4</v>
      </c>
      <c r="BV1" s="17" t="s">
        <v>5</v>
      </c>
    </row>
    <row r="2" spans="1:74" ht="36.950000000000003" customHeight="1">
      <c r="AR2" s="304"/>
      <c r="AS2" s="304"/>
      <c r="AT2" s="304"/>
      <c r="AU2" s="304"/>
      <c r="AV2" s="304"/>
      <c r="AW2" s="304"/>
      <c r="AX2" s="304"/>
      <c r="AY2" s="304"/>
      <c r="AZ2" s="304"/>
      <c r="BA2" s="304"/>
      <c r="BB2" s="304"/>
      <c r="BC2" s="304"/>
      <c r="BD2" s="304"/>
      <c r="BE2" s="304"/>
      <c r="BS2" s="18" t="s">
        <v>6</v>
      </c>
      <c r="BT2" s="18" t="s">
        <v>7</v>
      </c>
    </row>
    <row r="3" spans="1:74"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ht="24.95" customHeight="1">
      <c r="B4" s="21"/>
      <c r="D4" s="22" t="s">
        <v>9</v>
      </c>
      <c r="AR4" s="21"/>
      <c r="AS4" s="23" t="s">
        <v>10</v>
      </c>
      <c r="BE4" s="24" t="s">
        <v>11</v>
      </c>
      <c r="BS4" s="18" t="s">
        <v>12</v>
      </c>
    </row>
    <row r="5" spans="1:74" ht="12" customHeight="1">
      <c r="B5" s="21"/>
      <c r="D5" s="25" t="s">
        <v>13</v>
      </c>
      <c r="K5" s="303" t="s">
        <v>14</v>
      </c>
      <c r="L5" s="304"/>
      <c r="M5" s="304"/>
      <c r="N5" s="304"/>
      <c r="O5" s="304"/>
      <c r="P5" s="304"/>
      <c r="Q5" s="304"/>
      <c r="R5" s="304"/>
      <c r="S5" s="304"/>
      <c r="T5" s="304"/>
      <c r="U5" s="304"/>
      <c r="V5" s="304"/>
      <c r="W5" s="304"/>
      <c r="X5" s="304"/>
      <c r="Y5" s="304"/>
      <c r="Z5" s="304"/>
      <c r="AA5" s="304"/>
      <c r="AB5" s="304"/>
      <c r="AC5" s="304"/>
      <c r="AD5" s="304"/>
      <c r="AE5" s="304"/>
      <c r="AF5" s="304"/>
      <c r="AG5" s="304"/>
      <c r="AH5" s="304"/>
      <c r="AI5" s="304"/>
      <c r="AJ5" s="304"/>
      <c r="AR5" s="21"/>
      <c r="BE5" s="300" t="s">
        <v>15</v>
      </c>
      <c r="BS5" s="18" t="s">
        <v>6</v>
      </c>
    </row>
    <row r="6" spans="1:74" ht="36.950000000000003" customHeight="1">
      <c r="B6" s="21"/>
      <c r="D6" s="27" t="s">
        <v>16</v>
      </c>
      <c r="K6" s="305" t="s">
        <v>17</v>
      </c>
      <c r="L6" s="304"/>
      <c r="M6" s="304"/>
      <c r="N6" s="304"/>
      <c r="O6" s="304"/>
      <c r="P6" s="304"/>
      <c r="Q6" s="304"/>
      <c r="R6" s="304"/>
      <c r="S6" s="304"/>
      <c r="T6" s="304"/>
      <c r="U6" s="304"/>
      <c r="V6" s="304"/>
      <c r="W6" s="304"/>
      <c r="X6" s="304"/>
      <c r="Y6" s="304"/>
      <c r="Z6" s="304"/>
      <c r="AA6" s="304"/>
      <c r="AB6" s="304"/>
      <c r="AC6" s="304"/>
      <c r="AD6" s="304"/>
      <c r="AE6" s="304"/>
      <c r="AF6" s="304"/>
      <c r="AG6" s="304"/>
      <c r="AH6" s="304"/>
      <c r="AI6" s="304"/>
      <c r="AJ6" s="304"/>
      <c r="AR6" s="21"/>
      <c r="BE6" s="301"/>
      <c r="BS6" s="18" t="s">
        <v>6</v>
      </c>
    </row>
    <row r="7" spans="1:74" ht="12" customHeight="1">
      <c r="B7" s="21"/>
      <c r="D7" s="28" t="s">
        <v>18</v>
      </c>
      <c r="K7" s="26" t="s">
        <v>19</v>
      </c>
      <c r="AK7" s="28" t="s">
        <v>20</v>
      </c>
      <c r="AN7" s="26" t="s">
        <v>21</v>
      </c>
      <c r="AR7" s="21"/>
      <c r="BE7" s="301"/>
      <c r="BS7" s="18" t="s">
        <v>6</v>
      </c>
    </row>
    <row r="8" spans="1:74" ht="12" customHeight="1">
      <c r="B8" s="21"/>
      <c r="D8" s="28" t="s">
        <v>22</v>
      </c>
      <c r="K8" s="26" t="s">
        <v>23</v>
      </c>
      <c r="AK8" s="28" t="s">
        <v>24</v>
      </c>
      <c r="AN8" s="29" t="s">
        <v>25</v>
      </c>
      <c r="AR8" s="21"/>
      <c r="BE8" s="301"/>
      <c r="BS8" s="18" t="s">
        <v>6</v>
      </c>
    </row>
    <row r="9" spans="1:74" ht="14.45" customHeight="1">
      <c r="B9" s="21"/>
      <c r="AR9" s="21"/>
      <c r="BE9" s="301"/>
      <c r="BS9" s="18" t="s">
        <v>6</v>
      </c>
    </row>
    <row r="10" spans="1:74" ht="12" customHeight="1">
      <c r="B10" s="21"/>
      <c r="D10" s="28" t="s">
        <v>26</v>
      </c>
      <c r="AK10" s="28" t="s">
        <v>27</v>
      </c>
      <c r="AN10" s="26" t="s">
        <v>28</v>
      </c>
      <c r="AR10" s="21"/>
      <c r="BE10" s="301"/>
      <c r="BS10" s="18" t="s">
        <v>6</v>
      </c>
    </row>
    <row r="11" spans="1:74" ht="18.399999999999999" customHeight="1">
      <c r="B11" s="21"/>
      <c r="E11" s="26" t="s">
        <v>29</v>
      </c>
      <c r="AK11" s="28" t="s">
        <v>30</v>
      </c>
      <c r="AN11" s="26" t="s">
        <v>31</v>
      </c>
      <c r="AR11" s="21"/>
      <c r="BE11" s="301"/>
      <c r="BS11" s="18" t="s">
        <v>6</v>
      </c>
    </row>
    <row r="12" spans="1:74" ht="6.95" customHeight="1">
      <c r="B12" s="21"/>
      <c r="AR12" s="21"/>
      <c r="BE12" s="301"/>
      <c r="BS12" s="18" t="s">
        <v>6</v>
      </c>
    </row>
    <row r="13" spans="1:74" ht="12" customHeight="1">
      <c r="B13" s="21"/>
      <c r="D13" s="28" t="s">
        <v>32</v>
      </c>
      <c r="AK13" s="28" t="s">
        <v>27</v>
      </c>
      <c r="AN13" s="30" t="s">
        <v>33</v>
      </c>
      <c r="AR13" s="21"/>
      <c r="BE13" s="301"/>
      <c r="BS13" s="18" t="s">
        <v>6</v>
      </c>
    </row>
    <row r="14" spans="1:74" ht="12.75">
      <c r="B14" s="21"/>
      <c r="E14" s="306" t="s">
        <v>33</v>
      </c>
      <c r="F14" s="307"/>
      <c r="G14" s="307"/>
      <c r="H14" s="307"/>
      <c r="I14" s="307"/>
      <c r="J14" s="307"/>
      <c r="K14" s="307"/>
      <c r="L14" s="307"/>
      <c r="M14" s="307"/>
      <c r="N14" s="307"/>
      <c r="O14" s="307"/>
      <c r="P14" s="307"/>
      <c r="Q14" s="307"/>
      <c r="R14" s="307"/>
      <c r="S14" s="307"/>
      <c r="T14" s="307"/>
      <c r="U14" s="307"/>
      <c r="V14" s="307"/>
      <c r="W14" s="307"/>
      <c r="X14" s="307"/>
      <c r="Y14" s="307"/>
      <c r="Z14" s="307"/>
      <c r="AA14" s="307"/>
      <c r="AB14" s="307"/>
      <c r="AC14" s="307"/>
      <c r="AD14" s="307"/>
      <c r="AE14" s="307"/>
      <c r="AF14" s="307"/>
      <c r="AG14" s="307"/>
      <c r="AH14" s="307"/>
      <c r="AI14" s="307"/>
      <c r="AJ14" s="307"/>
      <c r="AK14" s="28" t="s">
        <v>30</v>
      </c>
      <c r="AN14" s="30" t="s">
        <v>33</v>
      </c>
      <c r="AR14" s="21"/>
      <c r="BE14" s="301"/>
      <c r="BS14" s="18" t="s">
        <v>6</v>
      </c>
    </row>
    <row r="15" spans="1:74" ht="6.95" customHeight="1">
      <c r="B15" s="21"/>
      <c r="AR15" s="21"/>
      <c r="BE15" s="301"/>
      <c r="BS15" s="18" t="s">
        <v>4</v>
      </c>
    </row>
    <row r="16" spans="1:74" ht="12" customHeight="1">
      <c r="B16" s="21"/>
      <c r="D16" s="28" t="s">
        <v>34</v>
      </c>
      <c r="AK16" s="28" t="s">
        <v>27</v>
      </c>
      <c r="AN16" s="26" t="s">
        <v>35</v>
      </c>
      <c r="AR16" s="21"/>
      <c r="BE16" s="301"/>
      <c r="BS16" s="18" t="s">
        <v>4</v>
      </c>
    </row>
    <row r="17" spans="2:71" ht="18.399999999999999" customHeight="1">
      <c r="B17" s="21"/>
      <c r="E17" s="26" t="s">
        <v>36</v>
      </c>
      <c r="AK17" s="28" t="s">
        <v>30</v>
      </c>
      <c r="AN17" s="26" t="s">
        <v>37</v>
      </c>
      <c r="AR17" s="21"/>
      <c r="BE17" s="301"/>
      <c r="BS17" s="18" t="s">
        <v>38</v>
      </c>
    </row>
    <row r="18" spans="2:71" ht="6.95" customHeight="1">
      <c r="B18" s="21"/>
      <c r="AR18" s="21"/>
      <c r="BE18" s="301"/>
      <c r="BS18" s="18" t="s">
        <v>6</v>
      </c>
    </row>
    <row r="19" spans="2:71" ht="12" customHeight="1">
      <c r="B19" s="21"/>
      <c r="D19" s="28" t="s">
        <v>39</v>
      </c>
      <c r="AK19" s="28" t="s">
        <v>27</v>
      </c>
      <c r="AN19" s="26" t="s">
        <v>21</v>
      </c>
      <c r="AR19" s="21"/>
      <c r="BE19" s="301"/>
      <c r="BS19" s="18" t="s">
        <v>6</v>
      </c>
    </row>
    <row r="20" spans="2:71" ht="18.399999999999999" customHeight="1">
      <c r="B20" s="21"/>
      <c r="E20" s="26" t="s">
        <v>40</v>
      </c>
      <c r="AK20" s="28" t="s">
        <v>30</v>
      </c>
      <c r="AN20" s="26" t="s">
        <v>21</v>
      </c>
      <c r="AR20" s="21"/>
      <c r="BE20" s="301"/>
      <c r="BS20" s="18" t="s">
        <v>38</v>
      </c>
    </row>
    <row r="21" spans="2:71" ht="6.95" customHeight="1">
      <c r="B21" s="21"/>
      <c r="AR21" s="21"/>
      <c r="BE21" s="301"/>
    </row>
    <row r="22" spans="2:71" ht="12" customHeight="1">
      <c r="B22" s="21"/>
      <c r="D22" s="28" t="s">
        <v>41</v>
      </c>
      <c r="AR22" s="21"/>
      <c r="BE22" s="301"/>
    </row>
    <row r="23" spans="2:71" ht="54.75" customHeight="1">
      <c r="B23" s="21"/>
      <c r="E23" s="308" t="s">
        <v>42</v>
      </c>
      <c r="F23" s="308"/>
      <c r="G23" s="308"/>
      <c r="H23" s="308"/>
      <c r="I23" s="308"/>
      <c r="J23" s="308"/>
      <c r="K23" s="308"/>
      <c r="L23" s="308"/>
      <c r="M23" s="308"/>
      <c r="N23" s="308"/>
      <c r="O23" s="308"/>
      <c r="P23" s="308"/>
      <c r="Q23" s="308"/>
      <c r="R23" s="308"/>
      <c r="S23" s="308"/>
      <c r="T23" s="308"/>
      <c r="U23" s="308"/>
      <c r="V23" s="308"/>
      <c r="W23" s="308"/>
      <c r="X23" s="308"/>
      <c r="Y23" s="308"/>
      <c r="Z23" s="308"/>
      <c r="AA23" s="308"/>
      <c r="AB23" s="308"/>
      <c r="AC23" s="308"/>
      <c r="AD23" s="308"/>
      <c r="AE23" s="308"/>
      <c r="AF23" s="308"/>
      <c r="AG23" s="308"/>
      <c r="AH23" s="308"/>
      <c r="AI23" s="308"/>
      <c r="AJ23" s="308"/>
      <c r="AK23" s="308"/>
      <c r="AL23" s="308"/>
      <c r="AM23" s="308"/>
      <c r="AN23" s="308"/>
      <c r="AR23" s="21"/>
      <c r="BE23" s="301"/>
    </row>
    <row r="24" spans="2:71" ht="6.95" customHeight="1">
      <c r="B24" s="21"/>
      <c r="AR24" s="21"/>
      <c r="BE24" s="301"/>
    </row>
    <row r="25" spans="2:7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301"/>
    </row>
    <row r="26" spans="2:71" s="1" customFormat="1" ht="25.9" customHeight="1">
      <c r="B26" s="33"/>
      <c r="D26" s="34" t="s">
        <v>43</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09">
        <f>ROUND(AG54,2)</f>
        <v>0</v>
      </c>
      <c r="AL26" s="310"/>
      <c r="AM26" s="310"/>
      <c r="AN26" s="310"/>
      <c r="AO26" s="310"/>
      <c r="AR26" s="33"/>
      <c r="BE26" s="301"/>
    </row>
    <row r="27" spans="2:71" s="1" customFormat="1" ht="6.95" customHeight="1">
      <c r="B27" s="33"/>
      <c r="AR27" s="33"/>
      <c r="BE27" s="301"/>
    </row>
    <row r="28" spans="2:71" s="1" customFormat="1" ht="12.75">
      <c r="B28" s="33"/>
      <c r="L28" s="311" t="s">
        <v>44</v>
      </c>
      <c r="M28" s="311"/>
      <c r="N28" s="311"/>
      <c r="O28" s="311"/>
      <c r="P28" s="311"/>
      <c r="W28" s="311" t="s">
        <v>45</v>
      </c>
      <c r="X28" s="311"/>
      <c r="Y28" s="311"/>
      <c r="Z28" s="311"/>
      <c r="AA28" s="311"/>
      <c r="AB28" s="311"/>
      <c r="AC28" s="311"/>
      <c r="AD28" s="311"/>
      <c r="AE28" s="311"/>
      <c r="AK28" s="311" t="s">
        <v>46</v>
      </c>
      <c r="AL28" s="311"/>
      <c r="AM28" s="311"/>
      <c r="AN28" s="311"/>
      <c r="AO28" s="311"/>
      <c r="AR28" s="33"/>
      <c r="BE28" s="301"/>
    </row>
    <row r="29" spans="2:71" s="2" customFormat="1" ht="14.45" customHeight="1">
      <c r="B29" s="37"/>
      <c r="D29" s="28" t="s">
        <v>47</v>
      </c>
      <c r="F29" s="28" t="s">
        <v>48</v>
      </c>
      <c r="L29" s="314">
        <v>0.21</v>
      </c>
      <c r="M29" s="313"/>
      <c r="N29" s="313"/>
      <c r="O29" s="313"/>
      <c r="P29" s="313"/>
      <c r="W29" s="312">
        <f>ROUND(AZ54, 2)</f>
        <v>0</v>
      </c>
      <c r="X29" s="313"/>
      <c r="Y29" s="313"/>
      <c r="Z29" s="313"/>
      <c r="AA29" s="313"/>
      <c r="AB29" s="313"/>
      <c r="AC29" s="313"/>
      <c r="AD29" s="313"/>
      <c r="AE29" s="313"/>
      <c r="AK29" s="312">
        <f>ROUND(AV54, 2)</f>
        <v>0</v>
      </c>
      <c r="AL29" s="313"/>
      <c r="AM29" s="313"/>
      <c r="AN29" s="313"/>
      <c r="AO29" s="313"/>
      <c r="AR29" s="37"/>
      <c r="BE29" s="302"/>
    </row>
    <row r="30" spans="2:71" s="2" customFormat="1" ht="14.45" customHeight="1">
      <c r="B30" s="37"/>
      <c r="F30" s="28" t="s">
        <v>49</v>
      </c>
      <c r="L30" s="314">
        <v>0.15</v>
      </c>
      <c r="M30" s="313"/>
      <c r="N30" s="313"/>
      <c r="O30" s="313"/>
      <c r="P30" s="313"/>
      <c r="W30" s="312">
        <f>ROUND(BA54, 2)</f>
        <v>0</v>
      </c>
      <c r="X30" s="313"/>
      <c r="Y30" s="313"/>
      <c r="Z30" s="313"/>
      <c r="AA30" s="313"/>
      <c r="AB30" s="313"/>
      <c r="AC30" s="313"/>
      <c r="AD30" s="313"/>
      <c r="AE30" s="313"/>
      <c r="AK30" s="312">
        <f>ROUND(AW54, 2)</f>
        <v>0</v>
      </c>
      <c r="AL30" s="313"/>
      <c r="AM30" s="313"/>
      <c r="AN30" s="313"/>
      <c r="AO30" s="313"/>
      <c r="AR30" s="37"/>
      <c r="BE30" s="302"/>
    </row>
    <row r="31" spans="2:71" s="2" customFormat="1" ht="14.45" hidden="1" customHeight="1">
      <c r="B31" s="37"/>
      <c r="F31" s="28" t="s">
        <v>50</v>
      </c>
      <c r="L31" s="314">
        <v>0.21</v>
      </c>
      <c r="M31" s="313"/>
      <c r="N31" s="313"/>
      <c r="O31" s="313"/>
      <c r="P31" s="313"/>
      <c r="W31" s="312">
        <f>ROUND(BB54, 2)</f>
        <v>0</v>
      </c>
      <c r="X31" s="313"/>
      <c r="Y31" s="313"/>
      <c r="Z31" s="313"/>
      <c r="AA31" s="313"/>
      <c r="AB31" s="313"/>
      <c r="AC31" s="313"/>
      <c r="AD31" s="313"/>
      <c r="AE31" s="313"/>
      <c r="AK31" s="312">
        <v>0</v>
      </c>
      <c r="AL31" s="313"/>
      <c r="AM31" s="313"/>
      <c r="AN31" s="313"/>
      <c r="AO31" s="313"/>
      <c r="AR31" s="37"/>
      <c r="BE31" s="302"/>
    </row>
    <row r="32" spans="2:71" s="2" customFormat="1" ht="14.45" hidden="1" customHeight="1">
      <c r="B32" s="37"/>
      <c r="F32" s="28" t="s">
        <v>51</v>
      </c>
      <c r="L32" s="314">
        <v>0.15</v>
      </c>
      <c r="M32" s="313"/>
      <c r="N32" s="313"/>
      <c r="O32" s="313"/>
      <c r="P32" s="313"/>
      <c r="W32" s="312">
        <f>ROUND(BC54, 2)</f>
        <v>0</v>
      </c>
      <c r="X32" s="313"/>
      <c r="Y32" s="313"/>
      <c r="Z32" s="313"/>
      <c r="AA32" s="313"/>
      <c r="AB32" s="313"/>
      <c r="AC32" s="313"/>
      <c r="AD32" s="313"/>
      <c r="AE32" s="313"/>
      <c r="AK32" s="312">
        <v>0</v>
      </c>
      <c r="AL32" s="313"/>
      <c r="AM32" s="313"/>
      <c r="AN32" s="313"/>
      <c r="AO32" s="313"/>
      <c r="AR32" s="37"/>
      <c r="BE32" s="302"/>
    </row>
    <row r="33" spans="2:44" s="2" customFormat="1" ht="14.45" hidden="1" customHeight="1">
      <c r="B33" s="37"/>
      <c r="F33" s="28" t="s">
        <v>52</v>
      </c>
      <c r="L33" s="314">
        <v>0</v>
      </c>
      <c r="M33" s="313"/>
      <c r="N33" s="313"/>
      <c r="O33" s="313"/>
      <c r="P33" s="313"/>
      <c r="W33" s="312">
        <f>ROUND(BD54, 2)</f>
        <v>0</v>
      </c>
      <c r="X33" s="313"/>
      <c r="Y33" s="313"/>
      <c r="Z33" s="313"/>
      <c r="AA33" s="313"/>
      <c r="AB33" s="313"/>
      <c r="AC33" s="313"/>
      <c r="AD33" s="313"/>
      <c r="AE33" s="313"/>
      <c r="AK33" s="312">
        <v>0</v>
      </c>
      <c r="AL33" s="313"/>
      <c r="AM33" s="313"/>
      <c r="AN33" s="313"/>
      <c r="AO33" s="313"/>
      <c r="AR33" s="37"/>
    </row>
    <row r="34" spans="2:44" s="1" customFormat="1" ht="6.95" customHeight="1">
      <c r="B34" s="33"/>
      <c r="AR34" s="33"/>
    </row>
    <row r="35" spans="2:44" s="1" customFormat="1" ht="25.9" customHeight="1">
      <c r="B35" s="33"/>
      <c r="C35" s="38"/>
      <c r="D35" s="39" t="s">
        <v>53</v>
      </c>
      <c r="E35" s="40"/>
      <c r="F35" s="40"/>
      <c r="G35" s="40"/>
      <c r="H35" s="40"/>
      <c r="I35" s="40"/>
      <c r="J35" s="40"/>
      <c r="K35" s="40"/>
      <c r="L35" s="40"/>
      <c r="M35" s="40"/>
      <c r="N35" s="40"/>
      <c r="O35" s="40"/>
      <c r="P35" s="40"/>
      <c r="Q35" s="40"/>
      <c r="R35" s="40"/>
      <c r="S35" s="40"/>
      <c r="T35" s="41" t="s">
        <v>54</v>
      </c>
      <c r="U35" s="40"/>
      <c r="V35" s="40"/>
      <c r="W35" s="40"/>
      <c r="X35" s="318" t="s">
        <v>55</v>
      </c>
      <c r="Y35" s="316"/>
      <c r="Z35" s="316"/>
      <c r="AA35" s="316"/>
      <c r="AB35" s="316"/>
      <c r="AC35" s="40"/>
      <c r="AD35" s="40"/>
      <c r="AE35" s="40"/>
      <c r="AF35" s="40"/>
      <c r="AG35" s="40"/>
      <c r="AH35" s="40"/>
      <c r="AI35" s="40"/>
      <c r="AJ35" s="40"/>
      <c r="AK35" s="315">
        <f>SUM(AK26:AK33)</f>
        <v>0</v>
      </c>
      <c r="AL35" s="316"/>
      <c r="AM35" s="316"/>
      <c r="AN35" s="316"/>
      <c r="AO35" s="317"/>
      <c r="AP35" s="38"/>
      <c r="AQ35" s="38"/>
      <c r="AR35" s="33"/>
    </row>
    <row r="36" spans="2:44" s="1" customFormat="1" ht="6.95" customHeight="1">
      <c r="B36" s="33"/>
      <c r="AR36" s="33"/>
    </row>
    <row r="37" spans="2:44" s="1" customFormat="1" ht="6.95" customHeight="1">
      <c r="B37" s="42"/>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33"/>
    </row>
    <row r="41" spans="2:44" s="1" customFormat="1" ht="6.95" customHeight="1">
      <c r="B41" s="44"/>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33"/>
    </row>
    <row r="42" spans="2:44" s="1" customFormat="1" ht="24.95" customHeight="1">
      <c r="B42" s="33"/>
      <c r="C42" s="22" t="s">
        <v>56</v>
      </c>
      <c r="AR42" s="33"/>
    </row>
    <row r="43" spans="2:44" s="1" customFormat="1" ht="6.95" customHeight="1">
      <c r="B43" s="33"/>
      <c r="AR43" s="33"/>
    </row>
    <row r="44" spans="2:44" s="3" customFormat="1" ht="12" customHeight="1">
      <c r="B44" s="46"/>
      <c r="C44" s="28" t="s">
        <v>13</v>
      </c>
      <c r="L44" s="3" t="str">
        <f>K5</f>
        <v>021199A3</v>
      </c>
      <c r="AR44" s="46"/>
    </row>
    <row r="45" spans="2:44" s="4" customFormat="1" ht="36.950000000000003" customHeight="1">
      <c r="B45" s="47"/>
      <c r="C45" s="48" t="s">
        <v>16</v>
      </c>
      <c r="L45" s="298" t="str">
        <f>K6</f>
        <v>PK Modřany – rekonstrukce</v>
      </c>
      <c r="M45" s="299"/>
      <c r="N45" s="299"/>
      <c r="O45" s="299"/>
      <c r="P45" s="299"/>
      <c r="Q45" s="299"/>
      <c r="R45" s="299"/>
      <c r="S45" s="299"/>
      <c r="T45" s="299"/>
      <c r="U45" s="299"/>
      <c r="V45" s="299"/>
      <c r="W45" s="299"/>
      <c r="X45" s="299"/>
      <c r="Y45" s="299"/>
      <c r="Z45" s="299"/>
      <c r="AA45" s="299"/>
      <c r="AB45" s="299"/>
      <c r="AC45" s="299"/>
      <c r="AD45" s="299"/>
      <c r="AE45" s="299"/>
      <c r="AF45" s="299"/>
      <c r="AG45" s="299"/>
      <c r="AH45" s="299"/>
      <c r="AI45" s="299"/>
      <c r="AJ45" s="299"/>
      <c r="AR45" s="47"/>
    </row>
    <row r="46" spans="2:44" s="1" customFormat="1" ht="6.95" customHeight="1">
      <c r="B46" s="33"/>
      <c r="AR46" s="33"/>
    </row>
    <row r="47" spans="2:44" s="1" customFormat="1" ht="12" customHeight="1">
      <c r="B47" s="33"/>
      <c r="C47" s="28" t="s">
        <v>22</v>
      </c>
      <c r="L47" s="49" t="str">
        <f>IF(K8="","",K8)</f>
        <v>Praha 12 – Modřany</v>
      </c>
      <c r="AI47" s="28" t="s">
        <v>24</v>
      </c>
      <c r="AM47" s="324" t="str">
        <f>IF(AN8= "","",AN8)</f>
        <v>25. 5. 2022</v>
      </c>
      <c r="AN47" s="324"/>
      <c r="AR47" s="33"/>
    </row>
    <row r="48" spans="2:44" s="1" customFormat="1" ht="6.95" customHeight="1">
      <c r="B48" s="33"/>
      <c r="AR48" s="33"/>
    </row>
    <row r="49" spans="1:91" s="1" customFormat="1" ht="15.2" customHeight="1">
      <c r="B49" s="33"/>
      <c r="C49" s="28" t="s">
        <v>26</v>
      </c>
      <c r="L49" s="3" t="str">
        <f>IF(E11= "","",E11)</f>
        <v>Povodí Vltavy, státní podnik</v>
      </c>
      <c r="AI49" s="28" t="s">
        <v>34</v>
      </c>
      <c r="AM49" s="325" t="str">
        <f>IF(E17="","",E17)</f>
        <v>AQUATIS a. s.</v>
      </c>
      <c r="AN49" s="326"/>
      <c r="AO49" s="326"/>
      <c r="AP49" s="326"/>
      <c r="AR49" s="33"/>
      <c r="AS49" s="328" t="s">
        <v>57</v>
      </c>
      <c r="AT49" s="329"/>
      <c r="AU49" s="51"/>
      <c r="AV49" s="51"/>
      <c r="AW49" s="51"/>
      <c r="AX49" s="51"/>
      <c r="AY49" s="51"/>
      <c r="AZ49" s="51"/>
      <c r="BA49" s="51"/>
      <c r="BB49" s="51"/>
      <c r="BC49" s="51"/>
      <c r="BD49" s="52"/>
    </row>
    <row r="50" spans="1:91" s="1" customFormat="1" ht="15.2" customHeight="1">
      <c r="B50" s="33"/>
      <c r="C50" s="28" t="s">
        <v>32</v>
      </c>
      <c r="L50" s="3" t="str">
        <f>IF(E14= "Vyplň údaj","",E14)</f>
        <v/>
      </c>
      <c r="AI50" s="28" t="s">
        <v>39</v>
      </c>
      <c r="AM50" s="325" t="str">
        <f>IF(E20="","",E20)</f>
        <v>Bc. Patková Aneta</v>
      </c>
      <c r="AN50" s="326"/>
      <c r="AO50" s="326"/>
      <c r="AP50" s="326"/>
      <c r="AR50" s="33"/>
      <c r="AS50" s="330"/>
      <c r="AT50" s="331"/>
      <c r="BD50" s="54"/>
    </row>
    <row r="51" spans="1:91" s="1" customFormat="1" ht="10.9" customHeight="1">
      <c r="B51" s="33"/>
      <c r="AR51" s="33"/>
      <c r="AS51" s="330"/>
      <c r="AT51" s="331"/>
      <c r="BD51" s="54"/>
    </row>
    <row r="52" spans="1:91" s="1" customFormat="1" ht="29.25" customHeight="1">
      <c r="B52" s="33"/>
      <c r="C52" s="293" t="s">
        <v>58</v>
      </c>
      <c r="D52" s="294"/>
      <c r="E52" s="294"/>
      <c r="F52" s="294"/>
      <c r="G52" s="294"/>
      <c r="H52" s="55"/>
      <c r="I52" s="297" t="s">
        <v>59</v>
      </c>
      <c r="J52" s="294"/>
      <c r="K52" s="294"/>
      <c r="L52" s="294"/>
      <c r="M52" s="294"/>
      <c r="N52" s="294"/>
      <c r="O52" s="294"/>
      <c r="P52" s="294"/>
      <c r="Q52" s="294"/>
      <c r="R52" s="294"/>
      <c r="S52" s="294"/>
      <c r="T52" s="294"/>
      <c r="U52" s="294"/>
      <c r="V52" s="294"/>
      <c r="W52" s="294"/>
      <c r="X52" s="294"/>
      <c r="Y52" s="294"/>
      <c r="Z52" s="294"/>
      <c r="AA52" s="294"/>
      <c r="AB52" s="294"/>
      <c r="AC52" s="294"/>
      <c r="AD52" s="294"/>
      <c r="AE52" s="294"/>
      <c r="AF52" s="294"/>
      <c r="AG52" s="323" t="s">
        <v>60</v>
      </c>
      <c r="AH52" s="294"/>
      <c r="AI52" s="294"/>
      <c r="AJ52" s="294"/>
      <c r="AK52" s="294"/>
      <c r="AL52" s="294"/>
      <c r="AM52" s="294"/>
      <c r="AN52" s="297" t="s">
        <v>61</v>
      </c>
      <c r="AO52" s="294"/>
      <c r="AP52" s="294"/>
      <c r="AQ52" s="56" t="s">
        <v>62</v>
      </c>
      <c r="AR52" s="33"/>
      <c r="AS52" s="57" t="s">
        <v>63</v>
      </c>
      <c r="AT52" s="58" t="s">
        <v>64</v>
      </c>
      <c r="AU52" s="58" t="s">
        <v>65</v>
      </c>
      <c r="AV52" s="58" t="s">
        <v>66</v>
      </c>
      <c r="AW52" s="58" t="s">
        <v>67</v>
      </c>
      <c r="AX52" s="58" t="s">
        <v>68</v>
      </c>
      <c r="AY52" s="58" t="s">
        <v>69</v>
      </c>
      <c r="AZ52" s="58" t="s">
        <v>70</v>
      </c>
      <c r="BA52" s="58" t="s">
        <v>71</v>
      </c>
      <c r="BB52" s="58" t="s">
        <v>72</v>
      </c>
      <c r="BC52" s="58" t="s">
        <v>73</v>
      </c>
      <c r="BD52" s="59" t="s">
        <v>74</v>
      </c>
    </row>
    <row r="53" spans="1:91" s="1" customFormat="1" ht="10.9" customHeight="1">
      <c r="B53" s="33"/>
      <c r="AR53" s="33"/>
      <c r="AS53" s="60"/>
      <c r="AT53" s="51"/>
      <c r="AU53" s="51"/>
      <c r="AV53" s="51"/>
      <c r="AW53" s="51"/>
      <c r="AX53" s="51"/>
      <c r="AY53" s="51"/>
      <c r="AZ53" s="51"/>
      <c r="BA53" s="51"/>
      <c r="BB53" s="51"/>
      <c r="BC53" s="51"/>
      <c r="BD53" s="52"/>
    </row>
    <row r="54" spans="1:91" s="5" customFormat="1" ht="32.450000000000003" customHeight="1">
      <c r="B54" s="61"/>
      <c r="C54" s="62" t="s">
        <v>75</v>
      </c>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332">
        <f>ROUND(AG55+AG63,2)</f>
        <v>0</v>
      </c>
      <c r="AH54" s="332"/>
      <c r="AI54" s="332"/>
      <c r="AJ54" s="332"/>
      <c r="AK54" s="332"/>
      <c r="AL54" s="332"/>
      <c r="AM54" s="332"/>
      <c r="AN54" s="333">
        <f t="shared" ref="AN54:AN65" si="0">SUM(AG54,AT54)</f>
        <v>0</v>
      </c>
      <c r="AO54" s="333"/>
      <c r="AP54" s="333"/>
      <c r="AQ54" s="65" t="s">
        <v>21</v>
      </c>
      <c r="AR54" s="61"/>
      <c r="AS54" s="66">
        <f>ROUND(AS55+AS63,2)</f>
        <v>0</v>
      </c>
      <c r="AT54" s="67">
        <f t="shared" ref="AT54:AT65" si="1">ROUND(SUM(AV54:AW54),2)</f>
        <v>0</v>
      </c>
      <c r="AU54" s="68">
        <f>ROUND(AU55+AU63,5)</f>
        <v>0</v>
      </c>
      <c r="AV54" s="67">
        <f>ROUND(AZ54*L29,2)</f>
        <v>0</v>
      </c>
      <c r="AW54" s="67">
        <f>ROUND(BA54*L30,2)</f>
        <v>0</v>
      </c>
      <c r="AX54" s="67">
        <f>ROUND(BB54*L29,2)</f>
        <v>0</v>
      </c>
      <c r="AY54" s="67">
        <f>ROUND(BC54*L30,2)</f>
        <v>0</v>
      </c>
      <c r="AZ54" s="67">
        <f>ROUND(AZ55+AZ63,2)</f>
        <v>0</v>
      </c>
      <c r="BA54" s="67">
        <f>ROUND(BA55+BA63,2)</f>
        <v>0</v>
      </c>
      <c r="BB54" s="67">
        <f>ROUND(BB55+BB63,2)</f>
        <v>0</v>
      </c>
      <c r="BC54" s="67">
        <f>ROUND(BC55+BC63,2)</f>
        <v>0</v>
      </c>
      <c r="BD54" s="69">
        <f>ROUND(BD55+BD63,2)</f>
        <v>0</v>
      </c>
      <c r="BS54" s="70" t="s">
        <v>76</v>
      </c>
      <c r="BT54" s="70" t="s">
        <v>77</v>
      </c>
      <c r="BU54" s="71" t="s">
        <v>78</v>
      </c>
      <c r="BV54" s="70" t="s">
        <v>79</v>
      </c>
      <c r="BW54" s="70" t="s">
        <v>5</v>
      </c>
      <c r="BX54" s="70" t="s">
        <v>80</v>
      </c>
      <c r="CL54" s="70" t="s">
        <v>19</v>
      </c>
    </row>
    <row r="55" spans="1:91" s="6" customFormat="1" ht="16.5" customHeight="1">
      <c r="B55" s="72"/>
      <c r="C55" s="73"/>
      <c r="D55" s="295" t="s">
        <v>81</v>
      </c>
      <c r="E55" s="295"/>
      <c r="F55" s="295"/>
      <c r="G55" s="295"/>
      <c r="H55" s="295"/>
      <c r="I55" s="74"/>
      <c r="J55" s="295" t="s">
        <v>82</v>
      </c>
      <c r="K55" s="295"/>
      <c r="L55" s="295"/>
      <c r="M55" s="295"/>
      <c r="N55" s="295"/>
      <c r="O55" s="295"/>
      <c r="P55" s="295"/>
      <c r="Q55" s="295"/>
      <c r="R55" s="295"/>
      <c r="S55" s="295"/>
      <c r="T55" s="295"/>
      <c r="U55" s="295"/>
      <c r="V55" s="295"/>
      <c r="W55" s="295"/>
      <c r="X55" s="295"/>
      <c r="Y55" s="295"/>
      <c r="Z55" s="295"/>
      <c r="AA55" s="295"/>
      <c r="AB55" s="295"/>
      <c r="AC55" s="295"/>
      <c r="AD55" s="295"/>
      <c r="AE55" s="295"/>
      <c r="AF55" s="295"/>
      <c r="AG55" s="321">
        <f>ROUND(SUM(AG56:AG62),2)</f>
        <v>0</v>
      </c>
      <c r="AH55" s="322"/>
      <c r="AI55" s="322"/>
      <c r="AJ55" s="322"/>
      <c r="AK55" s="322"/>
      <c r="AL55" s="322"/>
      <c r="AM55" s="322"/>
      <c r="AN55" s="327">
        <f t="shared" si="0"/>
        <v>0</v>
      </c>
      <c r="AO55" s="322"/>
      <c r="AP55" s="322"/>
      <c r="AQ55" s="75" t="s">
        <v>83</v>
      </c>
      <c r="AR55" s="72"/>
      <c r="AS55" s="76">
        <f>ROUND(SUM(AS56:AS62),2)</f>
        <v>0</v>
      </c>
      <c r="AT55" s="77">
        <f t="shared" si="1"/>
        <v>0</v>
      </c>
      <c r="AU55" s="78">
        <f>ROUND(SUM(AU56:AU62),5)</f>
        <v>0</v>
      </c>
      <c r="AV55" s="77">
        <f>ROUND(AZ55*L29,2)</f>
        <v>0</v>
      </c>
      <c r="AW55" s="77">
        <f>ROUND(BA55*L30,2)</f>
        <v>0</v>
      </c>
      <c r="AX55" s="77">
        <f>ROUND(BB55*L29,2)</f>
        <v>0</v>
      </c>
      <c r="AY55" s="77">
        <f>ROUND(BC55*L30,2)</f>
        <v>0</v>
      </c>
      <c r="AZ55" s="77">
        <f>ROUND(SUM(AZ56:AZ62),2)</f>
        <v>0</v>
      </c>
      <c r="BA55" s="77">
        <f>ROUND(SUM(BA56:BA62),2)</f>
        <v>0</v>
      </c>
      <c r="BB55" s="77">
        <f>ROUND(SUM(BB56:BB62),2)</f>
        <v>0</v>
      </c>
      <c r="BC55" s="77">
        <f>ROUND(SUM(BC56:BC62),2)</f>
        <v>0</v>
      </c>
      <c r="BD55" s="79">
        <f>ROUND(SUM(BD56:BD62),2)</f>
        <v>0</v>
      </c>
      <c r="BS55" s="80" t="s">
        <v>76</v>
      </c>
      <c r="BT55" s="80" t="s">
        <v>84</v>
      </c>
      <c r="BU55" s="80" t="s">
        <v>78</v>
      </c>
      <c r="BV55" s="80" t="s">
        <v>79</v>
      </c>
      <c r="BW55" s="80" t="s">
        <v>85</v>
      </c>
      <c r="BX55" s="80" t="s">
        <v>5</v>
      </c>
      <c r="CL55" s="80" t="s">
        <v>19</v>
      </c>
      <c r="CM55" s="80" t="s">
        <v>86</v>
      </c>
    </row>
    <row r="56" spans="1:91" s="3" customFormat="1" ht="23.25" customHeight="1">
      <c r="A56" s="81" t="s">
        <v>87</v>
      </c>
      <c r="B56" s="46"/>
      <c r="C56" s="9"/>
      <c r="D56" s="9"/>
      <c r="E56" s="296" t="s">
        <v>88</v>
      </c>
      <c r="F56" s="296"/>
      <c r="G56" s="296"/>
      <c r="H56" s="296"/>
      <c r="I56" s="296"/>
      <c r="J56" s="9"/>
      <c r="K56" s="296" t="s">
        <v>89</v>
      </c>
      <c r="L56" s="296"/>
      <c r="M56" s="296"/>
      <c r="N56" s="296"/>
      <c r="O56" s="296"/>
      <c r="P56" s="296"/>
      <c r="Q56" s="296"/>
      <c r="R56" s="296"/>
      <c r="S56" s="296"/>
      <c r="T56" s="296"/>
      <c r="U56" s="296"/>
      <c r="V56" s="296"/>
      <c r="W56" s="296"/>
      <c r="X56" s="296"/>
      <c r="Y56" s="296"/>
      <c r="Z56" s="296"/>
      <c r="AA56" s="296"/>
      <c r="AB56" s="296"/>
      <c r="AC56" s="296"/>
      <c r="AD56" s="296"/>
      <c r="AE56" s="296"/>
      <c r="AF56" s="296"/>
      <c r="AG56" s="319">
        <f>'PS 01 - Rekonstrukce stro...'!J32</f>
        <v>0</v>
      </c>
      <c r="AH56" s="320"/>
      <c r="AI56" s="320"/>
      <c r="AJ56" s="320"/>
      <c r="AK56" s="320"/>
      <c r="AL56" s="320"/>
      <c r="AM56" s="320"/>
      <c r="AN56" s="319">
        <f t="shared" si="0"/>
        <v>0</v>
      </c>
      <c r="AO56" s="320"/>
      <c r="AP56" s="320"/>
      <c r="AQ56" s="82" t="s">
        <v>90</v>
      </c>
      <c r="AR56" s="46"/>
      <c r="AS56" s="83">
        <v>0</v>
      </c>
      <c r="AT56" s="84">
        <f t="shared" si="1"/>
        <v>0</v>
      </c>
      <c r="AU56" s="85">
        <f>'PS 01 - Rekonstrukce stro...'!P91</f>
        <v>0</v>
      </c>
      <c r="AV56" s="84">
        <f>'PS 01 - Rekonstrukce stro...'!J35</f>
        <v>0</v>
      </c>
      <c r="AW56" s="84">
        <f>'PS 01 - Rekonstrukce stro...'!J36</f>
        <v>0</v>
      </c>
      <c r="AX56" s="84">
        <f>'PS 01 - Rekonstrukce stro...'!J37</f>
        <v>0</v>
      </c>
      <c r="AY56" s="84">
        <f>'PS 01 - Rekonstrukce stro...'!J38</f>
        <v>0</v>
      </c>
      <c r="AZ56" s="84">
        <f>'PS 01 - Rekonstrukce stro...'!F35</f>
        <v>0</v>
      </c>
      <c r="BA56" s="84">
        <f>'PS 01 - Rekonstrukce stro...'!F36</f>
        <v>0</v>
      </c>
      <c r="BB56" s="84">
        <f>'PS 01 - Rekonstrukce stro...'!F37</f>
        <v>0</v>
      </c>
      <c r="BC56" s="84">
        <f>'PS 01 - Rekonstrukce stro...'!F38</f>
        <v>0</v>
      </c>
      <c r="BD56" s="86">
        <f>'PS 01 - Rekonstrukce stro...'!F39</f>
        <v>0</v>
      </c>
      <c r="BT56" s="26" t="s">
        <v>86</v>
      </c>
      <c r="BV56" s="26" t="s">
        <v>79</v>
      </c>
      <c r="BW56" s="26" t="s">
        <v>91</v>
      </c>
      <c r="BX56" s="26" t="s">
        <v>85</v>
      </c>
      <c r="CL56" s="26" t="s">
        <v>19</v>
      </c>
    </row>
    <row r="57" spans="1:91" s="3" customFormat="1" ht="23.25" customHeight="1">
      <c r="A57" s="81" t="s">
        <v>87</v>
      </c>
      <c r="B57" s="46"/>
      <c r="C57" s="9"/>
      <c r="D57" s="9"/>
      <c r="E57" s="296" t="s">
        <v>92</v>
      </c>
      <c r="F57" s="296"/>
      <c r="G57" s="296"/>
      <c r="H57" s="296"/>
      <c r="I57" s="296"/>
      <c r="J57" s="9"/>
      <c r="K57" s="296" t="s">
        <v>93</v>
      </c>
      <c r="L57" s="296"/>
      <c r="M57" s="296"/>
      <c r="N57" s="296"/>
      <c r="O57" s="296"/>
      <c r="P57" s="296"/>
      <c r="Q57" s="296"/>
      <c r="R57" s="296"/>
      <c r="S57" s="296"/>
      <c r="T57" s="296"/>
      <c r="U57" s="296"/>
      <c r="V57" s="296"/>
      <c r="W57" s="296"/>
      <c r="X57" s="296"/>
      <c r="Y57" s="296"/>
      <c r="Z57" s="296"/>
      <c r="AA57" s="296"/>
      <c r="AB57" s="296"/>
      <c r="AC57" s="296"/>
      <c r="AD57" s="296"/>
      <c r="AE57" s="296"/>
      <c r="AF57" s="296"/>
      <c r="AG57" s="319">
        <f>'PS 02 - Rekonstrukce elek...'!J32</f>
        <v>0</v>
      </c>
      <c r="AH57" s="320"/>
      <c r="AI57" s="320"/>
      <c r="AJ57" s="320"/>
      <c r="AK57" s="320"/>
      <c r="AL57" s="320"/>
      <c r="AM57" s="320"/>
      <c r="AN57" s="319">
        <f t="shared" si="0"/>
        <v>0</v>
      </c>
      <c r="AO57" s="320"/>
      <c r="AP57" s="320"/>
      <c r="AQ57" s="82" t="s">
        <v>90</v>
      </c>
      <c r="AR57" s="46"/>
      <c r="AS57" s="83">
        <v>0</v>
      </c>
      <c r="AT57" s="84">
        <f t="shared" si="1"/>
        <v>0</v>
      </c>
      <c r="AU57" s="85">
        <f>'PS 02 - Rekonstrukce elek...'!P88</f>
        <v>0</v>
      </c>
      <c r="AV57" s="84">
        <f>'PS 02 - Rekonstrukce elek...'!J35</f>
        <v>0</v>
      </c>
      <c r="AW57" s="84">
        <f>'PS 02 - Rekonstrukce elek...'!J36</f>
        <v>0</v>
      </c>
      <c r="AX57" s="84">
        <f>'PS 02 - Rekonstrukce elek...'!J37</f>
        <v>0</v>
      </c>
      <c r="AY57" s="84">
        <f>'PS 02 - Rekonstrukce elek...'!J38</f>
        <v>0</v>
      </c>
      <c r="AZ57" s="84">
        <f>'PS 02 - Rekonstrukce elek...'!F35</f>
        <v>0</v>
      </c>
      <c r="BA57" s="84">
        <f>'PS 02 - Rekonstrukce elek...'!F36</f>
        <v>0</v>
      </c>
      <c r="BB57" s="84">
        <f>'PS 02 - Rekonstrukce elek...'!F37</f>
        <v>0</v>
      </c>
      <c r="BC57" s="84">
        <f>'PS 02 - Rekonstrukce elek...'!F38</f>
        <v>0</v>
      </c>
      <c r="BD57" s="86">
        <f>'PS 02 - Rekonstrukce elek...'!F39</f>
        <v>0</v>
      </c>
      <c r="BT57" s="26" t="s">
        <v>86</v>
      </c>
      <c r="BV57" s="26" t="s">
        <v>79</v>
      </c>
      <c r="BW57" s="26" t="s">
        <v>94</v>
      </c>
      <c r="BX57" s="26" t="s">
        <v>85</v>
      </c>
      <c r="CL57" s="26" t="s">
        <v>19</v>
      </c>
    </row>
    <row r="58" spans="1:91" s="3" customFormat="1" ht="16.5" customHeight="1">
      <c r="A58" s="81" t="s">
        <v>87</v>
      </c>
      <c r="B58" s="46"/>
      <c r="C58" s="9"/>
      <c r="D58" s="9"/>
      <c r="E58" s="296" t="s">
        <v>95</v>
      </c>
      <c r="F58" s="296"/>
      <c r="G58" s="296"/>
      <c r="H58" s="296"/>
      <c r="I58" s="296"/>
      <c r="J58" s="9"/>
      <c r="K58" s="296" t="s">
        <v>96</v>
      </c>
      <c r="L58" s="296"/>
      <c r="M58" s="296"/>
      <c r="N58" s="296"/>
      <c r="O58" s="296"/>
      <c r="P58" s="296"/>
      <c r="Q58" s="296"/>
      <c r="R58" s="296"/>
      <c r="S58" s="296"/>
      <c r="T58" s="296"/>
      <c r="U58" s="296"/>
      <c r="V58" s="296"/>
      <c r="W58" s="296"/>
      <c r="X58" s="296"/>
      <c r="Y58" s="296"/>
      <c r="Z58" s="296"/>
      <c r="AA58" s="296"/>
      <c r="AB58" s="296"/>
      <c r="AC58" s="296"/>
      <c r="AD58" s="296"/>
      <c r="AE58" s="296"/>
      <c r="AF58" s="296"/>
      <c r="AG58" s="319">
        <f>'SO 01 - Modernizace plata...'!J32</f>
        <v>0</v>
      </c>
      <c r="AH58" s="320"/>
      <c r="AI58" s="320"/>
      <c r="AJ58" s="320"/>
      <c r="AK58" s="320"/>
      <c r="AL58" s="320"/>
      <c r="AM58" s="320"/>
      <c r="AN58" s="319">
        <f t="shared" si="0"/>
        <v>0</v>
      </c>
      <c r="AO58" s="320"/>
      <c r="AP58" s="320"/>
      <c r="AQ58" s="82" t="s">
        <v>90</v>
      </c>
      <c r="AR58" s="46"/>
      <c r="AS58" s="83">
        <v>0</v>
      </c>
      <c r="AT58" s="84">
        <f t="shared" si="1"/>
        <v>0</v>
      </c>
      <c r="AU58" s="85">
        <f>'SO 01 - Modernizace plata...'!P101</f>
        <v>0</v>
      </c>
      <c r="AV58" s="84">
        <f>'SO 01 - Modernizace plata...'!J35</f>
        <v>0</v>
      </c>
      <c r="AW58" s="84">
        <f>'SO 01 - Modernizace plata...'!J36</f>
        <v>0</v>
      </c>
      <c r="AX58" s="84">
        <f>'SO 01 - Modernizace plata...'!J37</f>
        <v>0</v>
      </c>
      <c r="AY58" s="84">
        <f>'SO 01 - Modernizace plata...'!J38</f>
        <v>0</v>
      </c>
      <c r="AZ58" s="84">
        <f>'SO 01 - Modernizace plata...'!F35</f>
        <v>0</v>
      </c>
      <c r="BA58" s="84">
        <f>'SO 01 - Modernizace plata...'!F36</f>
        <v>0</v>
      </c>
      <c r="BB58" s="84">
        <f>'SO 01 - Modernizace plata...'!F37</f>
        <v>0</v>
      </c>
      <c r="BC58" s="84">
        <f>'SO 01 - Modernizace plata...'!F38</f>
        <v>0</v>
      </c>
      <c r="BD58" s="86">
        <f>'SO 01 - Modernizace plata...'!F39</f>
        <v>0</v>
      </c>
      <c r="BT58" s="26" t="s">
        <v>86</v>
      </c>
      <c r="BV58" s="26" t="s">
        <v>79</v>
      </c>
      <c r="BW58" s="26" t="s">
        <v>97</v>
      </c>
      <c r="BX58" s="26" t="s">
        <v>85</v>
      </c>
      <c r="CL58" s="26" t="s">
        <v>19</v>
      </c>
    </row>
    <row r="59" spans="1:91" s="3" customFormat="1" ht="16.5" customHeight="1">
      <c r="A59" s="81" t="s">
        <v>87</v>
      </c>
      <c r="B59" s="46"/>
      <c r="C59" s="9"/>
      <c r="D59" s="9"/>
      <c r="E59" s="296" t="s">
        <v>98</v>
      </c>
      <c r="F59" s="296"/>
      <c r="G59" s="296"/>
      <c r="H59" s="296"/>
      <c r="I59" s="296"/>
      <c r="J59" s="9"/>
      <c r="K59" s="296" t="s">
        <v>99</v>
      </c>
      <c r="L59" s="296"/>
      <c r="M59" s="296"/>
      <c r="N59" s="296"/>
      <c r="O59" s="296"/>
      <c r="P59" s="296"/>
      <c r="Q59" s="296"/>
      <c r="R59" s="296"/>
      <c r="S59" s="296"/>
      <c r="T59" s="296"/>
      <c r="U59" s="296"/>
      <c r="V59" s="296"/>
      <c r="W59" s="296"/>
      <c r="X59" s="296"/>
      <c r="Y59" s="296"/>
      <c r="Z59" s="296"/>
      <c r="AA59" s="296"/>
      <c r="AB59" s="296"/>
      <c r="AC59" s="296"/>
      <c r="AD59" s="296"/>
      <c r="AE59" s="296"/>
      <c r="AF59" s="296"/>
      <c r="AG59" s="319">
        <f>'SO 02 - Modernizace vystr...'!J32</f>
        <v>0</v>
      </c>
      <c r="AH59" s="320"/>
      <c r="AI59" s="320"/>
      <c r="AJ59" s="320"/>
      <c r="AK59" s="320"/>
      <c r="AL59" s="320"/>
      <c r="AM59" s="320"/>
      <c r="AN59" s="319">
        <f t="shared" si="0"/>
        <v>0</v>
      </c>
      <c r="AO59" s="320"/>
      <c r="AP59" s="320"/>
      <c r="AQ59" s="82" t="s">
        <v>90</v>
      </c>
      <c r="AR59" s="46"/>
      <c r="AS59" s="83">
        <v>0</v>
      </c>
      <c r="AT59" s="84">
        <f t="shared" si="1"/>
        <v>0</v>
      </c>
      <c r="AU59" s="85">
        <f>'SO 02 - Modernizace vystr...'!P95</f>
        <v>0</v>
      </c>
      <c r="AV59" s="84">
        <f>'SO 02 - Modernizace vystr...'!J35</f>
        <v>0</v>
      </c>
      <c r="AW59" s="84">
        <f>'SO 02 - Modernizace vystr...'!J36</f>
        <v>0</v>
      </c>
      <c r="AX59" s="84">
        <f>'SO 02 - Modernizace vystr...'!J37</f>
        <v>0</v>
      </c>
      <c r="AY59" s="84">
        <f>'SO 02 - Modernizace vystr...'!J38</f>
        <v>0</v>
      </c>
      <c r="AZ59" s="84">
        <f>'SO 02 - Modernizace vystr...'!F35</f>
        <v>0</v>
      </c>
      <c r="BA59" s="84">
        <f>'SO 02 - Modernizace vystr...'!F36</f>
        <v>0</v>
      </c>
      <c r="BB59" s="84">
        <f>'SO 02 - Modernizace vystr...'!F37</f>
        <v>0</v>
      </c>
      <c r="BC59" s="84">
        <f>'SO 02 - Modernizace vystr...'!F38</f>
        <v>0</v>
      </c>
      <c r="BD59" s="86">
        <f>'SO 02 - Modernizace vystr...'!F39</f>
        <v>0</v>
      </c>
      <c r="BT59" s="26" t="s">
        <v>86</v>
      </c>
      <c r="BV59" s="26" t="s">
        <v>79</v>
      </c>
      <c r="BW59" s="26" t="s">
        <v>100</v>
      </c>
      <c r="BX59" s="26" t="s">
        <v>85</v>
      </c>
      <c r="CL59" s="26" t="s">
        <v>19</v>
      </c>
    </row>
    <row r="60" spans="1:91" s="3" customFormat="1" ht="16.5" customHeight="1">
      <c r="A60" s="81" t="s">
        <v>87</v>
      </c>
      <c r="B60" s="46"/>
      <c r="C60" s="9"/>
      <c r="D60" s="9"/>
      <c r="E60" s="296" t="s">
        <v>101</v>
      </c>
      <c r="F60" s="296"/>
      <c r="G60" s="296"/>
      <c r="H60" s="296"/>
      <c r="I60" s="296"/>
      <c r="J60" s="9"/>
      <c r="K60" s="296" t="s">
        <v>102</v>
      </c>
      <c r="L60" s="296"/>
      <c r="M60" s="296"/>
      <c r="N60" s="296"/>
      <c r="O60" s="296"/>
      <c r="P60" s="296"/>
      <c r="Q60" s="296"/>
      <c r="R60" s="296"/>
      <c r="S60" s="296"/>
      <c r="T60" s="296"/>
      <c r="U60" s="296"/>
      <c r="V60" s="296"/>
      <c r="W60" s="296"/>
      <c r="X60" s="296"/>
      <c r="Y60" s="296"/>
      <c r="Z60" s="296"/>
      <c r="AA60" s="296"/>
      <c r="AB60" s="296"/>
      <c r="AC60" s="296"/>
      <c r="AD60" s="296"/>
      <c r="AE60" s="296"/>
      <c r="AF60" s="296"/>
      <c r="AG60" s="319">
        <f>'SO 03 - Venkovní osvětlen...'!J32</f>
        <v>0</v>
      </c>
      <c r="AH60" s="320"/>
      <c r="AI60" s="320"/>
      <c r="AJ60" s="320"/>
      <c r="AK60" s="320"/>
      <c r="AL60" s="320"/>
      <c r="AM60" s="320"/>
      <c r="AN60" s="319">
        <f t="shared" si="0"/>
        <v>0</v>
      </c>
      <c r="AO60" s="320"/>
      <c r="AP60" s="320"/>
      <c r="AQ60" s="82" t="s">
        <v>90</v>
      </c>
      <c r="AR60" s="46"/>
      <c r="AS60" s="83">
        <v>0</v>
      </c>
      <c r="AT60" s="84">
        <f t="shared" si="1"/>
        <v>0</v>
      </c>
      <c r="AU60" s="85">
        <f>'SO 03 - Venkovní osvětlen...'!P91</f>
        <v>0</v>
      </c>
      <c r="AV60" s="84">
        <f>'SO 03 - Venkovní osvětlen...'!J35</f>
        <v>0</v>
      </c>
      <c r="AW60" s="84">
        <f>'SO 03 - Venkovní osvětlen...'!J36</f>
        <v>0</v>
      </c>
      <c r="AX60" s="84">
        <f>'SO 03 - Venkovní osvětlen...'!J37</f>
        <v>0</v>
      </c>
      <c r="AY60" s="84">
        <f>'SO 03 - Venkovní osvětlen...'!J38</f>
        <v>0</v>
      </c>
      <c r="AZ60" s="84">
        <f>'SO 03 - Venkovní osvětlen...'!F35</f>
        <v>0</v>
      </c>
      <c r="BA60" s="84">
        <f>'SO 03 - Venkovní osvětlen...'!F36</f>
        <v>0</v>
      </c>
      <c r="BB60" s="84">
        <f>'SO 03 - Venkovní osvětlen...'!F37</f>
        <v>0</v>
      </c>
      <c r="BC60" s="84">
        <f>'SO 03 - Venkovní osvětlen...'!F38</f>
        <v>0</v>
      </c>
      <c r="BD60" s="86">
        <f>'SO 03 - Venkovní osvětlen...'!F39</f>
        <v>0</v>
      </c>
      <c r="BT60" s="26" t="s">
        <v>86</v>
      </c>
      <c r="BV60" s="26" t="s">
        <v>79</v>
      </c>
      <c r="BW60" s="26" t="s">
        <v>103</v>
      </c>
      <c r="BX60" s="26" t="s">
        <v>85</v>
      </c>
      <c r="CL60" s="26" t="s">
        <v>19</v>
      </c>
    </row>
    <row r="61" spans="1:91" s="3" customFormat="1" ht="16.5" customHeight="1">
      <c r="A61" s="81" t="s">
        <v>87</v>
      </c>
      <c r="B61" s="46"/>
      <c r="C61" s="9"/>
      <c r="D61" s="9"/>
      <c r="E61" s="296" t="s">
        <v>104</v>
      </c>
      <c r="F61" s="296"/>
      <c r="G61" s="296"/>
      <c r="H61" s="296"/>
      <c r="I61" s="296"/>
      <c r="J61" s="9"/>
      <c r="K61" s="296" t="s">
        <v>105</v>
      </c>
      <c r="L61" s="296"/>
      <c r="M61" s="296"/>
      <c r="N61" s="296"/>
      <c r="O61" s="296"/>
      <c r="P61" s="296"/>
      <c r="Q61" s="296"/>
      <c r="R61" s="296"/>
      <c r="S61" s="296"/>
      <c r="T61" s="296"/>
      <c r="U61" s="296"/>
      <c r="V61" s="296"/>
      <c r="W61" s="296"/>
      <c r="X61" s="296"/>
      <c r="Y61" s="296"/>
      <c r="Z61" s="296"/>
      <c r="AA61" s="296"/>
      <c r="AB61" s="296"/>
      <c r="AC61" s="296"/>
      <c r="AD61" s="296"/>
      <c r="AE61" s="296"/>
      <c r="AF61" s="296"/>
      <c r="AG61" s="319">
        <f>'DK - Dočasné konstrukce a...'!J32</f>
        <v>0</v>
      </c>
      <c r="AH61" s="320"/>
      <c r="AI61" s="320"/>
      <c r="AJ61" s="320"/>
      <c r="AK61" s="320"/>
      <c r="AL61" s="320"/>
      <c r="AM61" s="320"/>
      <c r="AN61" s="319">
        <f t="shared" si="0"/>
        <v>0</v>
      </c>
      <c r="AO61" s="320"/>
      <c r="AP61" s="320"/>
      <c r="AQ61" s="82" t="s">
        <v>90</v>
      </c>
      <c r="AR61" s="46"/>
      <c r="AS61" s="83">
        <v>0</v>
      </c>
      <c r="AT61" s="84">
        <f t="shared" si="1"/>
        <v>0</v>
      </c>
      <c r="AU61" s="85">
        <f>'DK - Dočasné konstrukce a...'!P89</f>
        <v>0</v>
      </c>
      <c r="AV61" s="84">
        <f>'DK - Dočasné konstrukce a...'!J35</f>
        <v>0</v>
      </c>
      <c r="AW61" s="84">
        <f>'DK - Dočasné konstrukce a...'!J36</f>
        <v>0</v>
      </c>
      <c r="AX61" s="84">
        <f>'DK - Dočasné konstrukce a...'!J37</f>
        <v>0</v>
      </c>
      <c r="AY61" s="84">
        <f>'DK - Dočasné konstrukce a...'!J38</f>
        <v>0</v>
      </c>
      <c r="AZ61" s="84">
        <f>'DK - Dočasné konstrukce a...'!F35</f>
        <v>0</v>
      </c>
      <c r="BA61" s="84">
        <f>'DK - Dočasné konstrukce a...'!F36</f>
        <v>0</v>
      </c>
      <c r="BB61" s="84">
        <f>'DK - Dočasné konstrukce a...'!F37</f>
        <v>0</v>
      </c>
      <c r="BC61" s="84">
        <f>'DK - Dočasné konstrukce a...'!F38</f>
        <v>0</v>
      </c>
      <c r="BD61" s="86">
        <f>'DK - Dočasné konstrukce a...'!F39</f>
        <v>0</v>
      </c>
      <c r="BT61" s="26" t="s">
        <v>86</v>
      </c>
      <c r="BV61" s="26" t="s">
        <v>79</v>
      </c>
      <c r="BW61" s="26" t="s">
        <v>106</v>
      </c>
      <c r="BX61" s="26" t="s">
        <v>85</v>
      </c>
      <c r="CL61" s="26" t="s">
        <v>107</v>
      </c>
    </row>
    <row r="62" spans="1:91" s="3" customFormat="1" ht="16.5" customHeight="1">
      <c r="A62" s="81" t="s">
        <v>87</v>
      </c>
      <c r="B62" s="46"/>
      <c r="C62" s="9"/>
      <c r="D62" s="9"/>
      <c r="E62" s="296" t="s">
        <v>108</v>
      </c>
      <c r="F62" s="296"/>
      <c r="G62" s="296"/>
      <c r="H62" s="296"/>
      <c r="I62" s="296"/>
      <c r="J62" s="9"/>
      <c r="K62" s="296" t="s">
        <v>109</v>
      </c>
      <c r="L62" s="296"/>
      <c r="M62" s="296"/>
      <c r="N62" s="296"/>
      <c r="O62" s="296"/>
      <c r="P62" s="296"/>
      <c r="Q62" s="296"/>
      <c r="R62" s="296"/>
      <c r="S62" s="296"/>
      <c r="T62" s="296"/>
      <c r="U62" s="296"/>
      <c r="V62" s="296"/>
      <c r="W62" s="296"/>
      <c r="X62" s="296"/>
      <c r="Y62" s="296"/>
      <c r="Z62" s="296"/>
      <c r="AA62" s="296"/>
      <c r="AB62" s="296"/>
      <c r="AC62" s="296"/>
      <c r="AD62" s="296"/>
      <c r="AE62" s="296"/>
      <c r="AF62" s="296"/>
      <c r="AG62" s="319">
        <f>'VON - Vedlejší a ostatní ...'!J32</f>
        <v>0</v>
      </c>
      <c r="AH62" s="320"/>
      <c r="AI62" s="320"/>
      <c r="AJ62" s="320"/>
      <c r="AK62" s="320"/>
      <c r="AL62" s="320"/>
      <c r="AM62" s="320"/>
      <c r="AN62" s="319">
        <f t="shared" si="0"/>
        <v>0</v>
      </c>
      <c r="AO62" s="320"/>
      <c r="AP62" s="320"/>
      <c r="AQ62" s="82" t="s">
        <v>90</v>
      </c>
      <c r="AR62" s="46"/>
      <c r="AS62" s="83">
        <v>0</v>
      </c>
      <c r="AT62" s="84">
        <f t="shared" si="1"/>
        <v>0</v>
      </c>
      <c r="AU62" s="85">
        <f>'VON - Vedlejší a ostatní ...'!P89</f>
        <v>0</v>
      </c>
      <c r="AV62" s="84">
        <f>'VON - Vedlejší a ostatní ...'!J35</f>
        <v>0</v>
      </c>
      <c r="AW62" s="84">
        <f>'VON - Vedlejší a ostatní ...'!J36</f>
        <v>0</v>
      </c>
      <c r="AX62" s="84">
        <f>'VON - Vedlejší a ostatní ...'!J37</f>
        <v>0</v>
      </c>
      <c r="AY62" s="84">
        <f>'VON - Vedlejší a ostatní ...'!J38</f>
        <v>0</v>
      </c>
      <c r="AZ62" s="84">
        <f>'VON - Vedlejší a ostatní ...'!F35</f>
        <v>0</v>
      </c>
      <c r="BA62" s="84">
        <f>'VON - Vedlejší a ostatní ...'!F36</f>
        <v>0</v>
      </c>
      <c r="BB62" s="84">
        <f>'VON - Vedlejší a ostatní ...'!F37</f>
        <v>0</v>
      </c>
      <c r="BC62" s="84">
        <f>'VON - Vedlejší a ostatní ...'!F38</f>
        <v>0</v>
      </c>
      <c r="BD62" s="86">
        <f>'VON - Vedlejší a ostatní ...'!F39</f>
        <v>0</v>
      </c>
      <c r="BT62" s="26" t="s">
        <v>86</v>
      </c>
      <c r="BV62" s="26" t="s">
        <v>79</v>
      </c>
      <c r="BW62" s="26" t="s">
        <v>110</v>
      </c>
      <c r="BX62" s="26" t="s">
        <v>85</v>
      </c>
      <c r="CL62" s="26" t="s">
        <v>19</v>
      </c>
    </row>
    <row r="63" spans="1:91" s="6" customFormat="1" ht="16.5" customHeight="1">
      <c r="B63" s="72"/>
      <c r="C63" s="73"/>
      <c r="D63" s="295" t="s">
        <v>111</v>
      </c>
      <c r="E63" s="295"/>
      <c r="F63" s="295"/>
      <c r="G63" s="295"/>
      <c r="H63" s="295"/>
      <c r="I63" s="74"/>
      <c r="J63" s="295" t="s">
        <v>112</v>
      </c>
      <c r="K63" s="295"/>
      <c r="L63" s="295"/>
      <c r="M63" s="295"/>
      <c r="N63" s="295"/>
      <c r="O63" s="295"/>
      <c r="P63" s="295"/>
      <c r="Q63" s="295"/>
      <c r="R63" s="295"/>
      <c r="S63" s="295"/>
      <c r="T63" s="295"/>
      <c r="U63" s="295"/>
      <c r="V63" s="295"/>
      <c r="W63" s="295"/>
      <c r="X63" s="295"/>
      <c r="Y63" s="295"/>
      <c r="Z63" s="295"/>
      <c r="AA63" s="295"/>
      <c r="AB63" s="295"/>
      <c r="AC63" s="295"/>
      <c r="AD63" s="295"/>
      <c r="AE63" s="295"/>
      <c r="AF63" s="295"/>
      <c r="AG63" s="321">
        <f>ROUND(SUM(AG64:AG65),2)</f>
        <v>0</v>
      </c>
      <c r="AH63" s="322"/>
      <c r="AI63" s="322"/>
      <c r="AJ63" s="322"/>
      <c r="AK63" s="322"/>
      <c r="AL63" s="322"/>
      <c r="AM63" s="322"/>
      <c r="AN63" s="327">
        <f t="shared" si="0"/>
        <v>0</v>
      </c>
      <c r="AO63" s="322"/>
      <c r="AP63" s="322"/>
      <c r="AQ63" s="75" t="s">
        <v>83</v>
      </c>
      <c r="AR63" s="72"/>
      <c r="AS63" s="76">
        <f>ROUND(SUM(AS64:AS65),2)</f>
        <v>0</v>
      </c>
      <c r="AT63" s="77">
        <f t="shared" si="1"/>
        <v>0</v>
      </c>
      <c r="AU63" s="78">
        <f>ROUND(SUM(AU64:AU65),5)</f>
        <v>0</v>
      </c>
      <c r="AV63" s="77">
        <f>ROUND(AZ63*L29,2)</f>
        <v>0</v>
      </c>
      <c r="AW63" s="77">
        <f>ROUND(BA63*L30,2)</f>
        <v>0</v>
      </c>
      <c r="AX63" s="77">
        <f>ROUND(BB63*L29,2)</f>
        <v>0</v>
      </c>
      <c r="AY63" s="77">
        <f>ROUND(BC63*L30,2)</f>
        <v>0</v>
      </c>
      <c r="AZ63" s="77">
        <f>ROUND(SUM(AZ64:AZ65),2)</f>
        <v>0</v>
      </c>
      <c r="BA63" s="77">
        <f>ROUND(SUM(BA64:BA65),2)</f>
        <v>0</v>
      </c>
      <c r="BB63" s="77">
        <f>ROUND(SUM(BB64:BB65),2)</f>
        <v>0</v>
      </c>
      <c r="BC63" s="77">
        <f>ROUND(SUM(BC64:BC65),2)</f>
        <v>0</v>
      </c>
      <c r="BD63" s="79">
        <f>ROUND(SUM(BD64:BD65),2)</f>
        <v>0</v>
      </c>
      <c r="BS63" s="80" t="s">
        <v>76</v>
      </c>
      <c r="BT63" s="80" t="s">
        <v>84</v>
      </c>
      <c r="BU63" s="80" t="s">
        <v>78</v>
      </c>
      <c r="BV63" s="80" t="s">
        <v>79</v>
      </c>
      <c r="BW63" s="80" t="s">
        <v>113</v>
      </c>
      <c r="BX63" s="80" t="s">
        <v>5</v>
      </c>
      <c r="CL63" s="80" t="s">
        <v>19</v>
      </c>
      <c r="CM63" s="80" t="s">
        <v>86</v>
      </c>
    </row>
    <row r="64" spans="1:91" s="3" customFormat="1" ht="16.5" customHeight="1">
      <c r="A64" s="81" t="s">
        <v>87</v>
      </c>
      <c r="B64" s="46"/>
      <c r="C64" s="9"/>
      <c r="D64" s="9"/>
      <c r="E64" s="296" t="s">
        <v>95</v>
      </c>
      <c r="F64" s="296"/>
      <c r="G64" s="296"/>
      <c r="H64" s="296"/>
      <c r="I64" s="296"/>
      <c r="J64" s="9"/>
      <c r="K64" s="296" t="s">
        <v>112</v>
      </c>
      <c r="L64" s="296"/>
      <c r="M64" s="296"/>
      <c r="N64" s="296"/>
      <c r="O64" s="296"/>
      <c r="P64" s="296"/>
      <c r="Q64" s="296"/>
      <c r="R64" s="296"/>
      <c r="S64" s="296"/>
      <c r="T64" s="296"/>
      <c r="U64" s="296"/>
      <c r="V64" s="296"/>
      <c r="W64" s="296"/>
      <c r="X64" s="296"/>
      <c r="Y64" s="296"/>
      <c r="Z64" s="296"/>
      <c r="AA64" s="296"/>
      <c r="AB64" s="296"/>
      <c r="AC64" s="296"/>
      <c r="AD64" s="296"/>
      <c r="AE64" s="296"/>
      <c r="AF64" s="296"/>
      <c r="AG64" s="319">
        <f>'SO 01 - Splašková kanalizace'!J32</f>
        <v>0</v>
      </c>
      <c r="AH64" s="320"/>
      <c r="AI64" s="320"/>
      <c r="AJ64" s="320"/>
      <c r="AK64" s="320"/>
      <c r="AL64" s="320"/>
      <c r="AM64" s="320"/>
      <c r="AN64" s="319">
        <f t="shared" si="0"/>
        <v>0</v>
      </c>
      <c r="AO64" s="320"/>
      <c r="AP64" s="320"/>
      <c r="AQ64" s="82" t="s">
        <v>90</v>
      </c>
      <c r="AR64" s="46"/>
      <c r="AS64" s="83">
        <v>0</v>
      </c>
      <c r="AT64" s="84">
        <f t="shared" si="1"/>
        <v>0</v>
      </c>
      <c r="AU64" s="85">
        <f>'SO 01 - Splašková kanalizace'!P100</f>
        <v>0</v>
      </c>
      <c r="AV64" s="84">
        <f>'SO 01 - Splašková kanalizace'!J35</f>
        <v>0</v>
      </c>
      <c r="AW64" s="84">
        <f>'SO 01 - Splašková kanalizace'!J36</f>
        <v>0</v>
      </c>
      <c r="AX64" s="84">
        <f>'SO 01 - Splašková kanalizace'!J37</f>
        <v>0</v>
      </c>
      <c r="AY64" s="84">
        <f>'SO 01 - Splašková kanalizace'!J38</f>
        <v>0</v>
      </c>
      <c r="AZ64" s="84">
        <f>'SO 01 - Splašková kanalizace'!F35</f>
        <v>0</v>
      </c>
      <c r="BA64" s="84">
        <f>'SO 01 - Splašková kanalizace'!F36</f>
        <v>0</v>
      </c>
      <c r="BB64" s="84">
        <f>'SO 01 - Splašková kanalizace'!F37</f>
        <v>0</v>
      </c>
      <c r="BC64" s="84">
        <f>'SO 01 - Splašková kanalizace'!F38</f>
        <v>0</v>
      </c>
      <c r="BD64" s="86">
        <f>'SO 01 - Splašková kanalizace'!F39</f>
        <v>0</v>
      </c>
      <c r="BT64" s="26" t="s">
        <v>86</v>
      </c>
      <c r="BV64" s="26" t="s">
        <v>79</v>
      </c>
      <c r="BW64" s="26" t="s">
        <v>114</v>
      </c>
      <c r="BX64" s="26" t="s">
        <v>113</v>
      </c>
      <c r="CL64" s="26" t="s">
        <v>19</v>
      </c>
    </row>
    <row r="65" spans="1:90" s="3" customFormat="1" ht="16.5" customHeight="1">
      <c r="A65" s="81" t="s">
        <v>87</v>
      </c>
      <c r="B65" s="46"/>
      <c r="C65" s="9"/>
      <c r="D65" s="9"/>
      <c r="E65" s="296" t="s">
        <v>108</v>
      </c>
      <c r="F65" s="296"/>
      <c r="G65" s="296"/>
      <c r="H65" s="296"/>
      <c r="I65" s="296"/>
      <c r="J65" s="9"/>
      <c r="K65" s="296" t="s">
        <v>109</v>
      </c>
      <c r="L65" s="296"/>
      <c r="M65" s="296"/>
      <c r="N65" s="296"/>
      <c r="O65" s="296"/>
      <c r="P65" s="296"/>
      <c r="Q65" s="296"/>
      <c r="R65" s="296"/>
      <c r="S65" s="296"/>
      <c r="T65" s="296"/>
      <c r="U65" s="296"/>
      <c r="V65" s="296"/>
      <c r="W65" s="296"/>
      <c r="X65" s="296"/>
      <c r="Y65" s="296"/>
      <c r="Z65" s="296"/>
      <c r="AA65" s="296"/>
      <c r="AB65" s="296"/>
      <c r="AC65" s="296"/>
      <c r="AD65" s="296"/>
      <c r="AE65" s="296"/>
      <c r="AF65" s="296"/>
      <c r="AG65" s="319">
        <f>'VON - Vedlejší a ostatní ..._01'!J32</f>
        <v>0</v>
      </c>
      <c r="AH65" s="320"/>
      <c r="AI65" s="320"/>
      <c r="AJ65" s="320"/>
      <c r="AK65" s="320"/>
      <c r="AL65" s="320"/>
      <c r="AM65" s="320"/>
      <c r="AN65" s="319">
        <f t="shared" si="0"/>
        <v>0</v>
      </c>
      <c r="AO65" s="320"/>
      <c r="AP65" s="320"/>
      <c r="AQ65" s="82" t="s">
        <v>90</v>
      </c>
      <c r="AR65" s="46"/>
      <c r="AS65" s="87">
        <v>0</v>
      </c>
      <c r="AT65" s="88">
        <f t="shared" si="1"/>
        <v>0</v>
      </c>
      <c r="AU65" s="89">
        <f>'VON - Vedlejší a ostatní ..._01'!P90</f>
        <v>0</v>
      </c>
      <c r="AV65" s="88">
        <f>'VON - Vedlejší a ostatní ..._01'!J35</f>
        <v>0</v>
      </c>
      <c r="AW65" s="88">
        <f>'VON - Vedlejší a ostatní ..._01'!J36</f>
        <v>0</v>
      </c>
      <c r="AX65" s="88">
        <f>'VON - Vedlejší a ostatní ..._01'!J37</f>
        <v>0</v>
      </c>
      <c r="AY65" s="88">
        <f>'VON - Vedlejší a ostatní ..._01'!J38</f>
        <v>0</v>
      </c>
      <c r="AZ65" s="88">
        <f>'VON - Vedlejší a ostatní ..._01'!F35</f>
        <v>0</v>
      </c>
      <c r="BA65" s="88">
        <f>'VON - Vedlejší a ostatní ..._01'!F36</f>
        <v>0</v>
      </c>
      <c r="BB65" s="88">
        <f>'VON - Vedlejší a ostatní ..._01'!F37</f>
        <v>0</v>
      </c>
      <c r="BC65" s="88">
        <f>'VON - Vedlejší a ostatní ..._01'!F38</f>
        <v>0</v>
      </c>
      <c r="BD65" s="90">
        <f>'VON - Vedlejší a ostatní ..._01'!F39</f>
        <v>0</v>
      </c>
      <c r="BT65" s="26" t="s">
        <v>86</v>
      </c>
      <c r="BV65" s="26" t="s">
        <v>79</v>
      </c>
      <c r="BW65" s="26" t="s">
        <v>115</v>
      </c>
      <c r="BX65" s="26" t="s">
        <v>113</v>
      </c>
      <c r="CL65" s="26" t="s">
        <v>19</v>
      </c>
    </row>
    <row r="66" spans="1:90" s="1" customFormat="1" ht="30" customHeight="1">
      <c r="B66" s="33"/>
      <c r="AR66" s="33"/>
    </row>
    <row r="67" spans="1:90" s="1" customFormat="1" ht="6.95" customHeight="1">
      <c r="B67" s="42"/>
      <c r="C67" s="43"/>
      <c r="D67" s="43"/>
      <c r="E67" s="43"/>
      <c r="F67" s="43"/>
      <c r="G67" s="43"/>
      <c r="H67" s="43"/>
      <c r="I67" s="43"/>
      <c r="J67" s="43"/>
      <c r="K67" s="43"/>
      <c r="L67" s="43"/>
      <c r="M67" s="43"/>
      <c r="N67" s="43"/>
      <c r="O67" s="43"/>
      <c r="P67" s="43"/>
      <c r="Q67" s="43"/>
      <c r="R67" s="43"/>
      <c r="S67" s="43"/>
      <c r="T67" s="43"/>
      <c r="U67" s="43"/>
      <c r="V67" s="43"/>
      <c r="W67" s="43"/>
      <c r="X67" s="43"/>
      <c r="Y67" s="43"/>
      <c r="Z67" s="43"/>
      <c r="AA67" s="43"/>
      <c r="AB67" s="43"/>
      <c r="AC67" s="43"/>
      <c r="AD67" s="43"/>
      <c r="AE67" s="43"/>
      <c r="AF67" s="43"/>
      <c r="AG67" s="43"/>
      <c r="AH67" s="43"/>
      <c r="AI67" s="43"/>
      <c r="AJ67" s="43"/>
      <c r="AK67" s="43"/>
      <c r="AL67" s="43"/>
      <c r="AM67" s="43"/>
      <c r="AN67" s="43"/>
      <c r="AO67" s="43"/>
      <c r="AP67" s="43"/>
      <c r="AQ67" s="43"/>
      <c r="AR67" s="33"/>
    </row>
  </sheetData>
  <sheetProtection algorithmName="SHA-512" hashValue="M2xbmdi3hmUs+RsyU5F0AswcgVrXHc4nkHFQimhIFT6jBRYd51XwFDg62T7kAFdUlz7QoFg8KqNl2nyE5N+4/g==" saltValue="a19DeOU/4zKzxhYhUTvwxiXK2JBP0q6N53MyqwJWXGzo8ad1YyNa3LsE5EcZ54pgJWp/q+QyFIJUElwr0DK1mw==" spinCount="100000" sheet="1" objects="1" scenarios="1" formatColumns="0" formatRows="0"/>
  <mergeCells count="82">
    <mergeCell ref="AS49:AT51"/>
    <mergeCell ref="AN65:AP65"/>
    <mergeCell ref="AG65:AM65"/>
    <mergeCell ref="AG54:AM54"/>
    <mergeCell ref="AN54:AP54"/>
    <mergeCell ref="AN64:AP64"/>
    <mergeCell ref="AN63:AP63"/>
    <mergeCell ref="AN58:AP58"/>
    <mergeCell ref="AN62:AP62"/>
    <mergeCell ref="AN55:AP55"/>
    <mergeCell ref="AN57:AP57"/>
    <mergeCell ref="AN61:AP61"/>
    <mergeCell ref="AN60:AP60"/>
    <mergeCell ref="AN56:AP56"/>
    <mergeCell ref="AR2:BE2"/>
    <mergeCell ref="AG57:AM57"/>
    <mergeCell ref="AG63:AM63"/>
    <mergeCell ref="AG62:AM62"/>
    <mergeCell ref="AG52:AM52"/>
    <mergeCell ref="AG61:AM61"/>
    <mergeCell ref="AG60:AM60"/>
    <mergeCell ref="AG55:AM55"/>
    <mergeCell ref="AG56:AM56"/>
    <mergeCell ref="AG59:AM59"/>
    <mergeCell ref="AG58:AM58"/>
    <mergeCell ref="AM47:AN47"/>
    <mergeCell ref="AM49:AP49"/>
    <mergeCell ref="AM50:AP50"/>
    <mergeCell ref="AN59:AP59"/>
    <mergeCell ref="AN52:AP52"/>
    <mergeCell ref="L33:P33"/>
    <mergeCell ref="AK33:AO33"/>
    <mergeCell ref="W33:AE33"/>
    <mergeCell ref="AK35:AO35"/>
    <mergeCell ref="X35:AB35"/>
    <mergeCell ref="W31:AE31"/>
    <mergeCell ref="L31:P31"/>
    <mergeCell ref="L32:P32"/>
    <mergeCell ref="W32:AE32"/>
    <mergeCell ref="AK32:AO32"/>
    <mergeCell ref="BE5:BE32"/>
    <mergeCell ref="K5:AJ5"/>
    <mergeCell ref="K6:AJ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K64:AF64"/>
    <mergeCell ref="K56:AF56"/>
    <mergeCell ref="K58:AF58"/>
    <mergeCell ref="L45:AJ45"/>
    <mergeCell ref="E65:I65"/>
    <mergeCell ref="K65:AF65"/>
    <mergeCell ref="AG64:AM64"/>
    <mergeCell ref="E64:I64"/>
    <mergeCell ref="E56:I56"/>
    <mergeCell ref="E61:I61"/>
    <mergeCell ref="E60:I60"/>
    <mergeCell ref="E59:I59"/>
    <mergeCell ref="C52:G52"/>
    <mergeCell ref="D63:H63"/>
    <mergeCell ref="D55:H55"/>
    <mergeCell ref="E58:I58"/>
    <mergeCell ref="E57:I57"/>
    <mergeCell ref="E62:I62"/>
    <mergeCell ref="I52:AF52"/>
    <mergeCell ref="J63:AF63"/>
    <mergeCell ref="J55:AF55"/>
    <mergeCell ref="K59:AF59"/>
    <mergeCell ref="K60:AF60"/>
    <mergeCell ref="K57:AF57"/>
    <mergeCell ref="K61:AF61"/>
    <mergeCell ref="K62:AF62"/>
  </mergeCells>
  <hyperlinks>
    <hyperlink ref="A56" location="'PS 01 - Rekonstrukce stro...'!C2" display="/" xr:uid="{00000000-0004-0000-0000-000000000000}"/>
    <hyperlink ref="A57" location="'PS 02 - Rekonstrukce elek...'!C2" display="/" xr:uid="{00000000-0004-0000-0000-000001000000}"/>
    <hyperlink ref="A58" location="'SO 01 - Modernizace plata...'!C2" display="/" xr:uid="{00000000-0004-0000-0000-000002000000}"/>
    <hyperlink ref="A59" location="'SO 02 - Modernizace vystr...'!C2" display="/" xr:uid="{00000000-0004-0000-0000-000003000000}"/>
    <hyperlink ref="A60" location="'SO 03 - Venkovní osvětlen...'!C2" display="/" xr:uid="{00000000-0004-0000-0000-000004000000}"/>
    <hyperlink ref="A61" location="'DK - Dočasné konstrukce a...'!C2" display="/" xr:uid="{00000000-0004-0000-0000-000005000000}"/>
    <hyperlink ref="A62" location="'VON - Vedlejší a ostatní ...'!C2" display="/" xr:uid="{00000000-0004-0000-0000-000006000000}"/>
    <hyperlink ref="A64" location="'SO 01 - Splašková kanalizace'!C2" display="/" xr:uid="{00000000-0004-0000-0000-000007000000}"/>
    <hyperlink ref="A65" location="'VON - Vedlejší a ostatní ..._01'!C2" display="/" xr:uid="{00000000-0004-0000-0000-000008000000}"/>
  </hyperlinks>
  <pageMargins left="0.39374999999999999" right="0.39374999999999999" top="0.39374999999999999" bottom="0.39374999999999999" header="0" footer="0"/>
  <pageSetup paperSize="9" scale="99" fitToHeight="100" orientation="landscape"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114"/>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04"/>
      <c r="M2" s="304"/>
      <c r="N2" s="304"/>
      <c r="O2" s="304"/>
      <c r="P2" s="304"/>
      <c r="Q2" s="304"/>
      <c r="R2" s="304"/>
      <c r="S2" s="304"/>
      <c r="T2" s="304"/>
      <c r="U2" s="304"/>
      <c r="V2" s="304"/>
      <c r="AT2" s="18" t="s">
        <v>115</v>
      </c>
    </row>
    <row r="3" spans="2:46" ht="6.95" customHeight="1">
      <c r="B3" s="19"/>
      <c r="C3" s="20"/>
      <c r="D3" s="20"/>
      <c r="E3" s="20"/>
      <c r="F3" s="20"/>
      <c r="G3" s="20"/>
      <c r="H3" s="20"/>
      <c r="I3" s="20"/>
      <c r="J3" s="20"/>
      <c r="K3" s="20"/>
      <c r="L3" s="21"/>
      <c r="AT3" s="18" t="s">
        <v>86</v>
      </c>
    </row>
    <row r="4" spans="2:46" ht="24.95" customHeight="1">
      <c r="B4" s="21"/>
      <c r="D4" s="22" t="s">
        <v>116</v>
      </c>
      <c r="L4" s="21"/>
      <c r="M4" s="91" t="s">
        <v>10</v>
      </c>
      <c r="AT4" s="18" t="s">
        <v>4</v>
      </c>
    </row>
    <row r="5" spans="2:46" ht="6.95" customHeight="1">
      <c r="B5" s="21"/>
      <c r="L5" s="21"/>
    </row>
    <row r="6" spans="2:46" ht="12" customHeight="1">
      <c r="B6" s="21"/>
      <c r="D6" s="28" t="s">
        <v>16</v>
      </c>
      <c r="L6" s="21"/>
    </row>
    <row r="7" spans="2:46" ht="16.5" customHeight="1">
      <c r="B7" s="21"/>
      <c r="E7" s="334" t="str">
        <f>'Rekapitulace stavby'!K6</f>
        <v>PK Modřany – rekonstrukce</v>
      </c>
      <c r="F7" s="335"/>
      <c r="G7" s="335"/>
      <c r="H7" s="335"/>
      <c r="L7" s="21"/>
    </row>
    <row r="8" spans="2:46" ht="12" customHeight="1">
      <c r="B8" s="21"/>
      <c r="D8" s="28" t="s">
        <v>117</v>
      </c>
      <c r="L8" s="21"/>
    </row>
    <row r="9" spans="2:46" s="1" customFormat="1" ht="16.5" customHeight="1">
      <c r="B9" s="33"/>
      <c r="E9" s="334" t="s">
        <v>3035</v>
      </c>
      <c r="F9" s="336"/>
      <c r="G9" s="336"/>
      <c r="H9" s="336"/>
      <c r="L9" s="33"/>
    </row>
    <row r="10" spans="2:46" s="1" customFormat="1" ht="12" customHeight="1">
      <c r="B10" s="33"/>
      <c r="D10" s="28" t="s">
        <v>119</v>
      </c>
      <c r="L10" s="33"/>
    </row>
    <row r="11" spans="2:46" s="1" customFormat="1" ht="16.5" customHeight="1">
      <c r="B11" s="33"/>
      <c r="E11" s="298" t="s">
        <v>2974</v>
      </c>
      <c r="F11" s="336"/>
      <c r="G11" s="336"/>
      <c r="H11" s="336"/>
      <c r="L11" s="33"/>
    </row>
    <row r="12" spans="2:46" s="1" customFormat="1" ht="11.25">
      <c r="B12" s="33"/>
      <c r="L12" s="33"/>
    </row>
    <row r="13" spans="2:46" s="1" customFormat="1" ht="12" customHeight="1">
      <c r="B13" s="33"/>
      <c r="D13" s="28" t="s">
        <v>18</v>
      </c>
      <c r="F13" s="26" t="s">
        <v>19</v>
      </c>
      <c r="I13" s="28" t="s">
        <v>20</v>
      </c>
      <c r="J13" s="26" t="s">
        <v>21</v>
      </c>
      <c r="L13" s="33"/>
    </row>
    <row r="14" spans="2:46" s="1" customFormat="1" ht="12" customHeight="1">
      <c r="B14" s="33"/>
      <c r="D14" s="28" t="s">
        <v>22</v>
      </c>
      <c r="F14" s="26" t="s">
        <v>23</v>
      </c>
      <c r="I14" s="28" t="s">
        <v>24</v>
      </c>
      <c r="J14" s="50" t="str">
        <f>'Rekapitulace stavby'!AN8</f>
        <v>25. 5. 2022</v>
      </c>
      <c r="L14" s="33"/>
    </row>
    <row r="15" spans="2:46" s="1" customFormat="1" ht="10.9" customHeight="1">
      <c r="B15" s="33"/>
      <c r="L15" s="33"/>
    </row>
    <row r="16" spans="2:46" s="1" customFormat="1" ht="12" customHeight="1">
      <c r="B16" s="33"/>
      <c r="D16" s="28" t="s">
        <v>26</v>
      </c>
      <c r="I16" s="28" t="s">
        <v>27</v>
      </c>
      <c r="J16" s="26" t="s">
        <v>28</v>
      </c>
      <c r="L16" s="33"/>
    </row>
    <row r="17" spans="2:12" s="1" customFormat="1" ht="18" customHeight="1">
      <c r="B17" s="33"/>
      <c r="E17" s="26" t="s">
        <v>29</v>
      </c>
      <c r="I17" s="28" t="s">
        <v>30</v>
      </c>
      <c r="J17" s="26" t="s">
        <v>31</v>
      </c>
      <c r="L17" s="33"/>
    </row>
    <row r="18" spans="2:12" s="1" customFormat="1" ht="6.95" customHeight="1">
      <c r="B18" s="33"/>
      <c r="L18" s="33"/>
    </row>
    <row r="19" spans="2:12" s="1" customFormat="1" ht="12" customHeight="1">
      <c r="B19" s="33"/>
      <c r="D19" s="28" t="s">
        <v>32</v>
      </c>
      <c r="I19" s="28" t="s">
        <v>27</v>
      </c>
      <c r="J19" s="29" t="str">
        <f>'Rekapitulace stavby'!AN13</f>
        <v>Vyplň údaj</v>
      </c>
      <c r="L19" s="33"/>
    </row>
    <row r="20" spans="2:12" s="1" customFormat="1" ht="18" customHeight="1">
      <c r="B20" s="33"/>
      <c r="E20" s="337" t="str">
        <f>'Rekapitulace stavby'!E14</f>
        <v>Vyplň údaj</v>
      </c>
      <c r="F20" s="303"/>
      <c r="G20" s="303"/>
      <c r="H20" s="303"/>
      <c r="I20" s="28" t="s">
        <v>30</v>
      </c>
      <c r="J20" s="29" t="str">
        <f>'Rekapitulace stavby'!AN14</f>
        <v>Vyplň údaj</v>
      </c>
      <c r="L20" s="33"/>
    </row>
    <row r="21" spans="2:12" s="1" customFormat="1" ht="6.95" customHeight="1">
      <c r="B21" s="33"/>
      <c r="L21" s="33"/>
    </row>
    <row r="22" spans="2:12" s="1" customFormat="1" ht="12" customHeight="1">
      <c r="B22" s="33"/>
      <c r="D22" s="28" t="s">
        <v>34</v>
      </c>
      <c r="I22" s="28" t="s">
        <v>27</v>
      </c>
      <c r="J22" s="26" t="s">
        <v>35</v>
      </c>
      <c r="L22" s="33"/>
    </row>
    <row r="23" spans="2:12" s="1" customFormat="1" ht="18" customHeight="1">
      <c r="B23" s="33"/>
      <c r="E23" s="26" t="s">
        <v>36</v>
      </c>
      <c r="I23" s="28" t="s">
        <v>30</v>
      </c>
      <c r="J23" s="26" t="s">
        <v>37</v>
      </c>
      <c r="L23" s="33"/>
    </row>
    <row r="24" spans="2:12" s="1" customFormat="1" ht="6.95" customHeight="1">
      <c r="B24" s="33"/>
      <c r="L24" s="33"/>
    </row>
    <row r="25" spans="2:12" s="1" customFormat="1" ht="12" customHeight="1">
      <c r="B25" s="33"/>
      <c r="D25" s="28" t="s">
        <v>39</v>
      </c>
      <c r="I25" s="28" t="s">
        <v>27</v>
      </c>
      <c r="J25" s="26" t="s">
        <v>21</v>
      </c>
      <c r="L25" s="33"/>
    </row>
    <row r="26" spans="2:12" s="1" customFormat="1" ht="18" customHeight="1">
      <c r="B26" s="33"/>
      <c r="E26" s="26" t="s">
        <v>40</v>
      </c>
      <c r="I26" s="28" t="s">
        <v>30</v>
      </c>
      <c r="J26" s="26" t="s">
        <v>21</v>
      </c>
      <c r="L26" s="33"/>
    </row>
    <row r="27" spans="2:12" s="1" customFormat="1" ht="6.95" customHeight="1">
      <c r="B27" s="33"/>
      <c r="L27" s="33"/>
    </row>
    <row r="28" spans="2:12" s="1" customFormat="1" ht="12" customHeight="1">
      <c r="B28" s="33"/>
      <c r="D28" s="28" t="s">
        <v>41</v>
      </c>
      <c r="L28" s="33"/>
    </row>
    <row r="29" spans="2:12" s="7" customFormat="1" ht="47.25" customHeight="1">
      <c r="B29" s="92"/>
      <c r="E29" s="308" t="s">
        <v>42</v>
      </c>
      <c r="F29" s="308"/>
      <c r="G29" s="308"/>
      <c r="H29" s="308"/>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43</v>
      </c>
      <c r="J32" s="64">
        <f>ROUND(J90, 2)</f>
        <v>0</v>
      </c>
      <c r="L32" s="33"/>
    </row>
    <row r="33" spans="2:12" s="1" customFormat="1" ht="6.95" customHeight="1">
      <c r="B33" s="33"/>
      <c r="D33" s="51"/>
      <c r="E33" s="51"/>
      <c r="F33" s="51"/>
      <c r="G33" s="51"/>
      <c r="H33" s="51"/>
      <c r="I33" s="51"/>
      <c r="J33" s="51"/>
      <c r="K33" s="51"/>
      <c r="L33" s="33"/>
    </row>
    <row r="34" spans="2:12" s="1" customFormat="1" ht="14.45" customHeight="1">
      <c r="B34" s="33"/>
      <c r="F34" s="36" t="s">
        <v>45</v>
      </c>
      <c r="I34" s="36" t="s">
        <v>44</v>
      </c>
      <c r="J34" s="36" t="s">
        <v>46</v>
      </c>
      <c r="L34" s="33"/>
    </row>
    <row r="35" spans="2:12" s="1" customFormat="1" ht="14.45" customHeight="1">
      <c r="B35" s="33"/>
      <c r="D35" s="53" t="s">
        <v>47</v>
      </c>
      <c r="E35" s="28" t="s">
        <v>48</v>
      </c>
      <c r="F35" s="84">
        <f>ROUND((SUM(BE90:BE113)),  2)</f>
        <v>0</v>
      </c>
      <c r="I35" s="94">
        <v>0.21</v>
      </c>
      <c r="J35" s="84">
        <f>ROUND(((SUM(BE90:BE113))*I35),  2)</f>
        <v>0</v>
      </c>
      <c r="L35" s="33"/>
    </row>
    <row r="36" spans="2:12" s="1" customFormat="1" ht="14.45" customHeight="1">
      <c r="B36" s="33"/>
      <c r="E36" s="28" t="s">
        <v>49</v>
      </c>
      <c r="F36" s="84">
        <f>ROUND((SUM(BF90:BF113)),  2)</f>
        <v>0</v>
      </c>
      <c r="I36" s="94">
        <v>0.15</v>
      </c>
      <c r="J36" s="84">
        <f>ROUND(((SUM(BF90:BF113))*I36),  2)</f>
        <v>0</v>
      </c>
      <c r="L36" s="33"/>
    </row>
    <row r="37" spans="2:12" s="1" customFormat="1" ht="14.45" hidden="1" customHeight="1">
      <c r="B37" s="33"/>
      <c r="E37" s="28" t="s">
        <v>50</v>
      </c>
      <c r="F37" s="84">
        <f>ROUND((SUM(BG90:BG113)),  2)</f>
        <v>0</v>
      </c>
      <c r="I37" s="94">
        <v>0.21</v>
      </c>
      <c r="J37" s="84">
        <f>0</f>
        <v>0</v>
      </c>
      <c r="L37" s="33"/>
    </row>
    <row r="38" spans="2:12" s="1" customFormat="1" ht="14.45" hidden="1" customHeight="1">
      <c r="B38" s="33"/>
      <c r="E38" s="28" t="s">
        <v>51</v>
      </c>
      <c r="F38" s="84">
        <f>ROUND((SUM(BH90:BH113)),  2)</f>
        <v>0</v>
      </c>
      <c r="I38" s="94">
        <v>0.15</v>
      </c>
      <c r="J38" s="84">
        <f>0</f>
        <v>0</v>
      </c>
      <c r="L38" s="33"/>
    </row>
    <row r="39" spans="2:12" s="1" customFormat="1" ht="14.45" hidden="1" customHeight="1">
      <c r="B39" s="33"/>
      <c r="E39" s="28" t="s">
        <v>52</v>
      </c>
      <c r="F39" s="84">
        <f>ROUND((SUM(BI90:BI113)),  2)</f>
        <v>0</v>
      </c>
      <c r="I39" s="94">
        <v>0</v>
      </c>
      <c r="J39" s="84">
        <f>0</f>
        <v>0</v>
      </c>
      <c r="L39" s="33"/>
    </row>
    <row r="40" spans="2:12" s="1" customFormat="1" ht="6.95" customHeight="1">
      <c r="B40" s="33"/>
      <c r="L40" s="33"/>
    </row>
    <row r="41" spans="2:12" s="1" customFormat="1" ht="25.35" customHeight="1">
      <c r="B41" s="33"/>
      <c r="C41" s="95"/>
      <c r="D41" s="96" t="s">
        <v>53</v>
      </c>
      <c r="E41" s="55"/>
      <c r="F41" s="55"/>
      <c r="G41" s="97" t="s">
        <v>54</v>
      </c>
      <c r="H41" s="98" t="s">
        <v>55</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121</v>
      </c>
      <c r="L47" s="33"/>
    </row>
    <row r="48" spans="2:12" s="1" customFormat="1" ht="6.95" customHeight="1">
      <c r="B48" s="33"/>
      <c r="L48" s="33"/>
    </row>
    <row r="49" spans="2:47" s="1" customFormat="1" ht="12" customHeight="1">
      <c r="B49" s="33"/>
      <c r="C49" s="28" t="s">
        <v>16</v>
      </c>
      <c r="L49" s="33"/>
    </row>
    <row r="50" spans="2:47" s="1" customFormat="1" ht="16.5" customHeight="1">
      <c r="B50" s="33"/>
      <c r="E50" s="334" t="str">
        <f>E7</f>
        <v>PK Modřany – rekonstrukce</v>
      </c>
      <c r="F50" s="335"/>
      <c r="G50" s="335"/>
      <c r="H50" s="335"/>
      <c r="L50" s="33"/>
    </row>
    <row r="51" spans="2:47" ht="12" customHeight="1">
      <c r="B51" s="21"/>
      <c r="C51" s="28" t="s">
        <v>117</v>
      </c>
      <c r="L51" s="21"/>
    </row>
    <row r="52" spans="2:47" s="1" customFormat="1" ht="16.5" customHeight="1">
      <c r="B52" s="33"/>
      <c r="E52" s="334" t="s">
        <v>3035</v>
      </c>
      <c r="F52" s="336"/>
      <c r="G52" s="336"/>
      <c r="H52" s="336"/>
      <c r="L52" s="33"/>
    </row>
    <row r="53" spans="2:47" s="1" customFormat="1" ht="12" customHeight="1">
      <c r="B53" s="33"/>
      <c r="C53" s="28" t="s">
        <v>119</v>
      </c>
      <c r="L53" s="33"/>
    </row>
    <row r="54" spans="2:47" s="1" customFormat="1" ht="16.5" customHeight="1">
      <c r="B54" s="33"/>
      <c r="E54" s="298" t="str">
        <f>E11</f>
        <v>VON - Vedlejší a ostatní náklady</v>
      </c>
      <c r="F54" s="336"/>
      <c r="G54" s="336"/>
      <c r="H54" s="336"/>
      <c r="L54" s="33"/>
    </row>
    <row r="55" spans="2:47" s="1" customFormat="1" ht="6.95" customHeight="1">
      <c r="B55" s="33"/>
      <c r="L55" s="33"/>
    </row>
    <row r="56" spans="2:47" s="1" customFormat="1" ht="12" customHeight="1">
      <c r="B56" s="33"/>
      <c r="C56" s="28" t="s">
        <v>22</v>
      </c>
      <c r="F56" s="26" t="str">
        <f>F14</f>
        <v>Praha 12 – Modřany</v>
      </c>
      <c r="I56" s="28" t="s">
        <v>24</v>
      </c>
      <c r="J56" s="50" t="str">
        <f>IF(J14="","",J14)</f>
        <v>25. 5. 2022</v>
      </c>
      <c r="L56" s="33"/>
    </row>
    <row r="57" spans="2:47" s="1" customFormat="1" ht="6.95" customHeight="1">
      <c r="B57" s="33"/>
      <c r="L57" s="33"/>
    </row>
    <row r="58" spans="2:47" s="1" customFormat="1" ht="15.2" customHeight="1">
      <c r="B58" s="33"/>
      <c r="C58" s="28" t="s">
        <v>26</v>
      </c>
      <c r="F58" s="26" t="str">
        <f>E17</f>
        <v>Povodí Vltavy, státní podnik</v>
      </c>
      <c r="I58" s="28" t="s">
        <v>34</v>
      </c>
      <c r="J58" s="31" t="str">
        <f>E23</f>
        <v>AQUATIS a. s.</v>
      </c>
      <c r="L58" s="33"/>
    </row>
    <row r="59" spans="2:47" s="1" customFormat="1" ht="15.2" customHeight="1">
      <c r="B59" s="33"/>
      <c r="C59" s="28" t="s">
        <v>32</v>
      </c>
      <c r="F59" s="26" t="str">
        <f>IF(E20="","",E20)</f>
        <v>Vyplň údaj</v>
      </c>
      <c r="I59" s="28" t="s">
        <v>39</v>
      </c>
      <c r="J59" s="31" t="str">
        <f>E26</f>
        <v>Bc. Patková Aneta</v>
      </c>
      <c r="L59" s="33"/>
    </row>
    <row r="60" spans="2:47" s="1" customFormat="1" ht="10.35" customHeight="1">
      <c r="B60" s="33"/>
      <c r="L60" s="33"/>
    </row>
    <row r="61" spans="2:47" s="1" customFormat="1" ht="29.25" customHeight="1">
      <c r="B61" s="33"/>
      <c r="C61" s="101" t="s">
        <v>122</v>
      </c>
      <c r="D61" s="95"/>
      <c r="E61" s="95"/>
      <c r="F61" s="95"/>
      <c r="G61" s="95"/>
      <c r="H61" s="95"/>
      <c r="I61" s="95"/>
      <c r="J61" s="102" t="s">
        <v>123</v>
      </c>
      <c r="K61" s="95"/>
      <c r="L61" s="33"/>
    </row>
    <row r="62" spans="2:47" s="1" customFormat="1" ht="10.35" customHeight="1">
      <c r="B62" s="33"/>
      <c r="L62" s="33"/>
    </row>
    <row r="63" spans="2:47" s="1" customFormat="1" ht="22.9" customHeight="1">
      <c r="B63" s="33"/>
      <c r="C63" s="103" t="s">
        <v>75</v>
      </c>
      <c r="J63" s="64">
        <f>J90</f>
        <v>0</v>
      </c>
      <c r="L63" s="33"/>
      <c r="AU63" s="18" t="s">
        <v>124</v>
      </c>
    </row>
    <row r="64" spans="2:47" s="8" customFormat="1" ht="24.95" customHeight="1">
      <c r="B64" s="104"/>
      <c r="D64" s="105" t="s">
        <v>2974</v>
      </c>
      <c r="E64" s="106"/>
      <c r="F64" s="106"/>
      <c r="G64" s="106"/>
      <c r="H64" s="106"/>
      <c r="I64" s="106"/>
      <c r="J64" s="107">
        <f>J91</f>
        <v>0</v>
      </c>
      <c r="L64" s="104"/>
    </row>
    <row r="65" spans="2:12" s="9" customFormat="1" ht="19.899999999999999" customHeight="1">
      <c r="B65" s="108"/>
      <c r="D65" s="109" t="s">
        <v>3637</v>
      </c>
      <c r="E65" s="110"/>
      <c r="F65" s="110"/>
      <c r="G65" s="110"/>
      <c r="H65" s="110"/>
      <c r="I65" s="110"/>
      <c r="J65" s="111">
        <f>J92</f>
        <v>0</v>
      </c>
      <c r="L65" s="108"/>
    </row>
    <row r="66" spans="2:12" s="9" customFormat="1" ht="19.899999999999999" customHeight="1">
      <c r="B66" s="108"/>
      <c r="D66" s="109" t="s">
        <v>3638</v>
      </c>
      <c r="E66" s="110"/>
      <c r="F66" s="110"/>
      <c r="G66" s="110"/>
      <c r="H66" s="110"/>
      <c r="I66" s="110"/>
      <c r="J66" s="111">
        <f>J95</f>
        <v>0</v>
      </c>
      <c r="L66" s="108"/>
    </row>
    <row r="67" spans="2:12" s="9" customFormat="1" ht="19.899999999999999" customHeight="1">
      <c r="B67" s="108"/>
      <c r="D67" s="109" t="s">
        <v>3639</v>
      </c>
      <c r="E67" s="110"/>
      <c r="F67" s="110"/>
      <c r="G67" s="110"/>
      <c r="H67" s="110"/>
      <c r="I67" s="110"/>
      <c r="J67" s="111">
        <f>J99</f>
        <v>0</v>
      </c>
      <c r="L67" s="108"/>
    </row>
    <row r="68" spans="2:12" s="9" customFormat="1" ht="19.899999999999999" customHeight="1">
      <c r="B68" s="108"/>
      <c r="D68" s="109" t="s">
        <v>3640</v>
      </c>
      <c r="E68" s="110"/>
      <c r="F68" s="110"/>
      <c r="G68" s="110"/>
      <c r="H68" s="110"/>
      <c r="I68" s="110"/>
      <c r="J68" s="111">
        <f>J104</f>
        <v>0</v>
      </c>
      <c r="L68" s="108"/>
    </row>
    <row r="69" spans="2:12" s="1" customFormat="1" ht="21.75" customHeight="1">
      <c r="B69" s="33"/>
      <c r="L69" s="33"/>
    </row>
    <row r="70" spans="2:12" s="1" customFormat="1" ht="6.95" customHeight="1">
      <c r="B70" s="42"/>
      <c r="C70" s="43"/>
      <c r="D70" s="43"/>
      <c r="E70" s="43"/>
      <c r="F70" s="43"/>
      <c r="G70" s="43"/>
      <c r="H70" s="43"/>
      <c r="I70" s="43"/>
      <c r="J70" s="43"/>
      <c r="K70" s="43"/>
      <c r="L70" s="33"/>
    </row>
    <row r="74" spans="2:12" s="1" customFormat="1" ht="6.95" customHeight="1">
      <c r="B74" s="44"/>
      <c r="C74" s="45"/>
      <c r="D74" s="45"/>
      <c r="E74" s="45"/>
      <c r="F74" s="45"/>
      <c r="G74" s="45"/>
      <c r="H74" s="45"/>
      <c r="I74" s="45"/>
      <c r="J74" s="45"/>
      <c r="K74" s="45"/>
      <c r="L74" s="33"/>
    </row>
    <row r="75" spans="2:12" s="1" customFormat="1" ht="24.95" customHeight="1">
      <c r="B75" s="33"/>
      <c r="C75" s="22" t="s">
        <v>131</v>
      </c>
      <c r="L75" s="33"/>
    </row>
    <row r="76" spans="2:12" s="1" customFormat="1" ht="6.95" customHeight="1">
      <c r="B76" s="33"/>
      <c r="L76" s="33"/>
    </row>
    <row r="77" spans="2:12" s="1" customFormat="1" ht="12" customHeight="1">
      <c r="B77" s="33"/>
      <c r="C77" s="28" t="s">
        <v>16</v>
      </c>
      <c r="L77" s="33"/>
    </row>
    <row r="78" spans="2:12" s="1" customFormat="1" ht="16.5" customHeight="1">
      <c r="B78" s="33"/>
      <c r="E78" s="334" t="str">
        <f>E7</f>
        <v>PK Modřany – rekonstrukce</v>
      </c>
      <c r="F78" s="335"/>
      <c r="G78" s="335"/>
      <c r="H78" s="335"/>
      <c r="L78" s="33"/>
    </row>
    <row r="79" spans="2:12" ht="12" customHeight="1">
      <c r="B79" s="21"/>
      <c r="C79" s="28" t="s">
        <v>117</v>
      </c>
      <c r="L79" s="21"/>
    </row>
    <row r="80" spans="2:12" s="1" customFormat="1" ht="16.5" customHeight="1">
      <c r="B80" s="33"/>
      <c r="E80" s="334" t="s">
        <v>3035</v>
      </c>
      <c r="F80" s="336"/>
      <c r="G80" s="336"/>
      <c r="H80" s="336"/>
      <c r="L80" s="33"/>
    </row>
    <row r="81" spans="2:65" s="1" customFormat="1" ht="12" customHeight="1">
      <c r="B81" s="33"/>
      <c r="C81" s="28" t="s">
        <v>119</v>
      </c>
      <c r="L81" s="33"/>
    </row>
    <row r="82" spans="2:65" s="1" customFormat="1" ht="16.5" customHeight="1">
      <c r="B82" s="33"/>
      <c r="E82" s="298" t="str">
        <f>E11</f>
        <v>VON - Vedlejší a ostatní náklady</v>
      </c>
      <c r="F82" s="336"/>
      <c r="G82" s="336"/>
      <c r="H82" s="336"/>
      <c r="L82" s="33"/>
    </row>
    <row r="83" spans="2:65" s="1" customFormat="1" ht="6.95" customHeight="1">
      <c r="B83" s="33"/>
      <c r="L83" s="33"/>
    </row>
    <row r="84" spans="2:65" s="1" customFormat="1" ht="12" customHeight="1">
      <c r="B84" s="33"/>
      <c r="C84" s="28" t="s">
        <v>22</v>
      </c>
      <c r="F84" s="26" t="str">
        <f>F14</f>
        <v>Praha 12 – Modřany</v>
      </c>
      <c r="I84" s="28" t="s">
        <v>24</v>
      </c>
      <c r="J84" s="50" t="str">
        <f>IF(J14="","",J14)</f>
        <v>25. 5. 2022</v>
      </c>
      <c r="L84" s="33"/>
    </row>
    <row r="85" spans="2:65" s="1" customFormat="1" ht="6.95" customHeight="1">
      <c r="B85" s="33"/>
      <c r="L85" s="33"/>
    </row>
    <row r="86" spans="2:65" s="1" customFormat="1" ht="15.2" customHeight="1">
      <c r="B86" s="33"/>
      <c r="C86" s="28" t="s">
        <v>26</v>
      </c>
      <c r="F86" s="26" t="str">
        <f>E17</f>
        <v>Povodí Vltavy, státní podnik</v>
      </c>
      <c r="I86" s="28" t="s">
        <v>34</v>
      </c>
      <c r="J86" s="31" t="str">
        <f>E23</f>
        <v>AQUATIS a. s.</v>
      </c>
      <c r="L86" s="33"/>
    </row>
    <row r="87" spans="2:65" s="1" customFormat="1" ht="15.2" customHeight="1">
      <c r="B87" s="33"/>
      <c r="C87" s="28" t="s">
        <v>32</v>
      </c>
      <c r="F87" s="26" t="str">
        <f>IF(E20="","",E20)</f>
        <v>Vyplň údaj</v>
      </c>
      <c r="I87" s="28" t="s">
        <v>39</v>
      </c>
      <c r="J87" s="31" t="str">
        <f>E26</f>
        <v>Bc. Patková Aneta</v>
      </c>
      <c r="L87" s="33"/>
    </row>
    <row r="88" spans="2:65" s="1" customFormat="1" ht="10.35" customHeight="1">
      <c r="B88" s="33"/>
      <c r="L88" s="33"/>
    </row>
    <row r="89" spans="2:65" s="10" customFormat="1" ht="29.25" customHeight="1">
      <c r="B89" s="112"/>
      <c r="C89" s="113" t="s">
        <v>132</v>
      </c>
      <c r="D89" s="114" t="s">
        <v>62</v>
      </c>
      <c r="E89" s="114" t="s">
        <v>58</v>
      </c>
      <c r="F89" s="114" t="s">
        <v>59</v>
      </c>
      <c r="G89" s="114" t="s">
        <v>133</v>
      </c>
      <c r="H89" s="114" t="s">
        <v>134</v>
      </c>
      <c r="I89" s="114" t="s">
        <v>135</v>
      </c>
      <c r="J89" s="114" t="s">
        <v>123</v>
      </c>
      <c r="K89" s="115" t="s">
        <v>136</v>
      </c>
      <c r="L89" s="112"/>
      <c r="M89" s="57" t="s">
        <v>21</v>
      </c>
      <c r="N89" s="58" t="s">
        <v>47</v>
      </c>
      <c r="O89" s="58" t="s">
        <v>137</v>
      </c>
      <c r="P89" s="58" t="s">
        <v>138</v>
      </c>
      <c r="Q89" s="58" t="s">
        <v>139</v>
      </c>
      <c r="R89" s="58" t="s">
        <v>140</v>
      </c>
      <c r="S89" s="58" t="s">
        <v>141</v>
      </c>
      <c r="T89" s="59" t="s">
        <v>142</v>
      </c>
    </row>
    <row r="90" spans="2:65" s="1" customFormat="1" ht="22.9" customHeight="1">
      <c r="B90" s="33"/>
      <c r="C90" s="62" t="s">
        <v>143</v>
      </c>
      <c r="J90" s="116">
        <f>BK90</f>
        <v>0</v>
      </c>
      <c r="L90" s="33"/>
      <c r="M90" s="60"/>
      <c r="N90" s="51"/>
      <c r="O90" s="51"/>
      <c r="P90" s="117">
        <f>P91</f>
        <v>0</v>
      </c>
      <c r="Q90" s="51"/>
      <c r="R90" s="117">
        <f>R91</f>
        <v>0</v>
      </c>
      <c r="S90" s="51"/>
      <c r="T90" s="118">
        <f>T91</f>
        <v>0</v>
      </c>
      <c r="AT90" s="18" t="s">
        <v>76</v>
      </c>
      <c r="AU90" s="18" t="s">
        <v>124</v>
      </c>
      <c r="BK90" s="119">
        <f>BK91</f>
        <v>0</v>
      </c>
    </row>
    <row r="91" spans="2:65" s="11" customFormat="1" ht="25.9" customHeight="1">
      <c r="B91" s="120"/>
      <c r="D91" s="121" t="s">
        <v>76</v>
      </c>
      <c r="E91" s="122" t="s">
        <v>108</v>
      </c>
      <c r="F91" s="122" t="s">
        <v>109</v>
      </c>
      <c r="I91" s="123"/>
      <c r="J91" s="124">
        <f>BK91</f>
        <v>0</v>
      </c>
      <c r="L91" s="120"/>
      <c r="M91" s="125"/>
      <c r="P91" s="126">
        <f>P92+P95+P99+P104</f>
        <v>0</v>
      </c>
      <c r="R91" s="126">
        <f>R92+R95+R99+R104</f>
        <v>0</v>
      </c>
      <c r="T91" s="127">
        <f>T92+T95+T99+T104</f>
        <v>0</v>
      </c>
      <c r="AR91" s="121" t="s">
        <v>173</v>
      </c>
      <c r="AT91" s="128" t="s">
        <v>76</v>
      </c>
      <c r="AU91" s="128" t="s">
        <v>77</v>
      </c>
      <c r="AY91" s="121" t="s">
        <v>146</v>
      </c>
      <c r="BK91" s="129">
        <f>BK92+BK95+BK99+BK104</f>
        <v>0</v>
      </c>
    </row>
    <row r="92" spans="2:65" s="11" customFormat="1" ht="22.9" customHeight="1">
      <c r="B92" s="120"/>
      <c r="D92" s="121" t="s">
        <v>76</v>
      </c>
      <c r="E92" s="158" t="s">
        <v>3641</v>
      </c>
      <c r="F92" s="158" t="s">
        <v>3000</v>
      </c>
      <c r="I92" s="123"/>
      <c r="J92" s="159">
        <f>BK92</f>
        <v>0</v>
      </c>
      <c r="L92" s="120"/>
      <c r="M92" s="125"/>
      <c r="P92" s="126">
        <f>SUM(P93:P94)</f>
        <v>0</v>
      </c>
      <c r="R92" s="126">
        <f>SUM(R93:R94)</f>
        <v>0</v>
      </c>
      <c r="T92" s="127">
        <f>SUM(T93:T94)</f>
        <v>0</v>
      </c>
      <c r="AR92" s="121" t="s">
        <v>173</v>
      </c>
      <c r="AT92" s="128" t="s">
        <v>76</v>
      </c>
      <c r="AU92" s="128" t="s">
        <v>84</v>
      </c>
      <c r="AY92" s="121" t="s">
        <v>146</v>
      </c>
      <c r="BK92" s="129">
        <f>SUM(BK93:BK94)</f>
        <v>0</v>
      </c>
    </row>
    <row r="93" spans="2:65" s="1" customFormat="1" ht="16.5" customHeight="1">
      <c r="B93" s="33"/>
      <c r="C93" s="149" t="s">
        <v>84</v>
      </c>
      <c r="D93" s="149" t="s">
        <v>195</v>
      </c>
      <c r="E93" s="150" t="s">
        <v>3642</v>
      </c>
      <c r="F93" s="151" t="s">
        <v>3643</v>
      </c>
      <c r="G93" s="152" t="s">
        <v>198</v>
      </c>
      <c r="H93" s="153">
        <v>1</v>
      </c>
      <c r="I93" s="154"/>
      <c r="J93" s="155">
        <f>ROUND(I93*H93,2)</f>
        <v>0</v>
      </c>
      <c r="K93" s="151" t="s">
        <v>21</v>
      </c>
      <c r="L93" s="33"/>
      <c r="M93" s="156" t="s">
        <v>21</v>
      </c>
      <c r="N93" s="157" t="s">
        <v>48</v>
      </c>
      <c r="P93" s="140">
        <f>O93*H93</f>
        <v>0</v>
      </c>
      <c r="Q93" s="140">
        <v>0</v>
      </c>
      <c r="R93" s="140">
        <f>Q93*H93</f>
        <v>0</v>
      </c>
      <c r="S93" s="140">
        <v>0</v>
      </c>
      <c r="T93" s="141">
        <f>S93*H93</f>
        <v>0</v>
      </c>
      <c r="AR93" s="142" t="s">
        <v>3644</v>
      </c>
      <c r="AT93" s="142" t="s">
        <v>195</v>
      </c>
      <c r="AU93" s="142" t="s">
        <v>86</v>
      </c>
      <c r="AY93" s="18" t="s">
        <v>146</v>
      </c>
      <c r="BE93" s="143">
        <f>IF(N93="základní",J93,0)</f>
        <v>0</v>
      </c>
      <c r="BF93" s="143">
        <f>IF(N93="snížená",J93,0)</f>
        <v>0</v>
      </c>
      <c r="BG93" s="143">
        <f>IF(N93="zákl. přenesená",J93,0)</f>
        <v>0</v>
      </c>
      <c r="BH93" s="143">
        <f>IF(N93="sníž. přenesená",J93,0)</f>
        <v>0</v>
      </c>
      <c r="BI93" s="143">
        <f>IF(N93="nulová",J93,0)</f>
        <v>0</v>
      </c>
      <c r="BJ93" s="18" t="s">
        <v>84</v>
      </c>
      <c r="BK93" s="143">
        <f>ROUND(I93*H93,2)</f>
        <v>0</v>
      </c>
      <c r="BL93" s="18" t="s">
        <v>3644</v>
      </c>
      <c r="BM93" s="142" t="s">
        <v>3645</v>
      </c>
    </row>
    <row r="94" spans="2:65" s="1" customFormat="1" ht="11.25">
      <c r="B94" s="33"/>
      <c r="D94" s="144" t="s">
        <v>154</v>
      </c>
      <c r="F94" s="145" t="s">
        <v>3643</v>
      </c>
      <c r="I94" s="146"/>
      <c r="L94" s="33"/>
      <c r="M94" s="147"/>
      <c r="T94" s="54"/>
      <c r="AT94" s="18" t="s">
        <v>154</v>
      </c>
      <c r="AU94" s="18" t="s">
        <v>86</v>
      </c>
    </row>
    <row r="95" spans="2:65" s="11" customFormat="1" ht="22.9" customHeight="1">
      <c r="B95" s="120"/>
      <c r="D95" s="121" t="s">
        <v>76</v>
      </c>
      <c r="E95" s="158" t="s">
        <v>3646</v>
      </c>
      <c r="F95" s="158" t="s">
        <v>3647</v>
      </c>
      <c r="I95" s="123"/>
      <c r="J95" s="159">
        <f>BK95</f>
        <v>0</v>
      </c>
      <c r="L95" s="120"/>
      <c r="M95" s="125"/>
      <c r="P95" s="126">
        <f>SUM(P96:P98)</f>
        <v>0</v>
      </c>
      <c r="R95" s="126">
        <f>SUM(R96:R98)</f>
        <v>0</v>
      </c>
      <c r="T95" s="127">
        <f>SUM(T96:T98)</f>
        <v>0</v>
      </c>
      <c r="AR95" s="121" t="s">
        <v>173</v>
      </c>
      <c r="AT95" s="128" t="s">
        <v>76</v>
      </c>
      <c r="AU95" s="128" t="s">
        <v>84</v>
      </c>
      <c r="AY95" s="121" t="s">
        <v>146</v>
      </c>
      <c r="BK95" s="129">
        <f>SUM(BK96:BK98)</f>
        <v>0</v>
      </c>
    </row>
    <row r="96" spans="2:65" s="1" customFormat="1" ht="16.5" customHeight="1">
      <c r="B96" s="33"/>
      <c r="C96" s="149" t="s">
        <v>86</v>
      </c>
      <c r="D96" s="149" t="s">
        <v>195</v>
      </c>
      <c r="E96" s="150" t="s">
        <v>3648</v>
      </c>
      <c r="F96" s="151" t="s">
        <v>3649</v>
      </c>
      <c r="G96" s="152" t="s">
        <v>198</v>
      </c>
      <c r="H96" s="153">
        <v>1</v>
      </c>
      <c r="I96" s="154"/>
      <c r="J96" s="155">
        <f>ROUND(I96*H96,2)</f>
        <v>0</v>
      </c>
      <c r="K96" s="151" t="s">
        <v>21</v>
      </c>
      <c r="L96" s="33"/>
      <c r="M96" s="156" t="s">
        <v>21</v>
      </c>
      <c r="N96" s="157" t="s">
        <v>48</v>
      </c>
      <c r="P96" s="140">
        <f>O96*H96</f>
        <v>0</v>
      </c>
      <c r="Q96" s="140">
        <v>0</v>
      </c>
      <c r="R96" s="140">
        <f>Q96*H96</f>
        <v>0</v>
      </c>
      <c r="S96" s="140">
        <v>0</v>
      </c>
      <c r="T96" s="141">
        <f>S96*H96</f>
        <v>0</v>
      </c>
      <c r="AR96" s="142" t="s">
        <v>3644</v>
      </c>
      <c r="AT96" s="142" t="s">
        <v>195</v>
      </c>
      <c r="AU96" s="142" t="s">
        <v>86</v>
      </c>
      <c r="AY96" s="18" t="s">
        <v>146</v>
      </c>
      <c r="BE96" s="143">
        <f>IF(N96="základní",J96,0)</f>
        <v>0</v>
      </c>
      <c r="BF96" s="143">
        <f>IF(N96="snížená",J96,0)</f>
        <v>0</v>
      </c>
      <c r="BG96" s="143">
        <f>IF(N96="zákl. přenesená",J96,0)</f>
        <v>0</v>
      </c>
      <c r="BH96" s="143">
        <f>IF(N96="sníž. přenesená",J96,0)</f>
        <v>0</v>
      </c>
      <c r="BI96" s="143">
        <f>IF(N96="nulová",J96,0)</f>
        <v>0</v>
      </c>
      <c r="BJ96" s="18" t="s">
        <v>84</v>
      </c>
      <c r="BK96" s="143">
        <f>ROUND(I96*H96,2)</f>
        <v>0</v>
      </c>
      <c r="BL96" s="18" t="s">
        <v>3644</v>
      </c>
      <c r="BM96" s="142" t="s">
        <v>3650</v>
      </c>
    </row>
    <row r="97" spans="2:65" s="1" customFormat="1" ht="11.25">
      <c r="B97" s="33"/>
      <c r="D97" s="144" t="s">
        <v>154</v>
      </c>
      <c r="F97" s="145" t="s">
        <v>3649</v>
      </c>
      <c r="I97" s="146"/>
      <c r="L97" s="33"/>
      <c r="M97" s="147"/>
      <c r="T97" s="54"/>
      <c r="AT97" s="18" t="s">
        <v>154</v>
      </c>
      <c r="AU97" s="18" t="s">
        <v>86</v>
      </c>
    </row>
    <row r="98" spans="2:65" s="1" customFormat="1" ht="16.5" customHeight="1">
      <c r="B98" s="33"/>
      <c r="C98" s="149" t="s">
        <v>163</v>
      </c>
      <c r="D98" s="149" t="s">
        <v>195</v>
      </c>
      <c r="E98" s="150" t="s">
        <v>3651</v>
      </c>
      <c r="F98" s="151" t="s">
        <v>3652</v>
      </c>
      <c r="G98" s="152" t="s">
        <v>198</v>
      </c>
      <c r="H98" s="153">
        <v>1</v>
      </c>
      <c r="I98" s="154"/>
      <c r="J98" s="155">
        <f>ROUND(I98*H98,2)</f>
        <v>0</v>
      </c>
      <c r="K98" s="151" t="s">
        <v>21</v>
      </c>
      <c r="L98" s="33"/>
      <c r="M98" s="156" t="s">
        <v>21</v>
      </c>
      <c r="N98" s="157" t="s">
        <v>48</v>
      </c>
      <c r="P98" s="140">
        <f>O98*H98</f>
        <v>0</v>
      </c>
      <c r="Q98" s="140">
        <v>0</v>
      </c>
      <c r="R98" s="140">
        <f>Q98*H98</f>
        <v>0</v>
      </c>
      <c r="S98" s="140">
        <v>0</v>
      </c>
      <c r="T98" s="141">
        <f>S98*H98</f>
        <v>0</v>
      </c>
      <c r="AR98" s="142" t="s">
        <v>3644</v>
      </c>
      <c r="AT98" s="142" t="s">
        <v>195</v>
      </c>
      <c r="AU98" s="142" t="s">
        <v>86</v>
      </c>
      <c r="AY98" s="18" t="s">
        <v>146</v>
      </c>
      <c r="BE98" s="143">
        <f>IF(N98="základní",J98,0)</f>
        <v>0</v>
      </c>
      <c r="BF98" s="143">
        <f>IF(N98="snížená",J98,0)</f>
        <v>0</v>
      </c>
      <c r="BG98" s="143">
        <f>IF(N98="zákl. přenesená",J98,0)</f>
        <v>0</v>
      </c>
      <c r="BH98" s="143">
        <f>IF(N98="sníž. přenesená",J98,0)</f>
        <v>0</v>
      </c>
      <c r="BI98" s="143">
        <f>IF(N98="nulová",J98,0)</f>
        <v>0</v>
      </c>
      <c r="BJ98" s="18" t="s">
        <v>84</v>
      </c>
      <c r="BK98" s="143">
        <f>ROUND(I98*H98,2)</f>
        <v>0</v>
      </c>
      <c r="BL98" s="18" t="s">
        <v>3644</v>
      </c>
      <c r="BM98" s="142" t="s">
        <v>3653</v>
      </c>
    </row>
    <row r="99" spans="2:65" s="11" customFormat="1" ht="22.9" customHeight="1">
      <c r="B99" s="120"/>
      <c r="D99" s="121" t="s">
        <v>76</v>
      </c>
      <c r="E99" s="158" t="s">
        <v>3654</v>
      </c>
      <c r="F99" s="158" t="s">
        <v>3655</v>
      </c>
      <c r="I99" s="123"/>
      <c r="J99" s="159">
        <f>BK99</f>
        <v>0</v>
      </c>
      <c r="L99" s="120"/>
      <c r="M99" s="125"/>
      <c r="P99" s="126">
        <f>SUM(P100:P103)</f>
        <v>0</v>
      </c>
      <c r="R99" s="126">
        <f>SUM(R100:R103)</f>
        <v>0</v>
      </c>
      <c r="T99" s="127">
        <f>SUM(T100:T103)</f>
        <v>0</v>
      </c>
      <c r="AR99" s="121" t="s">
        <v>173</v>
      </c>
      <c r="AT99" s="128" t="s">
        <v>76</v>
      </c>
      <c r="AU99" s="128" t="s">
        <v>84</v>
      </c>
      <c r="AY99" s="121" t="s">
        <v>146</v>
      </c>
      <c r="BK99" s="129">
        <f>SUM(BK100:BK103)</f>
        <v>0</v>
      </c>
    </row>
    <row r="100" spans="2:65" s="1" customFormat="1" ht="16.5" customHeight="1">
      <c r="B100" s="33"/>
      <c r="C100" s="149" t="s">
        <v>168</v>
      </c>
      <c r="D100" s="149" t="s">
        <v>195</v>
      </c>
      <c r="E100" s="150" t="s">
        <v>3656</v>
      </c>
      <c r="F100" s="151" t="s">
        <v>3657</v>
      </c>
      <c r="G100" s="152" t="s">
        <v>198</v>
      </c>
      <c r="H100" s="153">
        <v>1</v>
      </c>
      <c r="I100" s="154"/>
      <c r="J100" s="155">
        <f>ROUND(I100*H100,2)</f>
        <v>0</v>
      </c>
      <c r="K100" s="151" t="s">
        <v>21</v>
      </c>
      <c r="L100" s="33"/>
      <c r="M100" s="156" t="s">
        <v>21</v>
      </c>
      <c r="N100" s="157" t="s">
        <v>48</v>
      </c>
      <c r="P100" s="140">
        <f>O100*H100</f>
        <v>0</v>
      </c>
      <c r="Q100" s="140">
        <v>0</v>
      </c>
      <c r="R100" s="140">
        <f>Q100*H100</f>
        <v>0</v>
      </c>
      <c r="S100" s="140">
        <v>0</v>
      </c>
      <c r="T100" s="141">
        <f>S100*H100</f>
        <v>0</v>
      </c>
      <c r="AR100" s="142" t="s">
        <v>3644</v>
      </c>
      <c r="AT100" s="142" t="s">
        <v>195</v>
      </c>
      <c r="AU100" s="142" t="s">
        <v>86</v>
      </c>
      <c r="AY100" s="18" t="s">
        <v>146</v>
      </c>
      <c r="BE100" s="143">
        <f>IF(N100="základní",J100,0)</f>
        <v>0</v>
      </c>
      <c r="BF100" s="143">
        <f>IF(N100="snížená",J100,0)</f>
        <v>0</v>
      </c>
      <c r="BG100" s="143">
        <f>IF(N100="zákl. přenesená",J100,0)</f>
        <v>0</v>
      </c>
      <c r="BH100" s="143">
        <f>IF(N100="sníž. přenesená",J100,0)</f>
        <v>0</v>
      </c>
      <c r="BI100" s="143">
        <f>IF(N100="nulová",J100,0)</f>
        <v>0</v>
      </c>
      <c r="BJ100" s="18" t="s">
        <v>84</v>
      </c>
      <c r="BK100" s="143">
        <f>ROUND(I100*H100,2)</f>
        <v>0</v>
      </c>
      <c r="BL100" s="18" t="s">
        <v>3644</v>
      </c>
      <c r="BM100" s="142" t="s">
        <v>3658</v>
      </c>
    </row>
    <row r="101" spans="2:65" s="1" customFormat="1" ht="11.25">
      <c r="B101" s="33"/>
      <c r="D101" s="144" t="s">
        <v>154</v>
      </c>
      <c r="F101" s="145" t="s">
        <v>3657</v>
      </c>
      <c r="I101" s="146"/>
      <c r="L101" s="33"/>
      <c r="M101" s="147"/>
      <c r="T101" s="54"/>
      <c r="AT101" s="18" t="s">
        <v>154</v>
      </c>
      <c r="AU101" s="18" t="s">
        <v>86</v>
      </c>
    </row>
    <row r="102" spans="2:65" s="1" customFormat="1" ht="16.5" customHeight="1">
      <c r="B102" s="33"/>
      <c r="C102" s="149" t="s">
        <v>173</v>
      </c>
      <c r="D102" s="149" t="s">
        <v>195</v>
      </c>
      <c r="E102" s="150" t="s">
        <v>3659</v>
      </c>
      <c r="F102" s="151" t="s">
        <v>3660</v>
      </c>
      <c r="G102" s="152" t="s">
        <v>198</v>
      </c>
      <c r="H102" s="153">
        <v>1</v>
      </c>
      <c r="I102" s="154"/>
      <c r="J102" s="155">
        <f>ROUND(I102*H102,2)</f>
        <v>0</v>
      </c>
      <c r="K102" s="151" t="s">
        <v>21</v>
      </c>
      <c r="L102" s="33"/>
      <c r="M102" s="156" t="s">
        <v>21</v>
      </c>
      <c r="N102" s="157" t="s">
        <v>48</v>
      </c>
      <c r="P102" s="140">
        <f>O102*H102</f>
        <v>0</v>
      </c>
      <c r="Q102" s="140">
        <v>0</v>
      </c>
      <c r="R102" s="140">
        <f>Q102*H102</f>
        <v>0</v>
      </c>
      <c r="S102" s="140">
        <v>0</v>
      </c>
      <c r="T102" s="141">
        <f>S102*H102</f>
        <v>0</v>
      </c>
      <c r="AR102" s="142" t="s">
        <v>3644</v>
      </c>
      <c r="AT102" s="142" t="s">
        <v>195</v>
      </c>
      <c r="AU102" s="142" t="s">
        <v>86</v>
      </c>
      <c r="AY102" s="18" t="s">
        <v>146</v>
      </c>
      <c r="BE102" s="143">
        <f>IF(N102="základní",J102,0)</f>
        <v>0</v>
      </c>
      <c r="BF102" s="143">
        <f>IF(N102="snížená",J102,0)</f>
        <v>0</v>
      </c>
      <c r="BG102" s="143">
        <f>IF(N102="zákl. přenesená",J102,0)</f>
        <v>0</v>
      </c>
      <c r="BH102" s="143">
        <f>IF(N102="sníž. přenesená",J102,0)</f>
        <v>0</v>
      </c>
      <c r="BI102" s="143">
        <f>IF(N102="nulová",J102,0)</f>
        <v>0</v>
      </c>
      <c r="BJ102" s="18" t="s">
        <v>84</v>
      </c>
      <c r="BK102" s="143">
        <f>ROUND(I102*H102,2)</f>
        <v>0</v>
      </c>
      <c r="BL102" s="18" t="s">
        <v>3644</v>
      </c>
      <c r="BM102" s="142" t="s">
        <v>3661</v>
      </c>
    </row>
    <row r="103" spans="2:65" s="1" customFormat="1" ht="19.5">
      <c r="B103" s="33"/>
      <c r="D103" s="144" t="s">
        <v>154</v>
      </c>
      <c r="F103" s="145" t="s">
        <v>3662</v>
      </c>
      <c r="I103" s="146"/>
      <c r="L103" s="33"/>
      <c r="M103" s="147"/>
      <c r="T103" s="54"/>
      <c r="AT103" s="18" t="s">
        <v>154</v>
      </c>
      <c r="AU103" s="18" t="s">
        <v>86</v>
      </c>
    </row>
    <row r="104" spans="2:65" s="11" customFormat="1" ht="22.9" customHeight="1">
      <c r="B104" s="120"/>
      <c r="D104" s="121" t="s">
        <v>76</v>
      </c>
      <c r="E104" s="158" t="s">
        <v>3663</v>
      </c>
      <c r="F104" s="158" t="s">
        <v>3006</v>
      </c>
      <c r="I104" s="123"/>
      <c r="J104" s="159">
        <f>BK104</f>
        <v>0</v>
      </c>
      <c r="L104" s="120"/>
      <c r="M104" s="125"/>
      <c r="P104" s="126">
        <f>SUM(P105:P113)</f>
        <v>0</v>
      </c>
      <c r="R104" s="126">
        <f>SUM(R105:R113)</f>
        <v>0</v>
      </c>
      <c r="T104" s="127">
        <f>SUM(T105:T113)</f>
        <v>0</v>
      </c>
      <c r="AR104" s="121" t="s">
        <v>173</v>
      </c>
      <c r="AT104" s="128" t="s">
        <v>76</v>
      </c>
      <c r="AU104" s="128" t="s">
        <v>84</v>
      </c>
      <c r="AY104" s="121" t="s">
        <v>146</v>
      </c>
      <c r="BK104" s="129">
        <f>SUM(BK105:BK113)</f>
        <v>0</v>
      </c>
    </row>
    <row r="105" spans="2:65" s="1" customFormat="1" ht="16.5" customHeight="1">
      <c r="B105" s="33"/>
      <c r="C105" s="149" t="s">
        <v>178</v>
      </c>
      <c r="D105" s="149" t="s">
        <v>195</v>
      </c>
      <c r="E105" s="150" t="s">
        <v>3664</v>
      </c>
      <c r="F105" s="151" t="s">
        <v>3665</v>
      </c>
      <c r="G105" s="152" t="s">
        <v>198</v>
      </c>
      <c r="H105" s="153">
        <v>1</v>
      </c>
      <c r="I105" s="154"/>
      <c r="J105" s="155">
        <f>ROUND(I105*H105,2)</f>
        <v>0</v>
      </c>
      <c r="K105" s="151" t="s">
        <v>21</v>
      </c>
      <c r="L105" s="33"/>
      <c r="M105" s="156" t="s">
        <v>21</v>
      </c>
      <c r="N105" s="157" t="s">
        <v>48</v>
      </c>
      <c r="P105" s="140">
        <f>O105*H105</f>
        <v>0</v>
      </c>
      <c r="Q105" s="140">
        <v>0</v>
      </c>
      <c r="R105" s="140">
        <f>Q105*H105</f>
        <v>0</v>
      </c>
      <c r="S105" s="140">
        <v>0</v>
      </c>
      <c r="T105" s="141">
        <f>S105*H105</f>
        <v>0</v>
      </c>
      <c r="AR105" s="142" t="s">
        <v>3644</v>
      </c>
      <c r="AT105" s="142" t="s">
        <v>195</v>
      </c>
      <c r="AU105" s="142" t="s">
        <v>86</v>
      </c>
      <c r="AY105" s="18" t="s">
        <v>146</v>
      </c>
      <c r="BE105" s="143">
        <f>IF(N105="základní",J105,0)</f>
        <v>0</v>
      </c>
      <c r="BF105" s="143">
        <f>IF(N105="snížená",J105,0)</f>
        <v>0</v>
      </c>
      <c r="BG105" s="143">
        <f>IF(N105="zákl. přenesená",J105,0)</f>
        <v>0</v>
      </c>
      <c r="BH105" s="143">
        <f>IF(N105="sníž. přenesená",J105,0)</f>
        <v>0</v>
      </c>
      <c r="BI105" s="143">
        <f>IF(N105="nulová",J105,0)</f>
        <v>0</v>
      </c>
      <c r="BJ105" s="18" t="s">
        <v>84</v>
      </c>
      <c r="BK105" s="143">
        <f>ROUND(I105*H105,2)</f>
        <v>0</v>
      </c>
      <c r="BL105" s="18" t="s">
        <v>3644</v>
      </c>
      <c r="BM105" s="142" t="s">
        <v>3666</v>
      </c>
    </row>
    <row r="106" spans="2:65" s="1" customFormat="1" ht="19.5">
      <c r="B106" s="33"/>
      <c r="D106" s="144" t="s">
        <v>154</v>
      </c>
      <c r="F106" s="145" t="s">
        <v>3667</v>
      </c>
      <c r="I106" s="146"/>
      <c r="L106" s="33"/>
      <c r="M106" s="147"/>
      <c r="T106" s="54"/>
      <c r="AT106" s="18" t="s">
        <v>154</v>
      </c>
      <c r="AU106" s="18" t="s">
        <v>86</v>
      </c>
    </row>
    <row r="107" spans="2:65" s="1" customFormat="1" ht="16.5" customHeight="1">
      <c r="B107" s="33"/>
      <c r="C107" s="149" t="s">
        <v>183</v>
      </c>
      <c r="D107" s="149" t="s">
        <v>195</v>
      </c>
      <c r="E107" s="150" t="s">
        <v>3668</v>
      </c>
      <c r="F107" s="151" t="s">
        <v>3669</v>
      </c>
      <c r="G107" s="152" t="s">
        <v>198</v>
      </c>
      <c r="H107" s="153">
        <v>1</v>
      </c>
      <c r="I107" s="154"/>
      <c r="J107" s="155">
        <f>ROUND(I107*H107,2)</f>
        <v>0</v>
      </c>
      <c r="K107" s="151" t="s">
        <v>21</v>
      </c>
      <c r="L107" s="33"/>
      <c r="M107" s="156" t="s">
        <v>21</v>
      </c>
      <c r="N107" s="157" t="s">
        <v>48</v>
      </c>
      <c r="P107" s="140">
        <f>O107*H107</f>
        <v>0</v>
      </c>
      <c r="Q107" s="140">
        <v>0</v>
      </c>
      <c r="R107" s="140">
        <f>Q107*H107</f>
        <v>0</v>
      </c>
      <c r="S107" s="140">
        <v>0</v>
      </c>
      <c r="T107" s="141">
        <f>S107*H107</f>
        <v>0</v>
      </c>
      <c r="AR107" s="142" t="s">
        <v>3644</v>
      </c>
      <c r="AT107" s="142" t="s">
        <v>195</v>
      </c>
      <c r="AU107" s="142" t="s">
        <v>86</v>
      </c>
      <c r="AY107" s="18" t="s">
        <v>146</v>
      </c>
      <c r="BE107" s="143">
        <f>IF(N107="základní",J107,0)</f>
        <v>0</v>
      </c>
      <c r="BF107" s="143">
        <f>IF(N107="snížená",J107,0)</f>
        <v>0</v>
      </c>
      <c r="BG107" s="143">
        <f>IF(N107="zákl. přenesená",J107,0)</f>
        <v>0</v>
      </c>
      <c r="BH107" s="143">
        <f>IF(N107="sníž. přenesená",J107,0)</f>
        <v>0</v>
      </c>
      <c r="BI107" s="143">
        <f>IF(N107="nulová",J107,0)</f>
        <v>0</v>
      </c>
      <c r="BJ107" s="18" t="s">
        <v>84</v>
      </c>
      <c r="BK107" s="143">
        <f>ROUND(I107*H107,2)</f>
        <v>0</v>
      </c>
      <c r="BL107" s="18" t="s">
        <v>3644</v>
      </c>
      <c r="BM107" s="142" t="s">
        <v>3670</v>
      </c>
    </row>
    <row r="108" spans="2:65" s="1" customFormat="1" ht="11.25">
      <c r="B108" s="33"/>
      <c r="D108" s="144" t="s">
        <v>154</v>
      </c>
      <c r="F108" s="145" t="s">
        <v>3671</v>
      </c>
      <c r="I108" s="146"/>
      <c r="L108" s="33"/>
      <c r="M108" s="147"/>
      <c r="T108" s="54"/>
      <c r="AT108" s="18" t="s">
        <v>154</v>
      </c>
      <c r="AU108" s="18" t="s">
        <v>86</v>
      </c>
    </row>
    <row r="109" spans="2:65" s="1" customFormat="1" ht="16.5" customHeight="1">
      <c r="B109" s="33"/>
      <c r="C109" s="149" t="s">
        <v>189</v>
      </c>
      <c r="D109" s="149" t="s">
        <v>195</v>
      </c>
      <c r="E109" s="150" t="s">
        <v>3672</v>
      </c>
      <c r="F109" s="151" t="s">
        <v>3673</v>
      </c>
      <c r="G109" s="152" t="s">
        <v>198</v>
      </c>
      <c r="H109" s="153">
        <v>1</v>
      </c>
      <c r="I109" s="154"/>
      <c r="J109" s="155">
        <f>ROUND(I109*H109,2)</f>
        <v>0</v>
      </c>
      <c r="K109" s="151" t="s">
        <v>21</v>
      </c>
      <c r="L109" s="33"/>
      <c r="M109" s="156" t="s">
        <v>21</v>
      </c>
      <c r="N109" s="157" t="s">
        <v>48</v>
      </c>
      <c r="P109" s="140">
        <f>O109*H109</f>
        <v>0</v>
      </c>
      <c r="Q109" s="140">
        <v>0</v>
      </c>
      <c r="R109" s="140">
        <f>Q109*H109</f>
        <v>0</v>
      </c>
      <c r="S109" s="140">
        <v>0</v>
      </c>
      <c r="T109" s="141">
        <f>S109*H109</f>
        <v>0</v>
      </c>
      <c r="AR109" s="142" t="s">
        <v>3644</v>
      </c>
      <c r="AT109" s="142" t="s">
        <v>195</v>
      </c>
      <c r="AU109" s="142" t="s">
        <v>86</v>
      </c>
      <c r="AY109" s="18" t="s">
        <v>146</v>
      </c>
      <c r="BE109" s="143">
        <f>IF(N109="základní",J109,0)</f>
        <v>0</v>
      </c>
      <c r="BF109" s="143">
        <f>IF(N109="snížená",J109,0)</f>
        <v>0</v>
      </c>
      <c r="BG109" s="143">
        <f>IF(N109="zákl. přenesená",J109,0)</f>
        <v>0</v>
      </c>
      <c r="BH109" s="143">
        <f>IF(N109="sníž. přenesená",J109,0)</f>
        <v>0</v>
      </c>
      <c r="BI109" s="143">
        <f>IF(N109="nulová",J109,0)</f>
        <v>0</v>
      </c>
      <c r="BJ109" s="18" t="s">
        <v>84</v>
      </c>
      <c r="BK109" s="143">
        <f>ROUND(I109*H109,2)</f>
        <v>0</v>
      </c>
      <c r="BL109" s="18" t="s">
        <v>3644</v>
      </c>
      <c r="BM109" s="142" t="s">
        <v>3674</v>
      </c>
    </row>
    <row r="110" spans="2:65" s="1" customFormat="1" ht="16.5" customHeight="1">
      <c r="B110" s="33"/>
      <c r="C110" s="149" t="s">
        <v>194</v>
      </c>
      <c r="D110" s="149" t="s">
        <v>195</v>
      </c>
      <c r="E110" s="150" t="s">
        <v>3675</v>
      </c>
      <c r="F110" s="151" t="s">
        <v>3676</v>
      </c>
      <c r="G110" s="152" t="s">
        <v>198</v>
      </c>
      <c r="H110" s="153">
        <v>1</v>
      </c>
      <c r="I110" s="154"/>
      <c r="J110" s="155">
        <f>ROUND(I110*H110,2)</f>
        <v>0</v>
      </c>
      <c r="K110" s="151" t="s">
        <v>21</v>
      </c>
      <c r="L110" s="33"/>
      <c r="M110" s="156" t="s">
        <v>21</v>
      </c>
      <c r="N110" s="157" t="s">
        <v>48</v>
      </c>
      <c r="P110" s="140">
        <f>O110*H110</f>
        <v>0</v>
      </c>
      <c r="Q110" s="140">
        <v>0</v>
      </c>
      <c r="R110" s="140">
        <f>Q110*H110</f>
        <v>0</v>
      </c>
      <c r="S110" s="140">
        <v>0</v>
      </c>
      <c r="T110" s="141">
        <f>S110*H110</f>
        <v>0</v>
      </c>
      <c r="AR110" s="142" t="s">
        <v>3644</v>
      </c>
      <c r="AT110" s="142" t="s">
        <v>195</v>
      </c>
      <c r="AU110" s="142" t="s">
        <v>86</v>
      </c>
      <c r="AY110" s="18" t="s">
        <v>146</v>
      </c>
      <c r="BE110" s="143">
        <f>IF(N110="základní",J110,0)</f>
        <v>0</v>
      </c>
      <c r="BF110" s="143">
        <f>IF(N110="snížená",J110,0)</f>
        <v>0</v>
      </c>
      <c r="BG110" s="143">
        <f>IF(N110="zákl. přenesená",J110,0)</f>
        <v>0</v>
      </c>
      <c r="BH110" s="143">
        <f>IF(N110="sníž. přenesená",J110,0)</f>
        <v>0</v>
      </c>
      <c r="BI110" s="143">
        <f>IF(N110="nulová",J110,0)</f>
        <v>0</v>
      </c>
      <c r="BJ110" s="18" t="s">
        <v>84</v>
      </c>
      <c r="BK110" s="143">
        <f>ROUND(I110*H110,2)</f>
        <v>0</v>
      </c>
      <c r="BL110" s="18" t="s">
        <v>3644</v>
      </c>
      <c r="BM110" s="142" t="s">
        <v>3677</v>
      </c>
    </row>
    <row r="111" spans="2:65" s="1" customFormat="1" ht="11.25">
      <c r="B111" s="33"/>
      <c r="D111" s="144" t="s">
        <v>154</v>
      </c>
      <c r="F111" s="145" t="s">
        <v>3678</v>
      </c>
      <c r="I111" s="146"/>
      <c r="L111" s="33"/>
      <c r="M111" s="147"/>
      <c r="T111" s="54"/>
      <c r="AT111" s="18" t="s">
        <v>154</v>
      </c>
      <c r="AU111" s="18" t="s">
        <v>86</v>
      </c>
    </row>
    <row r="112" spans="2:65" s="1" customFormat="1" ht="16.5" customHeight="1">
      <c r="B112" s="33"/>
      <c r="C112" s="149" t="s">
        <v>200</v>
      </c>
      <c r="D112" s="149" t="s">
        <v>195</v>
      </c>
      <c r="E112" s="150" t="s">
        <v>3679</v>
      </c>
      <c r="F112" s="151" t="s">
        <v>3680</v>
      </c>
      <c r="G112" s="152" t="s">
        <v>198</v>
      </c>
      <c r="H112" s="153">
        <v>1</v>
      </c>
      <c r="I112" s="154"/>
      <c r="J112" s="155">
        <f>ROUND(I112*H112,2)</f>
        <v>0</v>
      </c>
      <c r="K112" s="151" t="s">
        <v>21</v>
      </c>
      <c r="L112" s="33"/>
      <c r="M112" s="156" t="s">
        <v>21</v>
      </c>
      <c r="N112" s="157" t="s">
        <v>48</v>
      </c>
      <c r="P112" s="140">
        <f>O112*H112</f>
        <v>0</v>
      </c>
      <c r="Q112" s="140">
        <v>0</v>
      </c>
      <c r="R112" s="140">
        <f>Q112*H112</f>
        <v>0</v>
      </c>
      <c r="S112" s="140">
        <v>0</v>
      </c>
      <c r="T112" s="141">
        <f>S112*H112</f>
        <v>0</v>
      </c>
      <c r="AR112" s="142" t="s">
        <v>3644</v>
      </c>
      <c r="AT112" s="142" t="s">
        <v>195</v>
      </c>
      <c r="AU112" s="142" t="s">
        <v>86</v>
      </c>
      <c r="AY112" s="18" t="s">
        <v>146</v>
      </c>
      <c r="BE112" s="143">
        <f>IF(N112="základní",J112,0)</f>
        <v>0</v>
      </c>
      <c r="BF112" s="143">
        <f>IF(N112="snížená",J112,0)</f>
        <v>0</v>
      </c>
      <c r="BG112" s="143">
        <f>IF(N112="zákl. přenesená",J112,0)</f>
        <v>0</v>
      </c>
      <c r="BH112" s="143">
        <f>IF(N112="sníž. přenesená",J112,0)</f>
        <v>0</v>
      </c>
      <c r="BI112" s="143">
        <f>IF(N112="nulová",J112,0)</f>
        <v>0</v>
      </c>
      <c r="BJ112" s="18" t="s">
        <v>84</v>
      </c>
      <c r="BK112" s="143">
        <f>ROUND(I112*H112,2)</f>
        <v>0</v>
      </c>
      <c r="BL112" s="18" t="s">
        <v>3644</v>
      </c>
      <c r="BM112" s="142" t="s">
        <v>3681</v>
      </c>
    </row>
    <row r="113" spans="2:47" s="1" customFormat="1" ht="11.25">
      <c r="B113" s="33"/>
      <c r="D113" s="144" t="s">
        <v>154</v>
      </c>
      <c r="F113" s="145" t="s">
        <v>3678</v>
      </c>
      <c r="I113" s="146"/>
      <c r="L113" s="33"/>
      <c r="M113" s="160"/>
      <c r="N113" s="161"/>
      <c r="O113" s="161"/>
      <c r="P113" s="161"/>
      <c r="Q113" s="161"/>
      <c r="R113" s="161"/>
      <c r="S113" s="161"/>
      <c r="T113" s="162"/>
      <c r="AT113" s="18" t="s">
        <v>154</v>
      </c>
      <c r="AU113" s="18" t="s">
        <v>86</v>
      </c>
    </row>
    <row r="114" spans="2:47" s="1" customFormat="1" ht="6.95" customHeight="1">
      <c r="B114" s="42"/>
      <c r="C114" s="43"/>
      <c r="D114" s="43"/>
      <c r="E114" s="43"/>
      <c r="F114" s="43"/>
      <c r="G114" s="43"/>
      <c r="H114" s="43"/>
      <c r="I114" s="43"/>
      <c r="J114" s="43"/>
      <c r="K114" s="43"/>
      <c r="L114" s="33"/>
    </row>
  </sheetData>
  <sheetProtection algorithmName="SHA-512" hashValue="WTm3/tU3wuF+lOW77fmP0LIQFmnf3+ioIUnA3gi7YIih5Yh5Xh0dlBmZy1Tvh9TX+7WlWkWGjreaWNWhMzPzFg==" saltValue="rmByR2NpPVenloTt/xyHRsFxcqRZPQLHQ5AgCY2DIKOGJ8mhaVqGxOm+Uk7vk423FSyTUc7hDtpwXWv13B4Lbw==" spinCount="100000" sheet="1" objects="1" scenarios="1" formatColumns="0" formatRows="0" autoFilter="0"/>
  <autoFilter ref="C89:K113" xr:uid="{00000000-0009-0000-0000-000009000000}"/>
  <mergeCells count="12">
    <mergeCell ref="E82:H82"/>
    <mergeCell ref="L2:V2"/>
    <mergeCell ref="E50:H50"/>
    <mergeCell ref="E52:H52"/>
    <mergeCell ref="E54:H54"/>
    <mergeCell ref="E78:H78"/>
    <mergeCell ref="E80:H80"/>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H1354"/>
  <sheetViews>
    <sheetView showGridLines="0" workbookViewId="0"/>
  </sheetViews>
  <sheetFormatPr defaultRowHeight="15"/>
  <cols>
    <col min="1" max="1" width="8.33203125" customWidth="1"/>
    <col min="2" max="2" width="1.6640625" customWidth="1"/>
    <col min="3" max="3" width="25" customWidth="1"/>
    <col min="4" max="4" width="130.83203125" customWidth="1"/>
    <col min="5" max="5" width="13.33203125" customWidth="1"/>
    <col min="6" max="6" width="20" customWidth="1"/>
    <col min="7" max="7" width="1.6640625" customWidth="1"/>
    <col min="8" max="8" width="8.33203125" customWidth="1"/>
  </cols>
  <sheetData>
    <row r="1" spans="2:8" ht="11.25" customHeight="1"/>
    <row r="2" spans="2:8" ht="36.950000000000003" customHeight="1"/>
    <row r="3" spans="2:8" ht="6.95" customHeight="1">
      <c r="B3" s="19"/>
      <c r="C3" s="20"/>
      <c r="D3" s="20"/>
      <c r="E3" s="20"/>
      <c r="F3" s="20"/>
      <c r="G3" s="20"/>
      <c r="H3" s="21"/>
    </row>
    <row r="4" spans="2:8" ht="24.95" customHeight="1">
      <c r="B4" s="21"/>
      <c r="C4" s="22" t="s">
        <v>3682</v>
      </c>
      <c r="H4" s="21"/>
    </row>
    <row r="5" spans="2:8" ht="12" customHeight="1">
      <c r="B5" s="21"/>
      <c r="C5" s="25" t="s">
        <v>13</v>
      </c>
      <c r="D5" s="308" t="s">
        <v>14</v>
      </c>
      <c r="E5" s="304"/>
      <c r="F5" s="304"/>
      <c r="H5" s="21"/>
    </row>
    <row r="6" spans="2:8" ht="36.950000000000003" customHeight="1">
      <c r="B6" s="21"/>
      <c r="C6" s="27" t="s">
        <v>16</v>
      </c>
      <c r="D6" s="305" t="s">
        <v>17</v>
      </c>
      <c r="E6" s="304"/>
      <c r="F6" s="304"/>
      <c r="H6" s="21"/>
    </row>
    <row r="7" spans="2:8" ht="16.5" customHeight="1">
      <c r="B7" s="21"/>
      <c r="C7" s="28" t="s">
        <v>24</v>
      </c>
      <c r="D7" s="50" t="str">
        <f>'Rekapitulace stavby'!AN8</f>
        <v>25. 5. 2022</v>
      </c>
      <c r="H7" s="21"/>
    </row>
    <row r="8" spans="2:8" s="1" customFormat="1" ht="10.9" customHeight="1">
      <c r="B8" s="33"/>
      <c r="H8" s="33"/>
    </row>
    <row r="9" spans="2:8" s="10" customFormat="1" ht="29.25" customHeight="1">
      <c r="B9" s="112"/>
      <c r="C9" s="113" t="s">
        <v>58</v>
      </c>
      <c r="D9" s="114" t="s">
        <v>59</v>
      </c>
      <c r="E9" s="114" t="s">
        <v>133</v>
      </c>
      <c r="F9" s="115" t="s">
        <v>3683</v>
      </c>
      <c r="H9" s="112"/>
    </row>
    <row r="10" spans="2:8" s="1" customFormat="1" ht="26.45" customHeight="1">
      <c r="B10" s="33"/>
      <c r="C10" s="206" t="s">
        <v>3684</v>
      </c>
      <c r="D10" s="206" t="s">
        <v>93</v>
      </c>
      <c r="H10" s="33"/>
    </row>
    <row r="11" spans="2:8" s="1" customFormat="1" ht="16.899999999999999" customHeight="1">
      <c r="B11" s="33"/>
      <c r="C11" s="207" t="s">
        <v>2200</v>
      </c>
      <c r="D11" s="208" t="s">
        <v>3685</v>
      </c>
      <c r="E11" s="209" t="s">
        <v>150</v>
      </c>
      <c r="F11" s="210">
        <v>0.2</v>
      </c>
      <c r="H11" s="33"/>
    </row>
    <row r="12" spans="2:8" s="1" customFormat="1" ht="26.45" customHeight="1">
      <c r="B12" s="33"/>
      <c r="C12" s="206" t="s">
        <v>3686</v>
      </c>
      <c r="D12" s="206" t="s">
        <v>96</v>
      </c>
      <c r="H12" s="33"/>
    </row>
    <row r="13" spans="2:8" s="1" customFormat="1" ht="16.899999999999999" customHeight="1">
      <c r="B13" s="33"/>
      <c r="C13" s="207" t="s">
        <v>720</v>
      </c>
      <c r="D13" s="208" t="s">
        <v>721</v>
      </c>
      <c r="E13" s="209" t="s">
        <v>722</v>
      </c>
      <c r="F13" s="210">
        <v>99</v>
      </c>
      <c r="H13" s="33"/>
    </row>
    <row r="14" spans="2:8" s="1" customFormat="1" ht="16.899999999999999" customHeight="1">
      <c r="B14" s="33"/>
      <c r="C14" s="211" t="s">
        <v>720</v>
      </c>
      <c r="D14" s="211" t="s">
        <v>1008</v>
      </c>
      <c r="E14" s="18" t="s">
        <v>21</v>
      </c>
      <c r="F14" s="212">
        <v>99</v>
      </c>
      <c r="H14" s="33"/>
    </row>
    <row r="15" spans="2:8" s="1" customFormat="1" ht="16.899999999999999" customHeight="1">
      <c r="B15" s="33"/>
      <c r="C15" s="213" t="s">
        <v>3687</v>
      </c>
      <c r="H15" s="33"/>
    </row>
    <row r="16" spans="2:8" s="1" customFormat="1" ht="16.899999999999999" customHeight="1">
      <c r="B16" s="33"/>
      <c r="C16" s="211" t="s">
        <v>1002</v>
      </c>
      <c r="D16" s="211" t="s">
        <v>1003</v>
      </c>
      <c r="E16" s="18" t="s">
        <v>722</v>
      </c>
      <c r="F16" s="212">
        <v>99</v>
      </c>
      <c r="H16" s="33"/>
    </row>
    <row r="17" spans="2:8" s="1" customFormat="1" ht="16.899999999999999" customHeight="1">
      <c r="B17" s="33"/>
      <c r="C17" s="211" t="s">
        <v>2202</v>
      </c>
      <c r="D17" s="211" t="s">
        <v>2203</v>
      </c>
      <c r="E17" s="18" t="s">
        <v>472</v>
      </c>
      <c r="F17" s="212">
        <v>4255.8289999999997</v>
      </c>
      <c r="H17" s="33"/>
    </row>
    <row r="18" spans="2:8" s="1" customFormat="1" ht="16.899999999999999" customHeight="1">
      <c r="B18" s="33"/>
      <c r="C18" s="207" t="s">
        <v>724</v>
      </c>
      <c r="D18" s="208" t="s">
        <v>725</v>
      </c>
      <c r="E18" s="209" t="s">
        <v>722</v>
      </c>
      <c r="F18" s="210">
        <v>681.39700000000005</v>
      </c>
      <c r="H18" s="33"/>
    </row>
    <row r="19" spans="2:8" s="1" customFormat="1" ht="16.899999999999999" customHeight="1">
      <c r="B19" s="33"/>
      <c r="C19" s="211" t="s">
        <v>21</v>
      </c>
      <c r="D19" s="211" t="s">
        <v>1462</v>
      </c>
      <c r="E19" s="18" t="s">
        <v>21</v>
      </c>
      <c r="F19" s="212">
        <v>0</v>
      </c>
      <c r="H19" s="33"/>
    </row>
    <row r="20" spans="2:8" s="1" customFormat="1" ht="16.899999999999999" customHeight="1">
      <c r="B20" s="33"/>
      <c r="C20" s="211" t="s">
        <v>21</v>
      </c>
      <c r="D20" s="211" t="s">
        <v>1463</v>
      </c>
      <c r="E20" s="18" t="s">
        <v>21</v>
      </c>
      <c r="F20" s="212">
        <v>103.68</v>
      </c>
      <c r="H20" s="33"/>
    </row>
    <row r="21" spans="2:8" s="1" customFormat="1" ht="16.899999999999999" customHeight="1">
      <c r="B21" s="33"/>
      <c r="C21" s="211" t="s">
        <v>21</v>
      </c>
      <c r="D21" s="211" t="s">
        <v>1464</v>
      </c>
      <c r="E21" s="18" t="s">
        <v>21</v>
      </c>
      <c r="F21" s="212">
        <v>42.12</v>
      </c>
      <c r="H21" s="33"/>
    </row>
    <row r="22" spans="2:8" s="1" customFormat="1" ht="16.899999999999999" customHeight="1">
      <c r="B22" s="33"/>
      <c r="C22" s="211" t="s">
        <v>21</v>
      </c>
      <c r="D22" s="211" t="s">
        <v>1465</v>
      </c>
      <c r="E22" s="18" t="s">
        <v>21</v>
      </c>
      <c r="F22" s="212">
        <v>48.6</v>
      </c>
      <c r="H22" s="33"/>
    </row>
    <row r="23" spans="2:8" s="1" customFormat="1" ht="16.899999999999999" customHeight="1">
      <c r="B23" s="33"/>
      <c r="C23" s="211" t="s">
        <v>21</v>
      </c>
      <c r="D23" s="211" t="s">
        <v>1466</v>
      </c>
      <c r="E23" s="18" t="s">
        <v>21</v>
      </c>
      <c r="F23" s="212">
        <v>0</v>
      </c>
      <c r="H23" s="33"/>
    </row>
    <row r="24" spans="2:8" s="1" customFormat="1" ht="16.899999999999999" customHeight="1">
      <c r="B24" s="33"/>
      <c r="C24" s="211" t="s">
        <v>21</v>
      </c>
      <c r="D24" s="211" t="s">
        <v>1467</v>
      </c>
      <c r="E24" s="18" t="s">
        <v>21</v>
      </c>
      <c r="F24" s="212">
        <v>44.62</v>
      </c>
      <c r="H24" s="33"/>
    </row>
    <row r="25" spans="2:8" s="1" customFormat="1" ht="16.899999999999999" customHeight="1">
      <c r="B25" s="33"/>
      <c r="C25" s="211" t="s">
        <v>21</v>
      </c>
      <c r="D25" s="211" t="s">
        <v>1468</v>
      </c>
      <c r="E25" s="18" t="s">
        <v>21</v>
      </c>
      <c r="F25" s="212">
        <v>17.940000000000001</v>
      </c>
      <c r="H25" s="33"/>
    </row>
    <row r="26" spans="2:8" s="1" customFormat="1" ht="16.899999999999999" customHeight="1">
      <c r="B26" s="33"/>
      <c r="C26" s="211" t="s">
        <v>21</v>
      </c>
      <c r="D26" s="211" t="s">
        <v>1469</v>
      </c>
      <c r="E26" s="18" t="s">
        <v>21</v>
      </c>
      <c r="F26" s="212">
        <v>19.007999999999999</v>
      </c>
      <c r="H26" s="33"/>
    </row>
    <row r="27" spans="2:8" s="1" customFormat="1" ht="16.899999999999999" customHeight="1">
      <c r="B27" s="33"/>
      <c r="C27" s="211" t="s">
        <v>21</v>
      </c>
      <c r="D27" s="211" t="s">
        <v>1470</v>
      </c>
      <c r="E27" s="18" t="s">
        <v>21</v>
      </c>
      <c r="F27" s="212">
        <v>0</v>
      </c>
      <c r="H27" s="33"/>
    </row>
    <row r="28" spans="2:8" s="1" customFormat="1" ht="16.899999999999999" customHeight="1">
      <c r="B28" s="33"/>
      <c r="C28" s="211" t="s">
        <v>21</v>
      </c>
      <c r="D28" s="211" t="s">
        <v>1471</v>
      </c>
      <c r="E28" s="18" t="s">
        <v>21</v>
      </c>
      <c r="F28" s="212">
        <v>168.3</v>
      </c>
      <c r="H28" s="33"/>
    </row>
    <row r="29" spans="2:8" s="1" customFormat="1" ht="16.899999999999999" customHeight="1">
      <c r="B29" s="33"/>
      <c r="C29" s="211" t="s">
        <v>21</v>
      </c>
      <c r="D29" s="211" t="s">
        <v>1472</v>
      </c>
      <c r="E29" s="18" t="s">
        <v>21</v>
      </c>
      <c r="F29" s="212">
        <v>78.88</v>
      </c>
      <c r="H29" s="33"/>
    </row>
    <row r="30" spans="2:8" s="1" customFormat="1" ht="16.899999999999999" customHeight="1">
      <c r="B30" s="33"/>
      <c r="C30" s="211" t="s">
        <v>21</v>
      </c>
      <c r="D30" s="211" t="s">
        <v>1473</v>
      </c>
      <c r="E30" s="18" t="s">
        <v>21</v>
      </c>
      <c r="F30" s="212">
        <v>0</v>
      </c>
      <c r="H30" s="33"/>
    </row>
    <row r="31" spans="2:8" s="1" customFormat="1" ht="16.899999999999999" customHeight="1">
      <c r="B31" s="33"/>
      <c r="C31" s="211" t="s">
        <v>21</v>
      </c>
      <c r="D31" s="211" t="s">
        <v>1448</v>
      </c>
      <c r="E31" s="18" t="s">
        <v>21</v>
      </c>
      <c r="F31" s="212">
        <v>0</v>
      </c>
      <c r="H31" s="33"/>
    </row>
    <row r="32" spans="2:8" s="1" customFormat="1" ht="16.899999999999999" customHeight="1">
      <c r="B32" s="33"/>
      <c r="C32" s="211" t="s">
        <v>21</v>
      </c>
      <c r="D32" s="211" t="s">
        <v>1474</v>
      </c>
      <c r="E32" s="18" t="s">
        <v>21</v>
      </c>
      <c r="F32" s="212">
        <v>92.507999999999996</v>
      </c>
      <c r="H32" s="33"/>
    </row>
    <row r="33" spans="2:8" s="1" customFormat="1" ht="16.899999999999999" customHeight="1">
      <c r="B33" s="33"/>
      <c r="C33" s="211" t="s">
        <v>21</v>
      </c>
      <c r="D33" s="211" t="s">
        <v>1475</v>
      </c>
      <c r="E33" s="18" t="s">
        <v>21</v>
      </c>
      <c r="F33" s="212">
        <v>31.568000000000001</v>
      </c>
      <c r="H33" s="33"/>
    </row>
    <row r="34" spans="2:8" s="1" customFormat="1" ht="16.899999999999999" customHeight="1">
      <c r="B34" s="33"/>
      <c r="C34" s="211" t="s">
        <v>21</v>
      </c>
      <c r="D34" s="211" t="s">
        <v>1476</v>
      </c>
      <c r="E34" s="18" t="s">
        <v>21</v>
      </c>
      <c r="F34" s="212">
        <v>13.834</v>
      </c>
      <c r="H34" s="33"/>
    </row>
    <row r="35" spans="2:8" s="1" customFormat="1" ht="16.899999999999999" customHeight="1">
      <c r="B35" s="33"/>
      <c r="C35" s="211" t="s">
        <v>21</v>
      </c>
      <c r="D35" s="211" t="s">
        <v>1454</v>
      </c>
      <c r="E35" s="18" t="s">
        <v>21</v>
      </c>
      <c r="F35" s="212">
        <v>0</v>
      </c>
      <c r="H35" s="33"/>
    </row>
    <row r="36" spans="2:8" s="1" customFormat="1" ht="16.899999999999999" customHeight="1">
      <c r="B36" s="33"/>
      <c r="C36" s="211" t="s">
        <v>21</v>
      </c>
      <c r="D36" s="211" t="s">
        <v>1477</v>
      </c>
      <c r="E36" s="18" t="s">
        <v>21</v>
      </c>
      <c r="F36" s="212">
        <v>20.338999999999999</v>
      </c>
      <c r="H36" s="33"/>
    </row>
    <row r="37" spans="2:8" s="1" customFormat="1" ht="16.899999999999999" customHeight="1">
      <c r="B37" s="33"/>
      <c r="C37" s="211" t="s">
        <v>724</v>
      </c>
      <c r="D37" s="211" t="s">
        <v>479</v>
      </c>
      <c r="E37" s="18" t="s">
        <v>21</v>
      </c>
      <c r="F37" s="212">
        <v>681.39700000000005</v>
      </c>
      <c r="H37" s="33"/>
    </row>
    <row r="38" spans="2:8" s="1" customFormat="1" ht="16.899999999999999" customHeight="1">
      <c r="B38" s="33"/>
      <c r="C38" s="213" t="s">
        <v>3687</v>
      </c>
      <c r="H38" s="33"/>
    </row>
    <row r="39" spans="2:8" s="1" customFormat="1" ht="16.899999999999999" customHeight="1">
      <c r="B39" s="33"/>
      <c r="C39" s="211" t="s">
        <v>1456</v>
      </c>
      <c r="D39" s="211" t="s">
        <v>1457</v>
      </c>
      <c r="E39" s="18" t="s">
        <v>722</v>
      </c>
      <c r="F39" s="212">
        <v>681.39700000000005</v>
      </c>
      <c r="H39" s="33"/>
    </row>
    <row r="40" spans="2:8" s="1" customFormat="1" ht="16.899999999999999" customHeight="1">
      <c r="B40" s="33"/>
      <c r="C40" s="211" t="s">
        <v>1478</v>
      </c>
      <c r="D40" s="211" t="s">
        <v>1479</v>
      </c>
      <c r="E40" s="18" t="s">
        <v>722</v>
      </c>
      <c r="F40" s="212">
        <v>681.39700000000005</v>
      </c>
      <c r="H40" s="33"/>
    </row>
    <row r="41" spans="2:8" s="1" customFormat="1" ht="16.899999999999999" customHeight="1">
      <c r="B41" s="33"/>
      <c r="C41" s="207" t="s">
        <v>727</v>
      </c>
      <c r="D41" s="208" t="s">
        <v>728</v>
      </c>
      <c r="E41" s="209" t="s">
        <v>722</v>
      </c>
      <c r="F41" s="210">
        <v>97.92</v>
      </c>
      <c r="H41" s="33"/>
    </row>
    <row r="42" spans="2:8" s="1" customFormat="1" ht="16.899999999999999" customHeight="1">
      <c r="B42" s="33"/>
      <c r="C42" s="211" t="s">
        <v>21</v>
      </c>
      <c r="D42" s="211" t="s">
        <v>1402</v>
      </c>
      <c r="E42" s="18" t="s">
        <v>21</v>
      </c>
      <c r="F42" s="212">
        <v>0</v>
      </c>
      <c r="H42" s="33"/>
    </row>
    <row r="43" spans="2:8" s="1" customFormat="1" ht="16.899999999999999" customHeight="1">
      <c r="B43" s="33"/>
      <c r="C43" s="211" t="s">
        <v>21</v>
      </c>
      <c r="D43" s="211" t="s">
        <v>1403</v>
      </c>
      <c r="E43" s="18" t="s">
        <v>21</v>
      </c>
      <c r="F43" s="212">
        <v>8.5</v>
      </c>
      <c r="H43" s="33"/>
    </row>
    <row r="44" spans="2:8" s="1" customFormat="1" ht="16.899999999999999" customHeight="1">
      <c r="B44" s="33"/>
      <c r="C44" s="211" t="s">
        <v>21</v>
      </c>
      <c r="D44" s="211" t="s">
        <v>1404</v>
      </c>
      <c r="E44" s="18" t="s">
        <v>21</v>
      </c>
      <c r="F44" s="212">
        <v>0.3</v>
      </c>
      <c r="H44" s="33"/>
    </row>
    <row r="45" spans="2:8" s="1" customFormat="1" ht="16.899999999999999" customHeight="1">
      <c r="B45" s="33"/>
      <c r="C45" s="211" t="s">
        <v>21</v>
      </c>
      <c r="D45" s="211" t="s">
        <v>1405</v>
      </c>
      <c r="E45" s="18" t="s">
        <v>21</v>
      </c>
      <c r="F45" s="212">
        <v>0</v>
      </c>
      <c r="H45" s="33"/>
    </row>
    <row r="46" spans="2:8" s="1" customFormat="1" ht="16.899999999999999" customHeight="1">
      <c r="B46" s="33"/>
      <c r="C46" s="211" t="s">
        <v>21</v>
      </c>
      <c r="D46" s="211" t="s">
        <v>1406</v>
      </c>
      <c r="E46" s="18" t="s">
        <v>21</v>
      </c>
      <c r="F46" s="212">
        <v>24.32</v>
      </c>
      <c r="H46" s="33"/>
    </row>
    <row r="47" spans="2:8" s="1" customFormat="1" ht="16.899999999999999" customHeight="1">
      <c r="B47" s="33"/>
      <c r="C47" s="211" t="s">
        <v>21</v>
      </c>
      <c r="D47" s="211" t="s">
        <v>1407</v>
      </c>
      <c r="E47" s="18" t="s">
        <v>21</v>
      </c>
      <c r="F47" s="212">
        <v>0.48</v>
      </c>
      <c r="H47" s="33"/>
    </row>
    <row r="48" spans="2:8" s="1" customFormat="1" ht="16.899999999999999" customHeight="1">
      <c r="B48" s="33"/>
      <c r="C48" s="211" t="s">
        <v>21</v>
      </c>
      <c r="D48" s="211" t="s">
        <v>1408</v>
      </c>
      <c r="E48" s="18" t="s">
        <v>21</v>
      </c>
      <c r="F48" s="212">
        <v>37.44</v>
      </c>
      <c r="H48" s="33"/>
    </row>
    <row r="49" spans="2:8" s="1" customFormat="1" ht="16.899999999999999" customHeight="1">
      <c r="B49" s="33"/>
      <c r="C49" s="211" t="s">
        <v>21</v>
      </c>
      <c r="D49" s="211" t="s">
        <v>1407</v>
      </c>
      <c r="E49" s="18" t="s">
        <v>21</v>
      </c>
      <c r="F49" s="212">
        <v>0.48</v>
      </c>
      <c r="H49" s="33"/>
    </row>
    <row r="50" spans="2:8" s="1" customFormat="1" ht="16.899999999999999" customHeight="1">
      <c r="B50" s="33"/>
      <c r="C50" s="211" t="s">
        <v>21</v>
      </c>
      <c r="D50" s="211" t="s">
        <v>1409</v>
      </c>
      <c r="E50" s="18" t="s">
        <v>21</v>
      </c>
      <c r="F50" s="212">
        <v>25.92</v>
      </c>
      <c r="H50" s="33"/>
    </row>
    <row r="51" spans="2:8" s="1" customFormat="1" ht="16.899999999999999" customHeight="1">
      <c r="B51" s="33"/>
      <c r="C51" s="211" t="s">
        <v>21</v>
      </c>
      <c r="D51" s="211" t="s">
        <v>1407</v>
      </c>
      <c r="E51" s="18" t="s">
        <v>21</v>
      </c>
      <c r="F51" s="212">
        <v>0.48</v>
      </c>
      <c r="H51" s="33"/>
    </row>
    <row r="52" spans="2:8" s="1" customFormat="1" ht="16.899999999999999" customHeight="1">
      <c r="B52" s="33"/>
      <c r="C52" s="211" t="s">
        <v>727</v>
      </c>
      <c r="D52" s="211" t="s">
        <v>479</v>
      </c>
      <c r="E52" s="18" t="s">
        <v>21</v>
      </c>
      <c r="F52" s="212">
        <v>97.92</v>
      </c>
      <c r="H52" s="33"/>
    </row>
    <row r="53" spans="2:8" s="1" customFormat="1" ht="16.899999999999999" customHeight="1">
      <c r="B53" s="33"/>
      <c r="C53" s="213" t="s">
        <v>3687</v>
      </c>
      <c r="H53" s="33"/>
    </row>
    <row r="54" spans="2:8" s="1" customFormat="1" ht="16.899999999999999" customHeight="1">
      <c r="B54" s="33"/>
      <c r="C54" s="211" t="s">
        <v>1396</v>
      </c>
      <c r="D54" s="211" t="s">
        <v>1397</v>
      </c>
      <c r="E54" s="18" t="s">
        <v>722</v>
      </c>
      <c r="F54" s="212">
        <v>97.92</v>
      </c>
      <c r="H54" s="33"/>
    </row>
    <row r="55" spans="2:8" s="1" customFormat="1" ht="16.899999999999999" customHeight="1">
      <c r="B55" s="33"/>
      <c r="C55" s="211" t="s">
        <v>1410</v>
      </c>
      <c r="D55" s="211" t="s">
        <v>1411</v>
      </c>
      <c r="E55" s="18" t="s">
        <v>722</v>
      </c>
      <c r="F55" s="212">
        <v>97.92</v>
      </c>
      <c r="H55" s="33"/>
    </row>
    <row r="56" spans="2:8" s="1" customFormat="1" ht="16.899999999999999" customHeight="1">
      <c r="B56" s="33"/>
      <c r="C56" s="207" t="s">
        <v>730</v>
      </c>
      <c r="D56" s="208" t="s">
        <v>731</v>
      </c>
      <c r="E56" s="209" t="s">
        <v>722</v>
      </c>
      <c r="F56" s="210">
        <v>763</v>
      </c>
      <c r="H56" s="33"/>
    </row>
    <row r="57" spans="2:8" s="1" customFormat="1" ht="16.899999999999999" customHeight="1">
      <c r="B57" s="33"/>
      <c r="C57" s="211" t="s">
        <v>730</v>
      </c>
      <c r="D57" s="211" t="s">
        <v>986</v>
      </c>
      <c r="E57" s="18" t="s">
        <v>21</v>
      </c>
      <c r="F57" s="212">
        <v>763</v>
      </c>
      <c r="H57" s="33"/>
    </row>
    <row r="58" spans="2:8" s="1" customFormat="1" ht="16.899999999999999" customHeight="1">
      <c r="B58" s="33"/>
      <c r="C58" s="213" t="s">
        <v>3687</v>
      </c>
      <c r="H58" s="33"/>
    </row>
    <row r="59" spans="2:8" s="1" customFormat="1" ht="16.899999999999999" customHeight="1">
      <c r="B59" s="33"/>
      <c r="C59" s="211" t="s">
        <v>979</v>
      </c>
      <c r="D59" s="211" t="s">
        <v>980</v>
      </c>
      <c r="E59" s="18" t="s">
        <v>722</v>
      </c>
      <c r="F59" s="212">
        <v>763</v>
      </c>
      <c r="H59" s="33"/>
    </row>
    <row r="60" spans="2:8" s="1" customFormat="1" ht="16.899999999999999" customHeight="1">
      <c r="B60" s="33"/>
      <c r="C60" s="211" t="s">
        <v>1009</v>
      </c>
      <c r="D60" s="211" t="s">
        <v>1010</v>
      </c>
      <c r="E60" s="18" t="s">
        <v>722</v>
      </c>
      <c r="F60" s="212">
        <v>763</v>
      </c>
      <c r="H60" s="33"/>
    </row>
    <row r="61" spans="2:8" s="1" customFormat="1" ht="16.899999999999999" customHeight="1">
      <c r="B61" s="33"/>
      <c r="C61" s="211" t="s">
        <v>2202</v>
      </c>
      <c r="D61" s="211" t="s">
        <v>2203</v>
      </c>
      <c r="E61" s="18" t="s">
        <v>472</v>
      </c>
      <c r="F61" s="212">
        <v>4255.8289999999997</v>
      </c>
      <c r="H61" s="33"/>
    </row>
    <row r="62" spans="2:8" s="1" customFormat="1" ht="16.899999999999999" customHeight="1">
      <c r="B62" s="33"/>
      <c r="C62" s="207" t="s">
        <v>733</v>
      </c>
      <c r="D62" s="208" t="s">
        <v>734</v>
      </c>
      <c r="E62" s="209" t="s">
        <v>251</v>
      </c>
      <c r="F62" s="210">
        <v>133</v>
      </c>
      <c r="H62" s="33"/>
    </row>
    <row r="63" spans="2:8" s="1" customFormat="1" ht="16.899999999999999" customHeight="1">
      <c r="B63" s="33"/>
      <c r="C63" s="211" t="s">
        <v>733</v>
      </c>
      <c r="D63" s="211" t="s">
        <v>1027</v>
      </c>
      <c r="E63" s="18" t="s">
        <v>21</v>
      </c>
      <c r="F63" s="212">
        <v>133</v>
      </c>
      <c r="H63" s="33"/>
    </row>
    <row r="64" spans="2:8" s="1" customFormat="1" ht="16.899999999999999" customHeight="1">
      <c r="B64" s="33"/>
      <c r="C64" s="213" t="s">
        <v>3687</v>
      </c>
      <c r="H64" s="33"/>
    </row>
    <row r="65" spans="2:8" s="1" customFormat="1" ht="16.899999999999999" customHeight="1">
      <c r="B65" s="33"/>
      <c r="C65" s="211" t="s">
        <v>1021</v>
      </c>
      <c r="D65" s="211" t="s">
        <v>1022</v>
      </c>
      <c r="E65" s="18" t="s">
        <v>251</v>
      </c>
      <c r="F65" s="212">
        <v>133</v>
      </c>
      <c r="H65" s="33"/>
    </row>
    <row r="66" spans="2:8" s="1" customFormat="1" ht="16.899999999999999" customHeight="1">
      <c r="B66" s="33"/>
      <c r="C66" s="211" t="s">
        <v>2202</v>
      </c>
      <c r="D66" s="211" t="s">
        <v>2203</v>
      </c>
      <c r="E66" s="18" t="s">
        <v>472</v>
      </c>
      <c r="F66" s="212">
        <v>4255.8289999999997</v>
      </c>
      <c r="H66" s="33"/>
    </row>
    <row r="67" spans="2:8" s="1" customFormat="1" ht="16.899999999999999" customHeight="1">
      <c r="B67" s="33"/>
      <c r="C67" s="207" t="s">
        <v>736</v>
      </c>
      <c r="D67" s="208" t="s">
        <v>737</v>
      </c>
      <c r="E67" s="209" t="s">
        <v>738</v>
      </c>
      <c r="F67" s="210">
        <v>360.428</v>
      </c>
      <c r="H67" s="33"/>
    </row>
    <row r="68" spans="2:8" s="1" customFormat="1" ht="16.899999999999999" customHeight="1">
      <c r="B68" s="33"/>
      <c r="C68" s="211" t="s">
        <v>21</v>
      </c>
      <c r="D68" s="211" t="s">
        <v>2115</v>
      </c>
      <c r="E68" s="18" t="s">
        <v>21</v>
      </c>
      <c r="F68" s="212">
        <v>6.08</v>
      </c>
      <c r="H68" s="33"/>
    </row>
    <row r="69" spans="2:8" s="1" customFormat="1" ht="16.899999999999999" customHeight="1">
      <c r="B69" s="33"/>
      <c r="C69" s="211" t="s">
        <v>21</v>
      </c>
      <c r="D69" s="211" t="s">
        <v>2116</v>
      </c>
      <c r="E69" s="18" t="s">
        <v>21</v>
      </c>
      <c r="F69" s="212">
        <v>165.2</v>
      </c>
      <c r="H69" s="33"/>
    </row>
    <row r="70" spans="2:8" s="1" customFormat="1" ht="16.899999999999999" customHeight="1">
      <c r="B70" s="33"/>
      <c r="C70" s="211" t="s">
        <v>21</v>
      </c>
      <c r="D70" s="211" t="s">
        <v>2117</v>
      </c>
      <c r="E70" s="18" t="s">
        <v>21</v>
      </c>
      <c r="F70" s="212">
        <v>97.45</v>
      </c>
      <c r="H70" s="33"/>
    </row>
    <row r="71" spans="2:8" s="1" customFormat="1" ht="16.899999999999999" customHeight="1">
      <c r="B71" s="33"/>
      <c r="C71" s="211" t="s">
        <v>21</v>
      </c>
      <c r="D71" s="211" t="s">
        <v>2118</v>
      </c>
      <c r="E71" s="18" t="s">
        <v>21</v>
      </c>
      <c r="F71" s="212">
        <v>8.4450000000000003</v>
      </c>
      <c r="H71" s="33"/>
    </row>
    <row r="72" spans="2:8" s="1" customFormat="1" ht="16.899999999999999" customHeight="1">
      <c r="B72" s="33"/>
      <c r="C72" s="211" t="s">
        <v>21</v>
      </c>
      <c r="D72" s="211" t="s">
        <v>2119</v>
      </c>
      <c r="E72" s="18" t="s">
        <v>21</v>
      </c>
      <c r="F72" s="212">
        <v>1.2749999999999999</v>
      </c>
      <c r="H72" s="33"/>
    </row>
    <row r="73" spans="2:8" s="1" customFormat="1" ht="16.899999999999999" customHeight="1">
      <c r="B73" s="33"/>
      <c r="C73" s="211" t="s">
        <v>21</v>
      </c>
      <c r="D73" s="211" t="s">
        <v>2120</v>
      </c>
      <c r="E73" s="18" t="s">
        <v>21</v>
      </c>
      <c r="F73" s="212">
        <v>0</v>
      </c>
      <c r="H73" s="33"/>
    </row>
    <row r="74" spans="2:8" s="1" customFormat="1" ht="16.899999999999999" customHeight="1">
      <c r="B74" s="33"/>
      <c r="C74" s="211" t="s">
        <v>21</v>
      </c>
      <c r="D74" s="211" t="s">
        <v>2121</v>
      </c>
      <c r="E74" s="18" t="s">
        <v>21</v>
      </c>
      <c r="F74" s="212">
        <v>3.6190000000000002</v>
      </c>
      <c r="H74" s="33"/>
    </row>
    <row r="75" spans="2:8" s="1" customFormat="1" ht="16.899999999999999" customHeight="1">
      <c r="B75" s="33"/>
      <c r="C75" s="211" t="s">
        <v>21</v>
      </c>
      <c r="D75" s="211" t="s">
        <v>2122</v>
      </c>
      <c r="E75" s="18" t="s">
        <v>21</v>
      </c>
      <c r="F75" s="212">
        <v>0</v>
      </c>
      <c r="H75" s="33"/>
    </row>
    <row r="76" spans="2:8" s="1" customFormat="1" ht="16.899999999999999" customHeight="1">
      <c r="B76" s="33"/>
      <c r="C76" s="211" t="s">
        <v>21</v>
      </c>
      <c r="D76" s="211" t="s">
        <v>2123</v>
      </c>
      <c r="E76" s="18" t="s">
        <v>21</v>
      </c>
      <c r="F76" s="212">
        <v>13.247999999999999</v>
      </c>
      <c r="H76" s="33"/>
    </row>
    <row r="77" spans="2:8" s="1" customFormat="1" ht="16.899999999999999" customHeight="1">
      <c r="B77" s="33"/>
      <c r="C77" s="211" t="s">
        <v>21</v>
      </c>
      <c r="D77" s="211" t="s">
        <v>2124</v>
      </c>
      <c r="E77" s="18" t="s">
        <v>21</v>
      </c>
      <c r="F77" s="212">
        <v>1.881</v>
      </c>
      <c r="H77" s="33"/>
    </row>
    <row r="78" spans="2:8" s="1" customFormat="1" ht="16.899999999999999" customHeight="1">
      <c r="B78" s="33"/>
      <c r="C78" s="211" t="s">
        <v>21</v>
      </c>
      <c r="D78" s="211" t="s">
        <v>2125</v>
      </c>
      <c r="E78" s="18" t="s">
        <v>21</v>
      </c>
      <c r="F78" s="212">
        <v>1.04</v>
      </c>
      <c r="H78" s="33"/>
    </row>
    <row r="79" spans="2:8" s="1" customFormat="1" ht="16.899999999999999" customHeight="1">
      <c r="B79" s="33"/>
      <c r="C79" s="211" t="s">
        <v>21</v>
      </c>
      <c r="D79" s="211" t="s">
        <v>2126</v>
      </c>
      <c r="E79" s="18" t="s">
        <v>21</v>
      </c>
      <c r="F79" s="212">
        <v>2.093</v>
      </c>
      <c r="H79" s="33"/>
    </row>
    <row r="80" spans="2:8" s="1" customFormat="1" ht="16.899999999999999" customHeight="1">
      <c r="B80" s="33"/>
      <c r="C80" s="211" t="s">
        <v>21</v>
      </c>
      <c r="D80" s="211" t="s">
        <v>2127</v>
      </c>
      <c r="E80" s="18" t="s">
        <v>21</v>
      </c>
      <c r="F80" s="212">
        <v>0.34499999999999997</v>
      </c>
      <c r="H80" s="33"/>
    </row>
    <row r="81" spans="2:8" s="1" customFormat="1" ht="16.899999999999999" customHeight="1">
      <c r="B81" s="33"/>
      <c r="C81" s="211" t="s">
        <v>21</v>
      </c>
      <c r="D81" s="211" t="s">
        <v>2128</v>
      </c>
      <c r="E81" s="18" t="s">
        <v>21</v>
      </c>
      <c r="F81" s="212">
        <v>0</v>
      </c>
      <c r="H81" s="33"/>
    </row>
    <row r="82" spans="2:8" s="1" customFormat="1" ht="16.899999999999999" customHeight="1">
      <c r="B82" s="33"/>
      <c r="C82" s="211" t="s">
        <v>21</v>
      </c>
      <c r="D82" s="211" t="s">
        <v>2129</v>
      </c>
      <c r="E82" s="18" t="s">
        <v>21</v>
      </c>
      <c r="F82" s="212">
        <v>0.27</v>
      </c>
      <c r="H82" s="33"/>
    </row>
    <row r="83" spans="2:8" s="1" customFormat="1" ht="16.899999999999999" customHeight="1">
      <c r="B83" s="33"/>
      <c r="C83" s="211" t="s">
        <v>21</v>
      </c>
      <c r="D83" s="211" t="s">
        <v>2130</v>
      </c>
      <c r="E83" s="18" t="s">
        <v>21</v>
      </c>
      <c r="F83" s="212">
        <v>0</v>
      </c>
      <c r="H83" s="33"/>
    </row>
    <row r="84" spans="2:8" s="1" customFormat="1" ht="16.899999999999999" customHeight="1">
      <c r="B84" s="33"/>
      <c r="C84" s="211" t="s">
        <v>21</v>
      </c>
      <c r="D84" s="211" t="s">
        <v>2131</v>
      </c>
      <c r="E84" s="18" t="s">
        <v>21</v>
      </c>
      <c r="F84" s="212">
        <v>8.1229999999999993</v>
      </c>
      <c r="H84" s="33"/>
    </row>
    <row r="85" spans="2:8" s="1" customFormat="1" ht="16.899999999999999" customHeight="1">
      <c r="B85" s="33"/>
      <c r="C85" s="211" t="s">
        <v>21</v>
      </c>
      <c r="D85" s="211" t="s">
        <v>2132</v>
      </c>
      <c r="E85" s="18" t="s">
        <v>21</v>
      </c>
      <c r="F85" s="212">
        <v>51.212000000000003</v>
      </c>
      <c r="H85" s="33"/>
    </row>
    <row r="86" spans="2:8" s="1" customFormat="1" ht="16.899999999999999" customHeight="1">
      <c r="B86" s="33"/>
      <c r="C86" s="211" t="s">
        <v>21</v>
      </c>
      <c r="D86" s="211" t="s">
        <v>2133</v>
      </c>
      <c r="E86" s="18" t="s">
        <v>21</v>
      </c>
      <c r="F86" s="212">
        <v>0</v>
      </c>
      <c r="H86" s="33"/>
    </row>
    <row r="87" spans="2:8" s="1" customFormat="1" ht="16.899999999999999" customHeight="1">
      <c r="B87" s="33"/>
      <c r="C87" s="211" t="s">
        <v>21</v>
      </c>
      <c r="D87" s="211" t="s">
        <v>2134</v>
      </c>
      <c r="E87" s="18" t="s">
        <v>21</v>
      </c>
      <c r="F87" s="212">
        <v>0.14699999999999999</v>
      </c>
      <c r="H87" s="33"/>
    </row>
    <row r="88" spans="2:8" s="1" customFormat="1" ht="16.899999999999999" customHeight="1">
      <c r="B88" s="33"/>
      <c r="C88" s="211" t="s">
        <v>736</v>
      </c>
      <c r="D88" s="211" t="s">
        <v>479</v>
      </c>
      <c r="E88" s="18" t="s">
        <v>21</v>
      </c>
      <c r="F88" s="212">
        <v>360.428</v>
      </c>
      <c r="H88" s="33"/>
    </row>
    <row r="89" spans="2:8" s="1" customFormat="1" ht="16.899999999999999" customHeight="1">
      <c r="B89" s="33"/>
      <c r="C89" s="213" t="s">
        <v>3687</v>
      </c>
      <c r="H89" s="33"/>
    </row>
    <row r="90" spans="2:8" s="1" customFormat="1" ht="16.899999999999999" customHeight="1">
      <c r="B90" s="33"/>
      <c r="C90" s="211" t="s">
        <v>2110</v>
      </c>
      <c r="D90" s="211" t="s">
        <v>2111</v>
      </c>
      <c r="E90" s="18" t="s">
        <v>738</v>
      </c>
      <c r="F90" s="212">
        <v>360.428</v>
      </c>
      <c r="H90" s="33"/>
    </row>
    <row r="91" spans="2:8" s="1" customFormat="1" ht="16.899999999999999" customHeight="1">
      <c r="B91" s="33"/>
      <c r="C91" s="211" t="s">
        <v>2202</v>
      </c>
      <c r="D91" s="211" t="s">
        <v>2203</v>
      </c>
      <c r="E91" s="18" t="s">
        <v>472</v>
      </c>
      <c r="F91" s="212">
        <v>4255.8289999999997</v>
      </c>
      <c r="H91" s="33"/>
    </row>
    <row r="92" spans="2:8" s="1" customFormat="1" ht="16.899999999999999" customHeight="1">
      <c r="B92" s="33"/>
      <c r="C92" s="207" t="s">
        <v>740</v>
      </c>
      <c r="D92" s="208" t="s">
        <v>741</v>
      </c>
      <c r="E92" s="209" t="s">
        <v>251</v>
      </c>
      <c r="F92" s="210">
        <v>249</v>
      </c>
      <c r="H92" s="33"/>
    </row>
    <row r="93" spans="2:8" s="1" customFormat="1" ht="16.899999999999999" customHeight="1">
      <c r="B93" s="33"/>
      <c r="C93" s="211" t="s">
        <v>21</v>
      </c>
      <c r="D93" s="211" t="s">
        <v>2142</v>
      </c>
      <c r="E93" s="18" t="s">
        <v>21</v>
      </c>
      <c r="F93" s="212">
        <v>232</v>
      </c>
      <c r="H93" s="33"/>
    </row>
    <row r="94" spans="2:8" s="1" customFormat="1" ht="16.899999999999999" customHeight="1">
      <c r="B94" s="33"/>
      <c r="C94" s="211" t="s">
        <v>21</v>
      </c>
      <c r="D94" s="211" t="s">
        <v>2143</v>
      </c>
      <c r="E94" s="18" t="s">
        <v>21</v>
      </c>
      <c r="F94" s="212">
        <v>17</v>
      </c>
      <c r="H94" s="33"/>
    </row>
    <row r="95" spans="2:8" s="1" customFormat="1" ht="16.899999999999999" customHeight="1">
      <c r="B95" s="33"/>
      <c r="C95" s="211" t="s">
        <v>740</v>
      </c>
      <c r="D95" s="211" t="s">
        <v>479</v>
      </c>
      <c r="E95" s="18" t="s">
        <v>21</v>
      </c>
      <c r="F95" s="212">
        <v>249</v>
      </c>
      <c r="H95" s="33"/>
    </row>
    <row r="96" spans="2:8" s="1" customFormat="1" ht="16.899999999999999" customHeight="1">
      <c r="B96" s="33"/>
      <c r="C96" s="213" t="s">
        <v>3687</v>
      </c>
      <c r="H96" s="33"/>
    </row>
    <row r="97" spans="2:8" s="1" customFormat="1" ht="16.899999999999999" customHeight="1">
      <c r="B97" s="33"/>
      <c r="C97" s="211" t="s">
        <v>2136</v>
      </c>
      <c r="D97" s="211" t="s">
        <v>2137</v>
      </c>
      <c r="E97" s="18" t="s">
        <v>251</v>
      </c>
      <c r="F97" s="212">
        <v>249</v>
      </c>
      <c r="H97" s="33"/>
    </row>
    <row r="98" spans="2:8" s="1" customFormat="1" ht="16.899999999999999" customHeight="1">
      <c r="B98" s="33"/>
      <c r="C98" s="211" t="s">
        <v>2202</v>
      </c>
      <c r="D98" s="211" t="s">
        <v>2203</v>
      </c>
      <c r="E98" s="18" t="s">
        <v>472</v>
      </c>
      <c r="F98" s="212">
        <v>4255.8289999999997</v>
      </c>
      <c r="H98" s="33"/>
    </row>
    <row r="99" spans="2:8" s="1" customFormat="1" ht="16.899999999999999" customHeight="1">
      <c r="B99" s="33"/>
      <c r="C99" s="207" t="s">
        <v>743</v>
      </c>
      <c r="D99" s="208" t="s">
        <v>744</v>
      </c>
      <c r="E99" s="209" t="s">
        <v>722</v>
      </c>
      <c r="F99" s="210">
        <v>763</v>
      </c>
      <c r="H99" s="33"/>
    </row>
    <row r="100" spans="2:8" s="1" customFormat="1" ht="16.899999999999999" customHeight="1">
      <c r="B100" s="33"/>
      <c r="C100" s="211" t="s">
        <v>743</v>
      </c>
      <c r="D100" s="211" t="s">
        <v>1014</v>
      </c>
      <c r="E100" s="18" t="s">
        <v>21</v>
      </c>
      <c r="F100" s="212">
        <v>763</v>
      </c>
      <c r="H100" s="33"/>
    </row>
    <row r="101" spans="2:8" s="1" customFormat="1" ht="16.899999999999999" customHeight="1">
      <c r="B101" s="33"/>
      <c r="C101" s="213" t="s">
        <v>3687</v>
      </c>
      <c r="H101" s="33"/>
    </row>
    <row r="102" spans="2:8" s="1" customFormat="1" ht="16.899999999999999" customHeight="1">
      <c r="B102" s="33"/>
      <c r="C102" s="211" t="s">
        <v>1009</v>
      </c>
      <c r="D102" s="211" t="s">
        <v>1010</v>
      </c>
      <c r="E102" s="18" t="s">
        <v>722</v>
      </c>
      <c r="F102" s="212">
        <v>763</v>
      </c>
      <c r="H102" s="33"/>
    </row>
    <row r="103" spans="2:8" s="1" customFormat="1" ht="16.899999999999999" customHeight="1">
      <c r="B103" s="33"/>
      <c r="C103" s="211" t="s">
        <v>2202</v>
      </c>
      <c r="D103" s="211" t="s">
        <v>2203</v>
      </c>
      <c r="E103" s="18" t="s">
        <v>472</v>
      </c>
      <c r="F103" s="212">
        <v>4255.8289999999997</v>
      </c>
      <c r="H103" s="33"/>
    </row>
    <row r="104" spans="2:8" s="1" customFormat="1" ht="16.899999999999999" customHeight="1">
      <c r="B104" s="33"/>
      <c r="C104" s="207" t="s">
        <v>745</v>
      </c>
      <c r="D104" s="208" t="s">
        <v>746</v>
      </c>
      <c r="E104" s="209" t="s">
        <v>722</v>
      </c>
      <c r="F104" s="210">
        <v>80</v>
      </c>
      <c r="H104" s="33"/>
    </row>
    <row r="105" spans="2:8" s="1" customFormat="1" ht="16.899999999999999" customHeight="1">
      <c r="B105" s="33"/>
      <c r="C105" s="211" t="s">
        <v>745</v>
      </c>
      <c r="D105" s="211" t="s">
        <v>994</v>
      </c>
      <c r="E105" s="18" t="s">
        <v>21</v>
      </c>
      <c r="F105" s="212">
        <v>80</v>
      </c>
      <c r="H105" s="33"/>
    </row>
    <row r="106" spans="2:8" s="1" customFormat="1" ht="16.899999999999999" customHeight="1">
      <c r="B106" s="33"/>
      <c r="C106" s="213" t="s">
        <v>3687</v>
      </c>
      <c r="H106" s="33"/>
    </row>
    <row r="107" spans="2:8" s="1" customFormat="1" ht="16.899999999999999" customHeight="1">
      <c r="B107" s="33"/>
      <c r="C107" s="211" t="s">
        <v>987</v>
      </c>
      <c r="D107" s="211" t="s">
        <v>988</v>
      </c>
      <c r="E107" s="18" t="s">
        <v>722</v>
      </c>
      <c r="F107" s="212">
        <v>80</v>
      </c>
      <c r="H107" s="33"/>
    </row>
    <row r="108" spans="2:8" s="1" customFormat="1" ht="16.899999999999999" customHeight="1">
      <c r="B108" s="33"/>
      <c r="C108" s="211" t="s">
        <v>1748</v>
      </c>
      <c r="D108" s="211" t="s">
        <v>1749</v>
      </c>
      <c r="E108" s="18" t="s">
        <v>722</v>
      </c>
      <c r="F108" s="212">
        <v>80</v>
      </c>
      <c r="H108" s="33"/>
    </row>
    <row r="109" spans="2:8" s="1" customFormat="1" ht="16.899999999999999" customHeight="1">
      <c r="B109" s="33"/>
      <c r="C109" s="207" t="s">
        <v>748</v>
      </c>
      <c r="D109" s="208" t="s">
        <v>748</v>
      </c>
      <c r="E109" s="209" t="s">
        <v>251</v>
      </c>
      <c r="F109" s="210">
        <v>29.25</v>
      </c>
      <c r="H109" s="33"/>
    </row>
    <row r="110" spans="2:8" s="1" customFormat="1" ht="16.899999999999999" customHeight="1">
      <c r="B110" s="33"/>
      <c r="C110" s="211" t="s">
        <v>21</v>
      </c>
      <c r="D110" s="211" t="s">
        <v>1788</v>
      </c>
      <c r="E110" s="18" t="s">
        <v>21</v>
      </c>
      <c r="F110" s="212">
        <v>0</v>
      </c>
      <c r="H110" s="33"/>
    </row>
    <row r="111" spans="2:8" s="1" customFormat="1" ht="16.899999999999999" customHeight="1">
      <c r="B111" s="33"/>
      <c r="C111" s="211" t="s">
        <v>748</v>
      </c>
      <c r="D111" s="211" t="s">
        <v>1827</v>
      </c>
      <c r="E111" s="18" t="s">
        <v>21</v>
      </c>
      <c r="F111" s="212">
        <v>29.25</v>
      </c>
      <c r="H111" s="33"/>
    </row>
    <row r="112" spans="2:8" s="1" customFormat="1" ht="16.899999999999999" customHeight="1">
      <c r="B112" s="33"/>
      <c r="C112" s="213" t="s">
        <v>3687</v>
      </c>
      <c r="H112" s="33"/>
    </row>
    <row r="113" spans="2:8" s="1" customFormat="1" ht="16.899999999999999" customHeight="1">
      <c r="B113" s="33"/>
      <c r="C113" s="211" t="s">
        <v>1822</v>
      </c>
      <c r="D113" s="211" t="s">
        <v>1823</v>
      </c>
      <c r="E113" s="18" t="s">
        <v>251</v>
      </c>
      <c r="F113" s="212">
        <v>29.25</v>
      </c>
      <c r="H113" s="33"/>
    </row>
    <row r="114" spans="2:8" s="1" customFormat="1" ht="16.899999999999999" customHeight="1">
      <c r="B114" s="33"/>
      <c r="C114" s="211" t="s">
        <v>2202</v>
      </c>
      <c r="D114" s="211" t="s">
        <v>2203</v>
      </c>
      <c r="E114" s="18" t="s">
        <v>472</v>
      </c>
      <c r="F114" s="212">
        <v>4255.8289999999997</v>
      </c>
      <c r="H114" s="33"/>
    </row>
    <row r="115" spans="2:8" s="1" customFormat="1" ht="16.899999999999999" customHeight="1">
      <c r="B115" s="33"/>
      <c r="C115" s="207" t="s">
        <v>750</v>
      </c>
      <c r="D115" s="208" t="s">
        <v>750</v>
      </c>
      <c r="E115" s="209" t="s">
        <v>738</v>
      </c>
      <c r="F115" s="210">
        <v>17.010000000000002</v>
      </c>
      <c r="H115" s="33"/>
    </row>
    <row r="116" spans="2:8" s="1" customFormat="1" ht="16.899999999999999" customHeight="1">
      <c r="B116" s="33"/>
      <c r="C116" s="211" t="s">
        <v>21</v>
      </c>
      <c r="D116" s="211" t="s">
        <v>1788</v>
      </c>
      <c r="E116" s="18" t="s">
        <v>21</v>
      </c>
      <c r="F116" s="212">
        <v>0</v>
      </c>
      <c r="H116" s="33"/>
    </row>
    <row r="117" spans="2:8" s="1" customFormat="1" ht="16.899999999999999" customHeight="1">
      <c r="B117" s="33"/>
      <c r="C117" s="211" t="s">
        <v>750</v>
      </c>
      <c r="D117" s="211" t="s">
        <v>1881</v>
      </c>
      <c r="E117" s="18" t="s">
        <v>21</v>
      </c>
      <c r="F117" s="212">
        <v>17.010000000000002</v>
      </c>
      <c r="H117" s="33"/>
    </row>
    <row r="118" spans="2:8" s="1" customFormat="1" ht="16.899999999999999" customHeight="1">
      <c r="B118" s="33"/>
      <c r="C118" s="213" t="s">
        <v>3687</v>
      </c>
      <c r="H118" s="33"/>
    </row>
    <row r="119" spans="2:8" s="1" customFormat="1" ht="16.899999999999999" customHeight="1">
      <c r="B119" s="33"/>
      <c r="C119" s="211" t="s">
        <v>1876</v>
      </c>
      <c r="D119" s="211" t="s">
        <v>1877</v>
      </c>
      <c r="E119" s="18" t="s">
        <v>738</v>
      </c>
      <c r="F119" s="212">
        <v>17.010000000000002</v>
      </c>
      <c r="H119" s="33"/>
    </row>
    <row r="120" spans="2:8" s="1" customFormat="1" ht="16.899999999999999" customHeight="1">
      <c r="B120" s="33"/>
      <c r="C120" s="211" t="s">
        <v>2202</v>
      </c>
      <c r="D120" s="211" t="s">
        <v>2203</v>
      </c>
      <c r="E120" s="18" t="s">
        <v>472</v>
      </c>
      <c r="F120" s="212">
        <v>4255.8289999999997</v>
      </c>
      <c r="H120" s="33"/>
    </row>
    <row r="121" spans="2:8" s="1" customFormat="1" ht="16.899999999999999" customHeight="1">
      <c r="B121" s="33"/>
      <c r="C121" s="207" t="s">
        <v>752</v>
      </c>
      <c r="D121" s="208" t="s">
        <v>752</v>
      </c>
      <c r="E121" s="209" t="s">
        <v>251</v>
      </c>
      <c r="F121" s="210">
        <v>146</v>
      </c>
      <c r="H121" s="33"/>
    </row>
    <row r="122" spans="2:8" s="1" customFormat="1" ht="16.899999999999999" customHeight="1">
      <c r="B122" s="33"/>
      <c r="C122" s="211" t="s">
        <v>21</v>
      </c>
      <c r="D122" s="211" t="s">
        <v>1788</v>
      </c>
      <c r="E122" s="18" t="s">
        <v>21</v>
      </c>
      <c r="F122" s="212">
        <v>0</v>
      </c>
      <c r="H122" s="33"/>
    </row>
    <row r="123" spans="2:8" s="1" customFormat="1" ht="16.899999999999999" customHeight="1">
      <c r="B123" s="33"/>
      <c r="C123" s="211" t="s">
        <v>752</v>
      </c>
      <c r="D123" s="211" t="s">
        <v>753</v>
      </c>
      <c r="E123" s="18" t="s">
        <v>21</v>
      </c>
      <c r="F123" s="212">
        <v>146</v>
      </c>
      <c r="H123" s="33"/>
    </row>
    <row r="124" spans="2:8" s="1" customFormat="1" ht="16.899999999999999" customHeight="1">
      <c r="B124" s="33"/>
      <c r="C124" s="213" t="s">
        <v>3687</v>
      </c>
      <c r="H124" s="33"/>
    </row>
    <row r="125" spans="2:8" s="1" customFormat="1" ht="16.899999999999999" customHeight="1">
      <c r="B125" s="33"/>
      <c r="C125" s="211" t="s">
        <v>1783</v>
      </c>
      <c r="D125" s="211" t="s">
        <v>1784</v>
      </c>
      <c r="E125" s="18" t="s">
        <v>251</v>
      </c>
      <c r="F125" s="212">
        <v>146</v>
      </c>
      <c r="H125" s="33"/>
    </row>
    <row r="126" spans="2:8" s="1" customFormat="1" ht="16.899999999999999" customHeight="1">
      <c r="B126" s="33"/>
      <c r="C126" s="211" t="s">
        <v>2202</v>
      </c>
      <c r="D126" s="211" t="s">
        <v>2203</v>
      </c>
      <c r="E126" s="18" t="s">
        <v>472</v>
      </c>
      <c r="F126" s="212">
        <v>4255.8289999999997</v>
      </c>
      <c r="H126" s="33"/>
    </row>
    <row r="127" spans="2:8" s="1" customFormat="1" ht="16.899999999999999" customHeight="1">
      <c r="B127" s="33"/>
      <c r="C127" s="207" t="s">
        <v>754</v>
      </c>
      <c r="D127" s="208" t="s">
        <v>755</v>
      </c>
      <c r="E127" s="209" t="s">
        <v>738</v>
      </c>
      <c r="F127" s="210">
        <v>56.54</v>
      </c>
      <c r="H127" s="33"/>
    </row>
    <row r="128" spans="2:8" s="1" customFormat="1" ht="16.899999999999999" customHeight="1">
      <c r="B128" s="33"/>
      <c r="C128" s="211" t="s">
        <v>21</v>
      </c>
      <c r="D128" s="211" t="s">
        <v>1443</v>
      </c>
      <c r="E128" s="18" t="s">
        <v>21</v>
      </c>
      <c r="F128" s="212">
        <v>0</v>
      </c>
      <c r="H128" s="33"/>
    </row>
    <row r="129" spans="2:8" s="1" customFormat="1" ht="16.899999999999999" customHeight="1">
      <c r="B129" s="33"/>
      <c r="C129" s="211" t="s">
        <v>21</v>
      </c>
      <c r="D129" s="211" t="s">
        <v>1444</v>
      </c>
      <c r="E129" s="18" t="s">
        <v>21</v>
      </c>
      <c r="F129" s="212">
        <v>0</v>
      </c>
      <c r="H129" s="33"/>
    </row>
    <row r="130" spans="2:8" s="1" customFormat="1" ht="16.899999999999999" customHeight="1">
      <c r="B130" s="33"/>
      <c r="C130" s="211" t="s">
        <v>21</v>
      </c>
      <c r="D130" s="211" t="s">
        <v>1445</v>
      </c>
      <c r="E130" s="18" t="s">
        <v>21</v>
      </c>
      <c r="F130" s="212">
        <v>38.231999999999999</v>
      </c>
      <c r="H130" s="33"/>
    </row>
    <row r="131" spans="2:8" s="1" customFormat="1" ht="16.899999999999999" customHeight="1">
      <c r="B131" s="33"/>
      <c r="C131" s="211" t="s">
        <v>21</v>
      </c>
      <c r="D131" s="211" t="s">
        <v>1446</v>
      </c>
      <c r="E131" s="18" t="s">
        <v>21</v>
      </c>
      <c r="F131" s="212">
        <v>0</v>
      </c>
      <c r="H131" s="33"/>
    </row>
    <row r="132" spans="2:8" s="1" customFormat="1" ht="16.899999999999999" customHeight="1">
      <c r="B132" s="33"/>
      <c r="C132" s="211" t="s">
        <v>21</v>
      </c>
      <c r="D132" s="211" t="s">
        <v>1447</v>
      </c>
      <c r="E132" s="18" t="s">
        <v>21</v>
      </c>
      <c r="F132" s="212">
        <v>18.308</v>
      </c>
      <c r="H132" s="33"/>
    </row>
    <row r="133" spans="2:8" s="1" customFormat="1" ht="16.899999999999999" customHeight="1">
      <c r="B133" s="33"/>
      <c r="C133" s="211" t="s">
        <v>754</v>
      </c>
      <c r="D133" s="211" t="s">
        <v>1229</v>
      </c>
      <c r="E133" s="18" t="s">
        <v>21</v>
      </c>
      <c r="F133" s="212">
        <v>56.54</v>
      </c>
      <c r="H133" s="33"/>
    </row>
    <row r="134" spans="2:8" s="1" customFormat="1" ht="16.899999999999999" customHeight="1">
      <c r="B134" s="33"/>
      <c r="C134" s="213" t="s">
        <v>3687</v>
      </c>
      <c r="H134" s="33"/>
    </row>
    <row r="135" spans="2:8" s="1" customFormat="1" ht="16.899999999999999" customHeight="1">
      <c r="B135" s="33"/>
      <c r="C135" s="211" t="s">
        <v>1439</v>
      </c>
      <c r="D135" s="211" t="s">
        <v>1440</v>
      </c>
      <c r="E135" s="18" t="s">
        <v>738</v>
      </c>
      <c r="F135" s="212">
        <v>82.533000000000001</v>
      </c>
      <c r="H135" s="33"/>
    </row>
    <row r="136" spans="2:8" s="1" customFormat="1" ht="16.899999999999999" customHeight="1">
      <c r="B136" s="33"/>
      <c r="C136" s="211" t="s">
        <v>1483</v>
      </c>
      <c r="D136" s="211" t="s">
        <v>1484</v>
      </c>
      <c r="E136" s="18" t="s">
        <v>472</v>
      </c>
      <c r="F136" s="212">
        <v>6.6189999999999998</v>
      </c>
      <c r="H136" s="33"/>
    </row>
    <row r="137" spans="2:8" s="1" customFormat="1" ht="16.899999999999999" customHeight="1">
      <c r="B137" s="33"/>
      <c r="C137" s="207" t="s">
        <v>757</v>
      </c>
      <c r="D137" s="208" t="s">
        <v>758</v>
      </c>
      <c r="E137" s="209" t="s">
        <v>738</v>
      </c>
      <c r="F137" s="210">
        <v>25.992999999999999</v>
      </c>
      <c r="H137" s="33"/>
    </row>
    <row r="138" spans="2:8" s="1" customFormat="1" ht="16.899999999999999" customHeight="1">
      <c r="B138" s="33"/>
      <c r="C138" s="211" t="s">
        <v>21</v>
      </c>
      <c r="D138" s="211" t="s">
        <v>1448</v>
      </c>
      <c r="E138" s="18" t="s">
        <v>21</v>
      </c>
      <c r="F138" s="212">
        <v>0</v>
      </c>
      <c r="H138" s="33"/>
    </row>
    <row r="139" spans="2:8" s="1" customFormat="1" ht="16.899999999999999" customHeight="1">
      <c r="B139" s="33"/>
      <c r="C139" s="211" t="s">
        <v>21</v>
      </c>
      <c r="D139" s="211" t="s">
        <v>1449</v>
      </c>
      <c r="E139" s="18" t="s">
        <v>21</v>
      </c>
      <c r="F139" s="212">
        <v>7.6870000000000003</v>
      </c>
      <c r="H139" s="33"/>
    </row>
    <row r="140" spans="2:8" s="1" customFormat="1" ht="16.899999999999999" customHeight="1">
      <c r="B140" s="33"/>
      <c r="C140" s="211" t="s">
        <v>21</v>
      </c>
      <c r="D140" s="211" t="s">
        <v>1450</v>
      </c>
      <c r="E140" s="18" t="s">
        <v>21</v>
      </c>
      <c r="F140" s="212">
        <v>-0.06</v>
      </c>
      <c r="H140" s="33"/>
    </row>
    <row r="141" spans="2:8" s="1" customFormat="1" ht="16.899999999999999" customHeight="1">
      <c r="B141" s="33"/>
      <c r="C141" s="211" t="s">
        <v>21</v>
      </c>
      <c r="D141" s="211" t="s">
        <v>1451</v>
      </c>
      <c r="E141" s="18" t="s">
        <v>21</v>
      </c>
      <c r="F141" s="212">
        <v>-0.16700000000000001</v>
      </c>
      <c r="H141" s="33"/>
    </row>
    <row r="142" spans="2:8" s="1" customFormat="1" ht="16.899999999999999" customHeight="1">
      <c r="B142" s="33"/>
      <c r="C142" s="211" t="s">
        <v>21</v>
      </c>
      <c r="D142" s="211" t="s">
        <v>1452</v>
      </c>
      <c r="E142" s="18" t="s">
        <v>21</v>
      </c>
      <c r="F142" s="212">
        <v>4.2329999999999997</v>
      </c>
      <c r="H142" s="33"/>
    </row>
    <row r="143" spans="2:8" s="1" customFormat="1" ht="16.899999999999999" customHeight="1">
      <c r="B143" s="33"/>
      <c r="C143" s="211" t="s">
        <v>21</v>
      </c>
      <c r="D143" s="211" t="s">
        <v>1453</v>
      </c>
      <c r="E143" s="18" t="s">
        <v>21</v>
      </c>
      <c r="F143" s="212">
        <v>9.5739999999999998</v>
      </c>
      <c r="H143" s="33"/>
    </row>
    <row r="144" spans="2:8" s="1" customFormat="1" ht="16.899999999999999" customHeight="1">
      <c r="B144" s="33"/>
      <c r="C144" s="211" t="s">
        <v>21</v>
      </c>
      <c r="D144" s="211" t="s">
        <v>1454</v>
      </c>
      <c r="E144" s="18" t="s">
        <v>21</v>
      </c>
      <c r="F144" s="212">
        <v>0</v>
      </c>
      <c r="H144" s="33"/>
    </row>
    <row r="145" spans="2:8" s="1" customFormat="1" ht="16.899999999999999" customHeight="1">
      <c r="B145" s="33"/>
      <c r="C145" s="211" t="s">
        <v>21</v>
      </c>
      <c r="D145" s="211" t="s">
        <v>1455</v>
      </c>
      <c r="E145" s="18" t="s">
        <v>21</v>
      </c>
      <c r="F145" s="212">
        <v>4.726</v>
      </c>
      <c r="H145" s="33"/>
    </row>
    <row r="146" spans="2:8" s="1" customFormat="1" ht="16.899999999999999" customHeight="1">
      <c r="B146" s="33"/>
      <c r="C146" s="211" t="s">
        <v>757</v>
      </c>
      <c r="D146" s="211" t="s">
        <v>1229</v>
      </c>
      <c r="E146" s="18" t="s">
        <v>21</v>
      </c>
      <c r="F146" s="212">
        <v>25.992999999999999</v>
      </c>
      <c r="H146" s="33"/>
    </row>
    <row r="147" spans="2:8" s="1" customFormat="1" ht="16.899999999999999" customHeight="1">
      <c r="B147" s="33"/>
      <c r="C147" s="213" t="s">
        <v>3687</v>
      </c>
      <c r="H147" s="33"/>
    </row>
    <row r="148" spans="2:8" s="1" customFormat="1" ht="16.899999999999999" customHeight="1">
      <c r="B148" s="33"/>
      <c r="C148" s="211" t="s">
        <v>1439</v>
      </c>
      <c r="D148" s="211" t="s">
        <v>1440</v>
      </c>
      <c r="E148" s="18" t="s">
        <v>738</v>
      </c>
      <c r="F148" s="212">
        <v>82.533000000000001</v>
      </c>
      <c r="H148" s="33"/>
    </row>
    <row r="149" spans="2:8" s="1" customFormat="1" ht="16.899999999999999" customHeight="1">
      <c r="B149" s="33"/>
      <c r="C149" s="211" t="s">
        <v>1483</v>
      </c>
      <c r="D149" s="211" t="s">
        <v>1484</v>
      </c>
      <c r="E149" s="18" t="s">
        <v>472</v>
      </c>
      <c r="F149" s="212">
        <v>6.6189999999999998</v>
      </c>
      <c r="H149" s="33"/>
    </row>
    <row r="150" spans="2:8" s="1" customFormat="1" ht="16.899999999999999" customHeight="1">
      <c r="B150" s="33"/>
      <c r="C150" s="207" t="s">
        <v>760</v>
      </c>
      <c r="D150" s="208" t="s">
        <v>761</v>
      </c>
      <c r="E150" s="209" t="s">
        <v>472</v>
      </c>
      <c r="F150" s="210">
        <v>1.4</v>
      </c>
      <c r="H150" s="33"/>
    </row>
    <row r="151" spans="2:8" s="1" customFormat="1" ht="16.899999999999999" customHeight="1">
      <c r="B151" s="33"/>
      <c r="C151" s="211" t="s">
        <v>21</v>
      </c>
      <c r="D151" s="211" t="s">
        <v>1359</v>
      </c>
      <c r="E151" s="18" t="s">
        <v>21</v>
      </c>
      <c r="F151" s="212">
        <v>0</v>
      </c>
      <c r="H151" s="33"/>
    </row>
    <row r="152" spans="2:8" s="1" customFormat="1" ht="16.899999999999999" customHeight="1">
      <c r="B152" s="33"/>
      <c r="C152" s="211" t="s">
        <v>21</v>
      </c>
      <c r="D152" s="211" t="s">
        <v>1371</v>
      </c>
      <c r="E152" s="18" t="s">
        <v>21</v>
      </c>
      <c r="F152" s="212">
        <v>0.6</v>
      </c>
      <c r="H152" s="33"/>
    </row>
    <row r="153" spans="2:8" s="1" customFormat="1" ht="16.899999999999999" customHeight="1">
      <c r="B153" s="33"/>
      <c r="C153" s="211" t="s">
        <v>21</v>
      </c>
      <c r="D153" s="211" t="s">
        <v>1366</v>
      </c>
      <c r="E153" s="18" t="s">
        <v>21</v>
      </c>
      <c r="F153" s="212">
        <v>0</v>
      </c>
      <c r="H153" s="33"/>
    </row>
    <row r="154" spans="2:8" s="1" customFormat="1" ht="16.899999999999999" customHeight="1">
      <c r="B154" s="33"/>
      <c r="C154" s="211" t="s">
        <v>21</v>
      </c>
      <c r="D154" s="211" t="s">
        <v>1372</v>
      </c>
      <c r="E154" s="18" t="s">
        <v>21</v>
      </c>
      <c r="F154" s="212">
        <v>0.8</v>
      </c>
      <c r="H154" s="33"/>
    </row>
    <row r="155" spans="2:8" s="1" customFormat="1" ht="16.899999999999999" customHeight="1">
      <c r="B155" s="33"/>
      <c r="C155" s="211" t="s">
        <v>760</v>
      </c>
      <c r="D155" s="211" t="s">
        <v>479</v>
      </c>
      <c r="E155" s="18" t="s">
        <v>21</v>
      </c>
      <c r="F155" s="212">
        <v>1.4</v>
      </c>
      <c r="H155" s="33"/>
    </row>
    <row r="156" spans="2:8" s="1" customFormat="1" ht="16.899999999999999" customHeight="1">
      <c r="B156" s="33"/>
      <c r="C156" s="213" t="s">
        <v>3687</v>
      </c>
      <c r="H156" s="33"/>
    </row>
    <row r="157" spans="2:8" s="1" customFormat="1" ht="16.899999999999999" customHeight="1">
      <c r="B157" s="33"/>
      <c r="C157" s="211" t="s">
        <v>1368</v>
      </c>
      <c r="D157" s="211" t="s">
        <v>1369</v>
      </c>
      <c r="E157" s="18" t="s">
        <v>472</v>
      </c>
      <c r="F157" s="212">
        <v>1.4</v>
      </c>
      <c r="H157" s="33"/>
    </row>
    <row r="158" spans="2:8" s="1" customFormat="1" ht="16.899999999999999" customHeight="1">
      <c r="B158" s="33"/>
      <c r="C158" s="211" t="s">
        <v>1345</v>
      </c>
      <c r="D158" s="211" t="s">
        <v>1346</v>
      </c>
      <c r="E158" s="18" t="s">
        <v>472</v>
      </c>
      <c r="F158" s="212">
        <v>7.0000000000000007E-2</v>
      </c>
      <c r="H158" s="33"/>
    </row>
    <row r="159" spans="2:8" s="1" customFormat="1" ht="16.899999999999999" customHeight="1">
      <c r="B159" s="33"/>
      <c r="C159" s="207" t="s">
        <v>763</v>
      </c>
      <c r="D159" s="208" t="s">
        <v>764</v>
      </c>
      <c r="E159" s="209" t="s">
        <v>738</v>
      </c>
      <c r="F159" s="210">
        <v>556.79999999999995</v>
      </c>
      <c r="H159" s="33"/>
    </row>
    <row r="160" spans="2:8" s="1" customFormat="1" ht="16.899999999999999" customHeight="1">
      <c r="B160" s="33"/>
      <c r="C160" s="211" t="s">
        <v>21</v>
      </c>
      <c r="D160" s="211" t="s">
        <v>2076</v>
      </c>
      <c r="E160" s="18" t="s">
        <v>21</v>
      </c>
      <c r="F160" s="212">
        <v>0</v>
      </c>
      <c r="H160" s="33"/>
    </row>
    <row r="161" spans="2:8" s="1" customFormat="1" ht="16.899999999999999" customHeight="1">
      <c r="B161" s="33"/>
      <c r="C161" s="211" t="s">
        <v>763</v>
      </c>
      <c r="D161" s="211" t="s">
        <v>2077</v>
      </c>
      <c r="E161" s="18" t="s">
        <v>21</v>
      </c>
      <c r="F161" s="212">
        <v>556.79999999999995</v>
      </c>
      <c r="H161" s="33"/>
    </row>
    <row r="162" spans="2:8" s="1" customFormat="1" ht="16.899999999999999" customHeight="1">
      <c r="B162" s="33"/>
      <c r="C162" s="213" t="s">
        <v>3687</v>
      </c>
      <c r="H162" s="33"/>
    </row>
    <row r="163" spans="2:8" s="1" customFormat="1" ht="16.899999999999999" customHeight="1">
      <c r="B163" s="33"/>
      <c r="C163" s="211" t="s">
        <v>2070</v>
      </c>
      <c r="D163" s="211" t="s">
        <v>2071</v>
      </c>
      <c r="E163" s="18" t="s">
        <v>738</v>
      </c>
      <c r="F163" s="212">
        <v>556.79999999999995</v>
      </c>
      <c r="H163" s="33"/>
    </row>
    <row r="164" spans="2:8" s="1" customFormat="1" ht="16.899999999999999" customHeight="1">
      <c r="B164" s="33"/>
      <c r="C164" s="211" t="s">
        <v>1173</v>
      </c>
      <c r="D164" s="211" t="s">
        <v>1174</v>
      </c>
      <c r="E164" s="18" t="s">
        <v>738</v>
      </c>
      <c r="F164" s="212">
        <v>1506.7180000000001</v>
      </c>
      <c r="H164" s="33"/>
    </row>
    <row r="165" spans="2:8" s="1" customFormat="1" ht="16.899999999999999" customHeight="1">
      <c r="B165" s="33"/>
      <c r="C165" s="207" t="s">
        <v>766</v>
      </c>
      <c r="D165" s="208" t="s">
        <v>767</v>
      </c>
      <c r="E165" s="209" t="s">
        <v>251</v>
      </c>
      <c r="F165" s="210">
        <v>24</v>
      </c>
      <c r="H165" s="33"/>
    </row>
    <row r="166" spans="2:8" s="1" customFormat="1" ht="16.899999999999999" customHeight="1">
      <c r="B166" s="33"/>
      <c r="C166" s="211" t="s">
        <v>766</v>
      </c>
      <c r="D166" s="211" t="s">
        <v>1138</v>
      </c>
      <c r="E166" s="18" t="s">
        <v>21</v>
      </c>
      <c r="F166" s="212">
        <v>24</v>
      </c>
      <c r="H166" s="33"/>
    </row>
    <row r="167" spans="2:8" s="1" customFormat="1" ht="16.899999999999999" customHeight="1">
      <c r="B167" s="33"/>
      <c r="C167" s="213" t="s">
        <v>3687</v>
      </c>
      <c r="H167" s="33"/>
    </row>
    <row r="168" spans="2:8" s="1" customFormat="1" ht="16.899999999999999" customHeight="1">
      <c r="B168" s="33"/>
      <c r="C168" s="211" t="s">
        <v>1133</v>
      </c>
      <c r="D168" s="211" t="s">
        <v>1134</v>
      </c>
      <c r="E168" s="18" t="s">
        <v>251</v>
      </c>
      <c r="F168" s="212">
        <v>24</v>
      </c>
      <c r="H168" s="33"/>
    </row>
    <row r="169" spans="2:8" s="1" customFormat="1" ht="16.899999999999999" customHeight="1">
      <c r="B169" s="33"/>
      <c r="C169" s="211" t="s">
        <v>1153</v>
      </c>
      <c r="D169" s="211" t="s">
        <v>1154</v>
      </c>
      <c r="E169" s="18" t="s">
        <v>251</v>
      </c>
      <c r="F169" s="212">
        <v>24</v>
      </c>
      <c r="H169" s="33"/>
    </row>
    <row r="170" spans="2:8" s="1" customFormat="1" ht="16.899999999999999" customHeight="1">
      <c r="B170" s="33"/>
      <c r="C170" s="211" t="s">
        <v>1327</v>
      </c>
      <c r="D170" s="211" t="s">
        <v>1328</v>
      </c>
      <c r="E170" s="18" t="s">
        <v>251</v>
      </c>
      <c r="F170" s="212">
        <v>24</v>
      </c>
      <c r="H170" s="33"/>
    </row>
    <row r="171" spans="2:8" s="1" customFormat="1" ht="16.899999999999999" customHeight="1">
      <c r="B171" s="33"/>
      <c r="C171" s="211" t="s">
        <v>1139</v>
      </c>
      <c r="D171" s="211" t="s">
        <v>1140</v>
      </c>
      <c r="E171" s="18" t="s">
        <v>251</v>
      </c>
      <c r="F171" s="212">
        <v>24</v>
      </c>
      <c r="H171" s="33"/>
    </row>
    <row r="172" spans="2:8" s="1" customFormat="1" ht="16.899999999999999" customHeight="1">
      <c r="B172" s="33"/>
      <c r="C172" s="207" t="s">
        <v>768</v>
      </c>
      <c r="D172" s="208" t="s">
        <v>768</v>
      </c>
      <c r="E172" s="209" t="s">
        <v>722</v>
      </c>
      <c r="F172" s="210">
        <v>77.945999999999998</v>
      </c>
      <c r="H172" s="33"/>
    </row>
    <row r="173" spans="2:8" s="1" customFormat="1" ht="16.899999999999999" customHeight="1">
      <c r="B173" s="33"/>
      <c r="C173" s="211" t="s">
        <v>21</v>
      </c>
      <c r="D173" s="211" t="s">
        <v>1000</v>
      </c>
      <c r="E173" s="18" t="s">
        <v>21</v>
      </c>
      <c r="F173" s="212">
        <v>0</v>
      </c>
      <c r="H173" s="33"/>
    </row>
    <row r="174" spans="2:8" s="1" customFormat="1" ht="16.899999999999999" customHeight="1">
      <c r="B174" s="33"/>
      <c r="C174" s="211" t="s">
        <v>768</v>
      </c>
      <c r="D174" s="211" t="s">
        <v>1001</v>
      </c>
      <c r="E174" s="18" t="s">
        <v>21</v>
      </c>
      <c r="F174" s="212">
        <v>77.945999999999998</v>
      </c>
      <c r="H174" s="33"/>
    </row>
    <row r="175" spans="2:8" s="1" customFormat="1" ht="16.899999999999999" customHeight="1">
      <c r="B175" s="33"/>
      <c r="C175" s="213" t="s">
        <v>3687</v>
      </c>
      <c r="H175" s="33"/>
    </row>
    <row r="176" spans="2:8" s="1" customFormat="1" ht="16.899999999999999" customHeight="1">
      <c r="B176" s="33"/>
      <c r="C176" s="211" t="s">
        <v>995</v>
      </c>
      <c r="D176" s="211" t="s">
        <v>996</v>
      </c>
      <c r="E176" s="18" t="s">
        <v>722</v>
      </c>
      <c r="F176" s="212">
        <v>77.945999999999998</v>
      </c>
      <c r="H176" s="33"/>
    </row>
    <row r="177" spans="2:8" s="1" customFormat="1" ht="16.899999999999999" customHeight="1">
      <c r="B177" s="33"/>
      <c r="C177" s="211" t="s">
        <v>2202</v>
      </c>
      <c r="D177" s="211" t="s">
        <v>2203</v>
      </c>
      <c r="E177" s="18" t="s">
        <v>472</v>
      </c>
      <c r="F177" s="212">
        <v>4255.8289999999997</v>
      </c>
      <c r="H177" s="33"/>
    </row>
    <row r="178" spans="2:8" s="1" customFormat="1" ht="16.899999999999999" customHeight="1">
      <c r="B178" s="33"/>
      <c r="C178" s="207" t="s">
        <v>770</v>
      </c>
      <c r="D178" s="208" t="s">
        <v>771</v>
      </c>
      <c r="E178" s="209" t="s">
        <v>150</v>
      </c>
      <c r="F178" s="210">
        <v>42919</v>
      </c>
      <c r="H178" s="33"/>
    </row>
    <row r="179" spans="2:8" s="1" customFormat="1" ht="16.899999999999999" customHeight="1">
      <c r="B179" s="33"/>
      <c r="C179" s="211" t="s">
        <v>21</v>
      </c>
      <c r="D179" s="211" t="s">
        <v>2356</v>
      </c>
      <c r="E179" s="18" t="s">
        <v>21</v>
      </c>
      <c r="F179" s="212">
        <v>2734</v>
      </c>
      <c r="H179" s="33"/>
    </row>
    <row r="180" spans="2:8" s="1" customFormat="1" ht="16.899999999999999" customHeight="1">
      <c r="B180" s="33"/>
      <c r="C180" s="211" t="s">
        <v>21</v>
      </c>
      <c r="D180" s="211" t="s">
        <v>2357</v>
      </c>
      <c r="E180" s="18" t="s">
        <v>21</v>
      </c>
      <c r="F180" s="212">
        <v>30800</v>
      </c>
      <c r="H180" s="33"/>
    </row>
    <row r="181" spans="2:8" s="1" customFormat="1" ht="16.899999999999999" customHeight="1">
      <c r="B181" s="33"/>
      <c r="C181" s="211" t="s">
        <v>21</v>
      </c>
      <c r="D181" s="211" t="s">
        <v>2358</v>
      </c>
      <c r="E181" s="18" t="s">
        <v>21</v>
      </c>
      <c r="F181" s="212">
        <v>1000</v>
      </c>
      <c r="H181" s="33"/>
    </row>
    <row r="182" spans="2:8" s="1" customFormat="1" ht="16.899999999999999" customHeight="1">
      <c r="B182" s="33"/>
      <c r="C182" s="211" t="s">
        <v>21</v>
      </c>
      <c r="D182" s="211" t="s">
        <v>2359</v>
      </c>
      <c r="E182" s="18" t="s">
        <v>21</v>
      </c>
      <c r="F182" s="212">
        <v>0</v>
      </c>
      <c r="H182" s="33"/>
    </row>
    <row r="183" spans="2:8" s="1" customFormat="1" ht="16.899999999999999" customHeight="1">
      <c r="B183" s="33"/>
      <c r="C183" s="211" t="s">
        <v>21</v>
      </c>
      <c r="D183" s="211" t="s">
        <v>2360</v>
      </c>
      <c r="E183" s="18" t="s">
        <v>21</v>
      </c>
      <c r="F183" s="212">
        <v>8385</v>
      </c>
      <c r="H183" s="33"/>
    </row>
    <row r="184" spans="2:8" s="1" customFormat="1" ht="16.899999999999999" customHeight="1">
      <c r="B184" s="33"/>
      <c r="C184" s="211" t="s">
        <v>770</v>
      </c>
      <c r="D184" s="211" t="s">
        <v>479</v>
      </c>
      <c r="E184" s="18" t="s">
        <v>21</v>
      </c>
      <c r="F184" s="212">
        <v>42919</v>
      </c>
      <c r="H184" s="33"/>
    </row>
    <row r="185" spans="2:8" s="1" customFormat="1" ht="16.899999999999999" customHeight="1">
      <c r="B185" s="33"/>
      <c r="C185" s="213" t="s">
        <v>3687</v>
      </c>
      <c r="H185" s="33"/>
    </row>
    <row r="186" spans="2:8" s="1" customFormat="1" ht="16.899999999999999" customHeight="1">
      <c r="B186" s="33"/>
      <c r="C186" s="211" t="s">
        <v>2350</v>
      </c>
      <c r="D186" s="211" t="s">
        <v>2351</v>
      </c>
      <c r="E186" s="18" t="s">
        <v>150</v>
      </c>
      <c r="F186" s="212">
        <v>42919</v>
      </c>
      <c r="H186" s="33"/>
    </row>
    <row r="187" spans="2:8" s="1" customFormat="1" ht="16.899999999999999" customHeight="1">
      <c r="B187" s="33"/>
      <c r="C187" s="211" t="s">
        <v>2192</v>
      </c>
      <c r="D187" s="211" t="s">
        <v>2193</v>
      </c>
      <c r="E187" s="18" t="s">
        <v>472</v>
      </c>
      <c r="F187" s="212">
        <v>45.372999999999998</v>
      </c>
      <c r="H187" s="33"/>
    </row>
    <row r="188" spans="2:8" s="1" customFormat="1" ht="16.899999999999999" customHeight="1">
      <c r="B188" s="33"/>
      <c r="C188" s="207" t="s">
        <v>773</v>
      </c>
      <c r="D188" s="208" t="s">
        <v>771</v>
      </c>
      <c r="E188" s="209" t="s">
        <v>150</v>
      </c>
      <c r="F188" s="210">
        <v>1285</v>
      </c>
      <c r="H188" s="33"/>
    </row>
    <row r="189" spans="2:8" s="1" customFormat="1" ht="16.899999999999999" customHeight="1">
      <c r="B189" s="33"/>
      <c r="C189" s="211" t="s">
        <v>773</v>
      </c>
      <c r="D189" s="211" t="s">
        <v>2367</v>
      </c>
      <c r="E189" s="18" t="s">
        <v>21</v>
      </c>
      <c r="F189" s="212">
        <v>1285</v>
      </c>
      <c r="H189" s="33"/>
    </row>
    <row r="190" spans="2:8" s="1" customFormat="1" ht="16.899999999999999" customHeight="1">
      <c r="B190" s="33"/>
      <c r="C190" s="213" t="s">
        <v>3687</v>
      </c>
      <c r="H190" s="33"/>
    </row>
    <row r="191" spans="2:8" s="1" customFormat="1" ht="16.899999999999999" customHeight="1">
      <c r="B191" s="33"/>
      <c r="C191" s="211" t="s">
        <v>2362</v>
      </c>
      <c r="D191" s="211" t="s">
        <v>2363</v>
      </c>
      <c r="E191" s="18" t="s">
        <v>150</v>
      </c>
      <c r="F191" s="212">
        <v>1285</v>
      </c>
      <c r="H191" s="33"/>
    </row>
    <row r="192" spans="2:8" s="1" customFormat="1" ht="16.899999999999999" customHeight="1">
      <c r="B192" s="33"/>
      <c r="C192" s="211" t="s">
        <v>2192</v>
      </c>
      <c r="D192" s="211" t="s">
        <v>2193</v>
      </c>
      <c r="E192" s="18" t="s">
        <v>472</v>
      </c>
      <c r="F192" s="212">
        <v>45.372999999999998</v>
      </c>
      <c r="H192" s="33"/>
    </row>
    <row r="193" spans="2:8" s="1" customFormat="1" ht="16.899999999999999" customHeight="1">
      <c r="B193" s="33"/>
      <c r="C193" s="207" t="s">
        <v>775</v>
      </c>
      <c r="D193" s="208" t="s">
        <v>776</v>
      </c>
      <c r="E193" s="209" t="s">
        <v>722</v>
      </c>
      <c r="F193" s="210">
        <v>13.9</v>
      </c>
      <c r="H193" s="33"/>
    </row>
    <row r="194" spans="2:8" s="1" customFormat="1" ht="16.899999999999999" customHeight="1">
      <c r="B194" s="33"/>
      <c r="C194" s="211" t="s">
        <v>21</v>
      </c>
      <c r="D194" s="211" t="s">
        <v>1658</v>
      </c>
      <c r="E194" s="18" t="s">
        <v>21</v>
      </c>
      <c r="F194" s="212">
        <v>0</v>
      </c>
      <c r="H194" s="33"/>
    </row>
    <row r="195" spans="2:8" s="1" customFormat="1" ht="16.899999999999999" customHeight="1">
      <c r="B195" s="33"/>
      <c r="C195" s="211" t="s">
        <v>21</v>
      </c>
      <c r="D195" s="211" t="s">
        <v>1659</v>
      </c>
      <c r="E195" s="18" t="s">
        <v>21</v>
      </c>
      <c r="F195" s="212">
        <v>13.9</v>
      </c>
      <c r="H195" s="33"/>
    </row>
    <row r="196" spans="2:8" s="1" customFormat="1" ht="16.899999999999999" customHeight="1">
      <c r="B196" s="33"/>
      <c r="C196" s="211" t="s">
        <v>775</v>
      </c>
      <c r="D196" s="211" t="s">
        <v>479</v>
      </c>
      <c r="E196" s="18" t="s">
        <v>21</v>
      </c>
      <c r="F196" s="212">
        <v>13.9</v>
      </c>
      <c r="H196" s="33"/>
    </row>
    <row r="197" spans="2:8" s="1" customFormat="1" ht="16.899999999999999" customHeight="1">
      <c r="B197" s="33"/>
      <c r="C197" s="213" t="s">
        <v>3687</v>
      </c>
      <c r="H197" s="33"/>
    </row>
    <row r="198" spans="2:8" s="1" customFormat="1" ht="16.899999999999999" customHeight="1">
      <c r="B198" s="33"/>
      <c r="C198" s="211" t="s">
        <v>1653</v>
      </c>
      <c r="D198" s="211" t="s">
        <v>1654</v>
      </c>
      <c r="E198" s="18" t="s">
        <v>722</v>
      </c>
      <c r="F198" s="212">
        <v>13.9</v>
      </c>
      <c r="H198" s="33"/>
    </row>
    <row r="199" spans="2:8" s="1" customFormat="1" ht="16.899999999999999" customHeight="1">
      <c r="B199" s="33"/>
      <c r="C199" s="211" t="s">
        <v>1524</v>
      </c>
      <c r="D199" s="211" t="s">
        <v>1525</v>
      </c>
      <c r="E199" s="18" t="s">
        <v>722</v>
      </c>
      <c r="F199" s="212">
        <v>13.9</v>
      </c>
      <c r="H199" s="33"/>
    </row>
    <row r="200" spans="2:8" s="1" customFormat="1" ht="16.899999999999999" customHeight="1">
      <c r="B200" s="33"/>
      <c r="C200" s="207" t="s">
        <v>778</v>
      </c>
      <c r="D200" s="208" t="s">
        <v>779</v>
      </c>
      <c r="E200" s="209" t="s">
        <v>722</v>
      </c>
      <c r="F200" s="210">
        <v>6.25</v>
      </c>
      <c r="H200" s="33"/>
    </row>
    <row r="201" spans="2:8" s="1" customFormat="1" ht="16.899999999999999" customHeight="1">
      <c r="B201" s="33"/>
      <c r="C201" s="211" t="s">
        <v>21</v>
      </c>
      <c r="D201" s="211" t="s">
        <v>1448</v>
      </c>
      <c r="E201" s="18" t="s">
        <v>21</v>
      </c>
      <c r="F201" s="212">
        <v>0</v>
      </c>
      <c r="H201" s="33"/>
    </row>
    <row r="202" spans="2:8" s="1" customFormat="1" ht="16.899999999999999" customHeight="1">
      <c r="B202" s="33"/>
      <c r="C202" s="211" t="s">
        <v>21</v>
      </c>
      <c r="D202" s="211" t="s">
        <v>1666</v>
      </c>
      <c r="E202" s="18" t="s">
        <v>21</v>
      </c>
      <c r="F202" s="212">
        <v>6.25</v>
      </c>
      <c r="H202" s="33"/>
    </row>
    <row r="203" spans="2:8" s="1" customFormat="1" ht="16.899999999999999" customHeight="1">
      <c r="B203" s="33"/>
      <c r="C203" s="211" t="s">
        <v>778</v>
      </c>
      <c r="D203" s="211" t="s">
        <v>479</v>
      </c>
      <c r="E203" s="18" t="s">
        <v>21</v>
      </c>
      <c r="F203" s="212">
        <v>6.25</v>
      </c>
      <c r="H203" s="33"/>
    </row>
    <row r="204" spans="2:8" s="1" customFormat="1" ht="16.899999999999999" customHeight="1">
      <c r="B204" s="33"/>
      <c r="C204" s="213" t="s">
        <v>3687</v>
      </c>
      <c r="H204" s="33"/>
    </row>
    <row r="205" spans="2:8" s="1" customFormat="1" ht="16.899999999999999" customHeight="1">
      <c r="B205" s="33"/>
      <c r="C205" s="211" t="s">
        <v>1661</v>
      </c>
      <c r="D205" s="211" t="s">
        <v>1662</v>
      </c>
      <c r="E205" s="18" t="s">
        <v>722</v>
      </c>
      <c r="F205" s="212">
        <v>6.25</v>
      </c>
      <c r="H205" s="33"/>
    </row>
    <row r="206" spans="2:8" s="1" customFormat="1" ht="16.899999999999999" customHeight="1">
      <c r="B206" s="33"/>
      <c r="C206" s="211" t="s">
        <v>1191</v>
      </c>
      <c r="D206" s="211" t="s">
        <v>1192</v>
      </c>
      <c r="E206" s="18" t="s">
        <v>738</v>
      </c>
      <c r="F206" s="212">
        <v>5.625</v>
      </c>
      <c r="H206" s="33"/>
    </row>
    <row r="207" spans="2:8" s="1" customFormat="1" ht="16.899999999999999" customHeight="1">
      <c r="B207" s="33"/>
      <c r="C207" s="211" t="s">
        <v>1529</v>
      </c>
      <c r="D207" s="211" t="s">
        <v>1530</v>
      </c>
      <c r="E207" s="18" t="s">
        <v>722</v>
      </c>
      <c r="F207" s="212">
        <v>6.25</v>
      </c>
      <c r="H207" s="33"/>
    </row>
    <row r="208" spans="2:8" s="1" customFormat="1" ht="16.899999999999999" customHeight="1">
      <c r="B208" s="33"/>
      <c r="C208" s="207" t="s">
        <v>781</v>
      </c>
      <c r="D208" s="208" t="s">
        <v>782</v>
      </c>
      <c r="E208" s="209" t="s">
        <v>722</v>
      </c>
      <c r="F208" s="210">
        <v>70.7</v>
      </c>
      <c r="H208" s="33"/>
    </row>
    <row r="209" spans="2:8" s="1" customFormat="1" ht="16.899999999999999" customHeight="1">
      <c r="B209" s="33"/>
      <c r="C209" s="211" t="s">
        <v>781</v>
      </c>
      <c r="D209" s="211" t="s">
        <v>1762</v>
      </c>
      <c r="E209" s="18" t="s">
        <v>21</v>
      </c>
      <c r="F209" s="212">
        <v>70.7</v>
      </c>
      <c r="H209" s="33"/>
    </row>
    <row r="210" spans="2:8" s="1" customFormat="1" ht="16.899999999999999" customHeight="1">
      <c r="B210" s="33"/>
      <c r="C210" s="213" t="s">
        <v>3687</v>
      </c>
      <c r="H210" s="33"/>
    </row>
    <row r="211" spans="2:8" s="1" customFormat="1" ht="16.899999999999999" customHeight="1">
      <c r="B211" s="33"/>
      <c r="C211" s="211" t="s">
        <v>1756</v>
      </c>
      <c r="D211" s="211" t="s">
        <v>1757</v>
      </c>
      <c r="E211" s="18" t="s">
        <v>722</v>
      </c>
      <c r="F211" s="212">
        <v>70.7</v>
      </c>
      <c r="H211" s="33"/>
    </row>
    <row r="212" spans="2:8" s="1" customFormat="1" ht="16.899999999999999" customHeight="1">
      <c r="B212" s="33"/>
      <c r="C212" s="211" t="s">
        <v>1551</v>
      </c>
      <c r="D212" s="211" t="s">
        <v>1552</v>
      </c>
      <c r="E212" s="18" t="s">
        <v>722</v>
      </c>
      <c r="F212" s="212">
        <v>70.7</v>
      </c>
      <c r="H212" s="33"/>
    </row>
    <row r="213" spans="2:8" s="1" customFormat="1" ht="16.899999999999999" customHeight="1">
      <c r="B213" s="33"/>
      <c r="C213" s="211" t="s">
        <v>1557</v>
      </c>
      <c r="D213" s="211" t="s">
        <v>1558</v>
      </c>
      <c r="E213" s="18" t="s">
        <v>722</v>
      </c>
      <c r="F213" s="212">
        <v>707</v>
      </c>
      <c r="H213" s="33"/>
    </row>
    <row r="214" spans="2:8" s="1" customFormat="1" ht="16.899999999999999" customHeight="1">
      <c r="B214" s="33"/>
      <c r="C214" s="211" t="s">
        <v>1764</v>
      </c>
      <c r="D214" s="211" t="s">
        <v>1765</v>
      </c>
      <c r="E214" s="18" t="s">
        <v>722</v>
      </c>
      <c r="F214" s="212">
        <v>71.406999999999996</v>
      </c>
      <c r="H214" s="33"/>
    </row>
    <row r="215" spans="2:8" s="1" customFormat="1" ht="16.899999999999999" customHeight="1">
      <c r="B215" s="33"/>
      <c r="C215" s="207" t="s">
        <v>784</v>
      </c>
      <c r="D215" s="208" t="s">
        <v>785</v>
      </c>
      <c r="E215" s="209" t="s">
        <v>786</v>
      </c>
      <c r="F215" s="210">
        <v>6</v>
      </c>
      <c r="H215" s="33"/>
    </row>
    <row r="216" spans="2:8" s="1" customFormat="1" ht="16.899999999999999" customHeight="1">
      <c r="B216" s="33"/>
      <c r="C216" s="211" t="s">
        <v>21</v>
      </c>
      <c r="D216" s="211" t="s">
        <v>1310</v>
      </c>
      <c r="E216" s="18" t="s">
        <v>21</v>
      </c>
      <c r="F216" s="212">
        <v>0</v>
      </c>
      <c r="H216" s="33"/>
    </row>
    <row r="217" spans="2:8" s="1" customFormat="1" ht="16.899999999999999" customHeight="1">
      <c r="B217" s="33"/>
      <c r="C217" s="211" t="s">
        <v>784</v>
      </c>
      <c r="D217" s="211" t="s">
        <v>1938</v>
      </c>
      <c r="E217" s="18" t="s">
        <v>21</v>
      </c>
      <c r="F217" s="212">
        <v>6</v>
      </c>
      <c r="H217" s="33"/>
    </row>
    <row r="218" spans="2:8" s="1" customFormat="1" ht="16.899999999999999" customHeight="1">
      <c r="B218" s="33"/>
      <c r="C218" s="213" t="s">
        <v>3687</v>
      </c>
      <c r="H218" s="33"/>
    </row>
    <row r="219" spans="2:8" s="1" customFormat="1" ht="16.899999999999999" customHeight="1">
      <c r="B219" s="33"/>
      <c r="C219" s="211" t="s">
        <v>1935</v>
      </c>
      <c r="D219" s="211" t="s">
        <v>1936</v>
      </c>
      <c r="E219" s="18" t="s">
        <v>786</v>
      </c>
      <c r="F219" s="212">
        <v>6</v>
      </c>
      <c r="H219" s="33"/>
    </row>
    <row r="220" spans="2:8" s="1" customFormat="1" ht="16.899999999999999" customHeight="1">
      <c r="B220" s="33"/>
      <c r="C220" s="211" t="s">
        <v>1930</v>
      </c>
      <c r="D220" s="211" t="s">
        <v>1931</v>
      </c>
      <c r="E220" s="18" t="s">
        <v>786</v>
      </c>
      <c r="F220" s="212">
        <v>6</v>
      </c>
      <c r="H220" s="33"/>
    </row>
    <row r="221" spans="2:8" s="1" customFormat="1" ht="16.899999999999999" customHeight="1">
      <c r="B221" s="33"/>
      <c r="C221" s="207" t="s">
        <v>787</v>
      </c>
      <c r="D221" s="208" t="s">
        <v>787</v>
      </c>
      <c r="E221" s="209" t="s">
        <v>251</v>
      </c>
      <c r="F221" s="210">
        <v>162.35</v>
      </c>
      <c r="H221" s="33"/>
    </row>
    <row r="222" spans="2:8" s="1" customFormat="1" ht="16.899999999999999" customHeight="1">
      <c r="B222" s="33"/>
      <c r="C222" s="211" t="s">
        <v>21</v>
      </c>
      <c r="D222" s="211" t="s">
        <v>1310</v>
      </c>
      <c r="E222" s="18" t="s">
        <v>21</v>
      </c>
      <c r="F222" s="212">
        <v>0</v>
      </c>
      <c r="H222" s="33"/>
    </row>
    <row r="223" spans="2:8" s="1" customFormat="1" ht="16.899999999999999" customHeight="1">
      <c r="B223" s="33"/>
      <c r="C223" s="211" t="s">
        <v>21</v>
      </c>
      <c r="D223" s="211" t="s">
        <v>788</v>
      </c>
      <c r="E223" s="18" t="s">
        <v>21</v>
      </c>
      <c r="F223" s="212">
        <v>162.35</v>
      </c>
      <c r="H223" s="33"/>
    </row>
    <row r="224" spans="2:8" s="1" customFormat="1" ht="16.899999999999999" customHeight="1">
      <c r="B224" s="33"/>
      <c r="C224" s="211" t="s">
        <v>787</v>
      </c>
      <c r="D224" s="211" t="s">
        <v>479</v>
      </c>
      <c r="E224" s="18" t="s">
        <v>21</v>
      </c>
      <c r="F224" s="212">
        <v>162.35</v>
      </c>
      <c r="H224" s="33"/>
    </row>
    <row r="225" spans="2:8" s="1" customFormat="1" ht="16.899999999999999" customHeight="1">
      <c r="B225" s="33"/>
      <c r="C225" s="213" t="s">
        <v>3687</v>
      </c>
      <c r="H225" s="33"/>
    </row>
    <row r="226" spans="2:8" s="1" customFormat="1" ht="16.899999999999999" customHeight="1">
      <c r="B226" s="33"/>
      <c r="C226" s="211" t="s">
        <v>1305</v>
      </c>
      <c r="D226" s="211" t="s">
        <v>1306</v>
      </c>
      <c r="E226" s="18" t="s">
        <v>251</v>
      </c>
      <c r="F226" s="212">
        <v>162.35</v>
      </c>
      <c r="H226" s="33"/>
    </row>
    <row r="227" spans="2:8" s="1" customFormat="1" ht="16.899999999999999" customHeight="1">
      <c r="B227" s="33"/>
      <c r="C227" s="211" t="s">
        <v>1085</v>
      </c>
      <c r="D227" s="211" t="s">
        <v>1086</v>
      </c>
      <c r="E227" s="18" t="s">
        <v>738</v>
      </c>
      <c r="F227" s="212">
        <v>1517.0060000000001</v>
      </c>
      <c r="H227" s="33"/>
    </row>
    <row r="228" spans="2:8" s="1" customFormat="1" ht="16.899999999999999" customHeight="1">
      <c r="B228" s="33"/>
      <c r="C228" s="207" t="s">
        <v>789</v>
      </c>
      <c r="D228" s="208" t="s">
        <v>790</v>
      </c>
      <c r="E228" s="209" t="s">
        <v>251</v>
      </c>
      <c r="F228" s="210">
        <v>37.799999999999997</v>
      </c>
      <c r="H228" s="33"/>
    </row>
    <row r="229" spans="2:8" s="1" customFormat="1" ht="16.899999999999999" customHeight="1">
      <c r="B229" s="33"/>
      <c r="C229" s="211" t="s">
        <v>21</v>
      </c>
      <c r="D229" s="211" t="s">
        <v>1317</v>
      </c>
      <c r="E229" s="18" t="s">
        <v>21</v>
      </c>
      <c r="F229" s="212">
        <v>0</v>
      </c>
      <c r="H229" s="33"/>
    </row>
    <row r="230" spans="2:8" s="1" customFormat="1" ht="16.899999999999999" customHeight="1">
      <c r="B230" s="33"/>
      <c r="C230" s="211" t="s">
        <v>21</v>
      </c>
      <c r="D230" s="211" t="s">
        <v>1318</v>
      </c>
      <c r="E230" s="18" t="s">
        <v>21</v>
      </c>
      <c r="F230" s="212">
        <v>16.8</v>
      </c>
      <c r="H230" s="33"/>
    </row>
    <row r="231" spans="2:8" s="1" customFormat="1" ht="16.899999999999999" customHeight="1">
      <c r="B231" s="33"/>
      <c r="C231" s="211" t="s">
        <v>21</v>
      </c>
      <c r="D231" s="211" t="s">
        <v>1319</v>
      </c>
      <c r="E231" s="18" t="s">
        <v>21</v>
      </c>
      <c r="F231" s="212">
        <v>0</v>
      </c>
      <c r="H231" s="33"/>
    </row>
    <row r="232" spans="2:8" s="1" customFormat="1" ht="16.899999999999999" customHeight="1">
      <c r="B232" s="33"/>
      <c r="C232" s="211" t="s">
        <v>21</v>
      </c>
      <c r="D232" s="211" t="s">
        <v>1320</v>
      </c>
      <c r="E232" s="18" t="s">
        <v>21</v>
      </c>
      <c r="F232" s="212">
        <v>21</v>
      </c>
      <c r="H232" s="33"/>
    </row>
    <row r="233" spans="2:8" s="1" customFormat="1" ht="16.899999999999999" customHeight="1">
      <c r="B233" s="33"/>
      <c r="C233" s="211" t="s">
        <v>789</v>
      </c>
      <c r="D233" s="211" t="s">
        <v>479</v>
      </c>
      <c r="E233" s="18" t="s">
        <v>21</v>
      </c>
      <c r="F233" s="212">
        <v>37.799999999999997</v>
      </c>
      <c r="H233" s="33"/>
    </row>
    <row r="234" spans="2:8" s="1" customFormat="1" ht="16.899999999999999" customHeight="1">
      <c r="B234" s="33"/>
      <c r="C234" s="213" t="s">
        <v>3687</v>
      </c>
      <c r="H234" s="33"/>
    </row>
    <row r="235" spans="2:8" s="1" customFormat="1" ht="16.899999999999999" customHeight="1">
      <c r="B235" s="33"/>
      <c r="C235" s="211" t="s">
        <v>1311</v>
      </c>
      <c r="D235" s="211" t="s">
        <v>1312</v>
      </c>
      <c r="E235" s="18" t="s">
        <v>251</v>
      </c>
      <c r="F235" s="212">
        <v>37.799999999999997</v>
      </c>
      <c r="H235" s="33"/>
    </row>
    <row r="236" spans="2:8" s="1" customFormat="1" ht="16.899999999999999" customHeight="1">
      <c r="B236" s="33"/>
      <c r="C236" s="211" t="s">
        <v>1296</v>
      </c>
      <c r="D236" s="211" t="s">
        <v>1297</v>
      </c>
      <c r="E236" s="18" t="s">
        <v>738</v>
      </c>
      <c r="F236" s="212">
        <v>4.3499999999999996</v>
      </c>
      <c r="H236" s="33"/>
    </row>
    <row r="237" spans="2:8" s="1" customFormat="1" ht="16.899999999999999" customHeight="1">
      <c r="B237" s="33"/>
      <c r="C237" s="207" t="s">
        <v>792</v>
      </c>
      <c r="D237" s="208" t="s">
        <v>793</v>
      </c>
      <c r="E237" s="209" t="s">
        <v>251</v>
      </c>
      <c r="F237" s="210">
        <v>68.775000000000006</v>
      </c>
      <c r="H237" s="33"/>
    </row>
    <row r="238" spans="2:8" s="1" customFormat="1" ht="16.899999999999999" customHeight="1">
      <c r="B238" s="33"/>
      <c r="C238" s="211" t="s">
        <v>21</v>
      </c>
      <c r="D238" s="211" t="s">
        <v>2243</v>
      </c>
      <c r="E238" s="18" t="s">
        <v>21</v>
      </c>
      <c r="F238" s="212">
        <v>24.15</v>
      </c>
      <c r="H238" s="33"/>
    </row>
    <row r="239" spans="2:8" s="1" customFormat="1" ht="16.899999999999999" customHeight="1">
      <c r="B239" s="33"/>
      <c r="C239" s="211" t="s">
        <v>21</v>
      </c>
      <c r="D239" s="211" t="s">
        <v>2244</v>
      </c>
      <c r="E239" s="18" t="s">
        <v>21</v>
      </c>
      <c r="F239" s="212">
        <v>44.625</v>
      </c>
      <c r="H239" s="33"/>
    </row>
    <row r="240" spans="2:8" s="1" customFormat="1" ht="16.899999999999999" customHeight="1">
      <c r="B240" s="33"/>
      <c r="C240" s="211" t="s">
        <v>792</v>
      </c>
      <c r="D240" s="211" t="s">
        <v>479</v>
      </c>
      <c r="E240" s="18" t="s">
        <v>21</v>
      </c>
      <c r="F240" s="212">
        <v>68.775000000000006</v>
      </c>
      <c r="H240" s="33"/>
    </row>
    <row r="241" spans="2:8" s="1" customFormat="1" ht="16.899999999999999" customHeight="1">
      <c r="B241" s="33"/>
      <c r="C241" s="213" t="s">
        <v>3687</v>
      </c>
      <c r="H241" s="33"/>
    </row>
    <row r="242" spans="2:8" s="1" customFormat="1" ht="16.899999999999999" customHeight="1">
      <c r="B242" s="33"/>
      <c r="C242" s="211" t="s">
        <v>2240</v>
      </c>
      <c r="D242" s="211" t="s">
        <v>2241</v>
      </c>
      <c r="E242" s="18" t="s">
        <v>251</v>
      </c>
      <c r="F242" s="212">
        <v>68.775000000000006</v>
      </c>
      <c r="H242" s="33"/>
    </row>
    <row r="243" spans="2:8" s="1" customFormat="1" ht="16.899999999999999" customHeight="1">
      <c r="B243" s="33"/>
      <c r="C243" s="211" t="s">
        <v>2234</v>
      </c>
      <c r="D243" s="211" t="s">
        <v>2235</v>
      </c>
      <c r="E243" s="18" t="s">
        <v>251</v>
      </c>
      <c r="F243" s="212">
        <v>218.61</v>
      </c>
      <c r="H243" s="33"/>
    </row>
    <row r="244" spans="2:8" s="1" customFormat="1" ht="16.899999999999999" customHeight="1">
      <c r="B244" s="33"/>
      <c r="C244" s="207" t="s">
        <v>795</v>
      </c>
      <c r="D244" s="208" t="s">
        <v>796</v>
      </c>
      <c r="E244" s="209" t="s">
        <v>251</v>
      </c>
      <c r="F244" s="210">
        <v>149.83500000000001</v>
      </c>
      <c r="H244" s="33"/>
    </row>
    <row r="245" spans="2:8" s="1" customFormat="1" ht="16.899999999999999" customHeight="1">
      <c r="B245" s="33"/>
      <c r="C245" s="211" t="s">
        <v>21</v>
      </c>
      <c r="D245" s="211" t="s">
        <v>2249</v>
      </c>
      <c r="E245" s="18" t="s">
        <v>21</v>
      </c>
      <c r="F245" s="212">
        <v>50.61</v>
      </c>
      <c r="H245" s="33"/>
    </row>
    <row r="246" spans="2:8" s="1" customFormat="1" ht="16.899999999999999" customHeight="1">
      <c r="B246" s="33"/>
      <c r="C246" s="211" t="s">
        <v>21</v>
      </c>
      <c r="D246" s="211" t="s">
        <v>2250</v>
      </c>
      <c r="E246" s="18" t="s">
        <v>21</v>
      </c>
      <c r="F246" s="212">
        <v>99.224999999999994</v>
      </c>
      <c r="H246" s="33"/>
    </row>
    <row r="247" spans="2:8" s="1" customFormat="1" ht="16.899999999999999" customHeight="1">
      <c r="B247" s="33"/>
      <c r="C247" s="211" t="s">
        <v>795</v>
      </c>
      <c r="D247" s="211" t="s">
        <v>479</v>
      </c>
      <c r="E247" s="18" t="s">
        <v>21</v>
      </c>
      <c r="F247" s="212">
        <v>149.83500000000001</v>
      </c>
      <c r="H247" s="33"/>
    </row>
    <row r="248" spans="2:8" s="1" customFormat="1" ht="16.899999999999999" customHeight="1">
      <c r="B248" s="33"/>
      <c r="C248" s="213" t="s">
        <v>3687</v>
      </c>
      <c r="H248" s="33"/>
    </row>
    <row r="249" spans="2:8" s="1" customFormat="1" ht="16.899999999999999" customHeight="1">
      <c r="B249" s="33"/>
      <c r="C249" s="211" t="s">
        <v>2246</v>
      </c>
      <c r="D249" s="211" t="s">
        <v>2247</v>
      </c>
      <c r="E249" s="18" t="s">
        <v>251</v>
      </c>
      <c r="F249" s="212">
        <v>149.83500000000001</v>
      </c>
      <c r="H249" s="33"/>
    </row>
    <row r="250" spans="2:8" s="1" customFormat="1" ht="16.899999999999999" customHeight="1">
      <c r="B250" s="33"/>
      <c r="C250" s="211" t="s">
        <v>2234</v>
      </c>
      <c r="D250" s="211" t="s">
        <v>2235</v>
      </c>
      <c r="E250" s="18" t="s">
        <v>251</v>
      </c>
      <c r="F250" s="212">
        <v>218.61</v>
      </c>
      <c r="H250" s="33"/>
    </row>
    <row r="251" spans="2:8" s="1" customFormat="1" ht="16.899999999999999" customHeight="1">
      <c r="B251" s="33"/>
      <c r="C251" s="207" t="s">
        <v>798</v>
      </c>
      <c r="D251" s="208" t="s">
        <v>799</v>
      </c>
      <c r="E251" s="209" t="s">
        <v>251</v>
      </c>
      <c r="F251" s="210">
        <v>12.2</v>
      </c>
      <c r="H251" s="33"/>
    </row>
    <row r="252" spans="2:8" s="1" customFormat="1" ht="16.899999999999999" customHeight="1">
      <c r="B252" s="33"/>
      <c r="C252" s="211" t="s">
        <v>21</v>
      </c>
      <c r="D252" s="211" t="s">
        <v>2409</v>
      </c>
      <c r="E252" s="18" t="s">
        <v>21</v>
      </c>
      <c r="F252" s="212">
        <v>0</v>
      </c>
      <c r="H252" s="33"/>
    </row>
    <row r="253" spans="2:8" s="1" customFormat="1" ht="16.899999999999999" customHeight="1">
      <c r="B253" s="33"/>
      <c r="C253" s="211" t="s">
        <v>21</v>
      </c>
      <c r="D253" s="211" t="s">
        <v>2410</v>
      </c>
      <c r="E253" s="18" t="s">
        <v>21</v>
      </c>
      <c r="F253" s="212">
        <v>12.2</v>
      </c>
      <c r="H253" s="33"/>
    </row>
    <row r="254" spans="2:8" s="1" customFormat="1" ht="16.899999999999999" customHeight="1">
      <c r="B254" s="33"/>
      <c r="C254" s="211" t="s">
        <v>798</v>
      </c>
      <c r="D254" s="211" t="s">
        <v>479</v>
      </c>
      <c r="E254" s="18" t="s">
        <v>21</v>
      </c>
      <c r="F254" s="212">
        <v>12.2</v>
      </c>
      <c r="H254" s="33"/>
    </row>
    <row r="255" spans="2:8" s="1" customFormat="1" ht="16.899999999999999" customHeight="1">
      <c r="B255" s="33"/>
      <c r="C255" s="213" t="s">
        <v>3687</v>
      </c>
      <c r="H255" s="33"/>
    </row>
    <row r="256" spans="2:8" s="1" customFormat="1" ht="16.899999999999999" customHeight="1">
      <c r="B256" s="33"/>
      <c r="C256" s="211" t="s">
        <v>2406</v>
      </c>
      <c r="D256" s="211" t="s">
        <v>2407</v>
      </c>
      <c r="E256" s="18" t="s">
        <v>251</v>
      </c>
      <c r="F256" s="212">
        <v>12.2</v>
      </c>
      <c r="H256" s="33"/>
    </row>
    <row r="257" spans="2:8" s="1" customFormat="1" ht="16.899999999999999" customHeight="1">
      <c r="B257" s="33"/>
      <c r="C257" s="211" t="s">
        <v>2399</v>
      </c>
      <c r="D257" s="211" t="s">
        <v>2400</v>
      </c>
      <c r="E257" s="18" t="s">
        <v>251</v>
      </c>
      <c r="F257" s="212">
        <v>12.2</v>
      </c>
      <c r="H257" s="33"/>
    </row>
    <row r="258" spans="2:8" s="1" customFormat="1" ht="16.899999999999999" customHeight="1">
      <c r="B258" s="33"/>
      <c r="C258" s="207" t="s">
        <v>801</v>
      </c>
      <c r="D258" s="208" t="s">
        <v>802</v>
      </c>
      <c r="E258" s="209" t="s">
        <v>251</v>
      </c>
      <c r="F258" s="210">
        <v>666</v>
      </c>
      <c r="H258" s="33"/>
    </row>
    <row r="259" spans="2:8" s="1" customFormat="1" ht="16.899999999999999" customHeight="1">
      <c r="B259" s="33"/>
      <c r="C259" s="211" t="s">
        <v>801</v>
      </c>
      <c r="D259" s="211" t="s">
        <v>2426</v>
      </c>
      <c r="E259" s="18" t="s">
        <v>21</v>
      </c>
      <c r="F259" s="212">
        <v>666</v>
      </c>
      <c r="H259" s="33"/>
    </row>
    <row r="260" spans="2:8" s="1" customFormat="1" ht="16.899999999999999" customHeight="1">
      <c r="B260" s="33"/>
      <c r="C260" s="213" t="s">
        <v>3687</v>
      </c>
      <c r="H260" s="33"/>
    </row>
    <row r="261" spans="2:8" s="1" customFormat="1" ht="16.899999999999999" customHeight="1">
      <c r="B261" s="33"/>
      <c r="C261" s="211" t="s">
        <v>2421</v>
      </c>
      <c r="D261" s="211" t="s">
        <v>2422</v>
      </c>
      <c r="E261" s="18" t="s">
        <v>251</v>
      </c>
      <c r="F261" s="212">
        <v>2448</v>
      </c>
      <c r="H261" s="33"/>
    </row>
    <row r="262" spans="2:8" s="1" customFormat="1" ht="16.899999999999999" customHeight="1">
      <c r="B262" s="33"/>
      <c r="C262" s="211" t="s">
        <v>2412</v>
      </c>
      <c r="D262" s="211" t="s">
        <v>2413</v>
      </c>
      <c r="E262" s="18" t="s">
        <v>251</v>
      </c>
      <c r="F262" s="212">
        <v>2448</v>
      </c>
      <c r="H262" s="33"/>
    </row>
    <row r="263" spans="2:8" s="1" customFormat="1" ht="16.899999999999999" customHeight="1">
      <c r="B263" s="33"/>
      <c r="C263" s="207" t="s">
        <v>804</v>
      </c>
      <c r="D263" s="208" t="s">
        <v>805</v>
      </c>
      <c r="E263" s="209" t="s">
        <v>251</v>
      </c>
      <c r="F263" s="210">
        <v>1782</v>
      </c>
      <c r="H263" s="33"/>
    </row>
    <row r="264" spans="2:8" s="1" customFormat="1" ht="16.899999999999999" customHeight="1">
      <c r="B264" s="33"/>
      <c r="C264" s="211" t="s">
        <v>804</v>
      </c>
      <c r="D264" s="211" t="s">
        <v>2425</v>
      </c>
      <c r="E264" s="18" t="s">
        <v>21</v>
      </c>
      <c r="F264" s="212">
        <v>1782</v>
      </c>
      <c r="H264" s="33"/>
    </row>
    <row r="265" spans="2:8" s="1" customFormat="1" ht="16.899999999999999" customHeight="1">
      <c r="B265" s="33"/>
      <c r="C265" s="213" t="s">
        <v>3687</v>
      </c>
      <c r="H265" s="33"/>
    </row>
    <row r="266" spans="2:8" s="1" customFormat="1" ht="16.899999999999999" customHeight="1">
      <c r="B266" s="33"/>
      <c r="C266" s="211" t="s">
        <v>2421</v>
      </c>
      <c r="D266" s="211" t="s">
        <v>2422</v>
      </c>
      <c r="E266" s="18" t="s">
        <v>251</v>
      </c>
      <c r="F266" s="212">
        <v>2448</v>
      </c>
      <c r="H266" s="33"/>
    </row>
    <row r="267" spans="2:8" s="1" customFormat="1" ht="16.899999999999999" customHeight="1">
      <c r="B267" s="33"/>
      <c r="C267" s="211" t="s">
        <v>2412</v>
      </c>
      <c r="D267" s="211" t="s">
        <v>2413</v>
      </c>
      <c r="E267" s="18" t="s">
        <v>251</v>
      </c>
      <c r="F267" s="212">
        <v>2448</v>
      </c>
      <c r="H267" s="33"/>
    </row>
    <row r="268" spans="2:8" s="1" customFormat="1" ht="16.899999999999999" customHeight="1">
      <c r="B268" s="33"/>
      <c r="C268" s="207" t="s">
        <v>2418</v>
      </c>
      <c r="D268" s="208" t="s">
        <v>3688</v>
      </c>
      <c r="E268" s="209" t="s">
        <v>251</v>
      </c>
      <c r="F268" s="210">
        <v>2448</v>
      </c>
      <c r="H268" s="33"/>
    </row>
    <row r="269" spans="2:8" s="1" customFormat="1" ht="16.899999999999999" customHeight="1">
      <c r="B269" s="33"/>
      <c r="C269" s="211" t="s">
        <v>2418</v>
      </c>
      <c r="D269" s="211" t="s">
        <v>2419</v>
      </c>
      <c r="E269" s="18" t="s">
        <v>21</v>
      </c>
      <c r="F269" s="212">
        <v>2448</v>
      </c>
      <c r="H269" s="33"/>
    </row>
    <row r="270" spans="2:8" s="1" customFormat="1" ht="16.899999999999999" customHeight="1">
      <c r="B270" s="33"/>
      <c r="C270" s="207" t="s">
        <v>3689</v>
      </c>
      <c r="D270" s="208" t="s">
        <v>3690</v>
      </c>
      <c r="E270" s="209" t="s">
        <v>738</v>
      </c>
      <c r="F270" s="210">
        <v>75.400000000000006</v>
      </c>
      <c r="H270" s="33"/>
    </row>
    <row r="271" spans="2:8" s="1" customFormat="1" ht="16.899999999999999" customHeight="1">
      <c r="B271" s="33"/>
      <c r="C271" s="207" t="s">
        <v>807</v>
      </c>
      <c r="D271" s="208" t="s">
        <v>808</v>
      </c>
      <c r="E271" s="209" t="s">
        <v>738</v>
      </c>
      <c r="F271" s="210">
        <v>279.86500000000001</v>
      </c>
      <c r="H271" s="33"/>
    </row>
    <row r="272" spans="2:8" s="1" customFormat="1" ht="16.899999999999999" customHeight="1">
      <c r="B272" s="33"/>
      <c r="C272" s="211" t="s">
        <v>21</v>
      </c>
      <c r="D272" s="211" t="s">
        <v>1075</v>
      </c>
      <c r="E272" s="18" t="s">
        <v>21</v>
      </c>
      <c r="F272" s="212">
        <v>0</v>
      </c>
      <c r="H272" s="33"/>
    </row>
    <row r="273" spans="2:8" s="1" customFormat="1" ht="16.899999999999999" customHeight="1">
      <c r="B273" s="33"/>
      <c r="C273" s="211" t="s">
        <v>21</v>
      </c>
      <c r="D273" s="211" t="s">
        <v>1076</v>
      </c>
      <c r="E273" s="18" t="s">
        <v>21</v>
      </c>
      <c r="F273" s="212">
        <v>277.005</v>
      </c>
      <c r="H273" s="33"/>
    </row>
    <row r="274" spans="2:8" s="1" customFormat="1" ht="16.899999999999999" customHeight="1">
      <c r="B274" s="33"/>
      <c r="C274" s="211" t="s">
        <v>21</v>
      </c>
      <c r="D274" s="211" t="s">
        <v>1077</v>
      </c>
      <c r="E274" s="18" t="s">
        <v>21</v>
      </c>
      <c r="F274" s="212">
        <v>2.86</v>
      </c>
      <c r="H274" s="33"/>
    </row>
    <row r="275" spans="2:8" s="1" customFormat="1" ht="16.899999999999999" customHeight="1">
      <c r="B275" s="33"/>
      <c r="C275" s="211" t="s">
        <v>807</v>
      </c>
      <c r="D275" s="211" t="s">
        <v>479</v>
      </c>
      <c r="E275" s="18" t="s">
        <v>21</v>
      </c>
      <c r="F275" s="212">
        <v>279.86500000000001</v>
      </c>
      <c r="H275" s="33"/>
    </row>
    <row r="276" spans="2:8" s="1" customFormat="1" ht="16.899999999999999" customHeight="1">
      <c r="B276" s="33"/>
      <c r="C276" s="213" t="s">
        <v>3687</v>
      </c>
      <c r="H276" s="33"/>
    </row>
    <row r="277" spans="2:8" s="1" customFormat="1" ht="16.899999999999999" customHeight="1">
      <c r="B277" s="33"/>
      <c r="C277" s="211" t="s">
        <v>1070</v>
      </c>
      <c r="D277" s="211" t="s">
        <v>1071</v>
      </c>
      <c r="E277" s="18" t="s">
        <v>738</v>
      </c>
      <c r="F277" s="212">
        <v>279.86500000000001</v>
      </c>
      <c r="H277" s="33"/>
    </row>
    <row r="278" spans="2:8" s="1" customFormat="1" ht="16.899999999999999" customHeight="1">
      <c r="B278" s="33"/>
      <c r="C278" s="211" t="s">
        <v>1173</v>
      </c>
      <c r="D278" s="211" t="s">
        <v>1174</v>
      </c>
      <c r="E278" s="18" t="s">
        <v>738</v>
      </c>
      <c r="F278" s="212">
        <v>1506.7180000000001</v>
      </c>
      <c r="H278" s="33"/>
    </row>
    <row r="279" spans="2:8" s="1" customFormat="1" ht="16.899999999999999" customHeight="1">
      <c r="B279" s="33"/>
      <c r="C279" s="207" t="s">
        <v>810</v>
      </c>
      <c r="D279" s="208" t="s">
        <v>811</v>
      </c>
      <c r="E279" s="209" t="s">
        <v>786</v>
      </c>
      <c r="F279" s="210">
        <v>1</v>
      </c>
      <c r="H279" s="33"/>
    </row>
    <row r="280" spans="2:8" s="1" customFormat="1" ht="16.899999999999999" customHeight="1">
      <c r="B280" s="33"/>
      <c r="C280" s="211" t="s">
        <v>21</v>
      </c>
      <c r="D280" s="211" t="s">
        <v>1892</v>
      </c>
      <c r="E280" s="18" t="s">
        <v>21</v>
      </c>
      <c r="F280" s="212">
        <v>0</v>
      </c>
      <c r="H280" s="33"/>
    </row>
    <row r="281" spans="2:8" s="1" customFormat="1" ht="16.899999999999999" customHeight="1">
      <c r="B281" s="33"/>
      <c r="C281" s="211" t="s">
        <v>810</v>
      </c>
      <c r="D281" s="211" t="s">
        <v>1893</v>
      </c>
      <c r="E281" s="18" t="s">
        <v>21</v>
      </c>
      <c r="F281" s="212">
        <v>1</v>
      </c>
      <c r="H281" s="33"/>
    </row>
    <row r="282" spans="2:8" s="1" customFormat="1" ht="16.899999999999999" customHeight="1">
      <c r="B282" s="33"/>
      <c r="C282" s="213" t="s">
        <v>3687</v>
      </c>
      <c r="H282" s="33"/>
    </row>
    <row r="283" spans="2:8" s="1" customFormat="1" ht="16.899999999999999" customHeight="1">
      <c r="B283" s="33"/>
      <c r="C283" s="211" t="s">
        <v>1889</v>
      </c>
      <c r="D283" s="211" t="s">
        <v>1890</v>
      </c>
      <c r="E283" s="18" t="s">
        <v>786</v>
      </c>
      <c r="F283" s="212">
        <v>1</v>
      </c>
      <c r="H283" s="33"/>
    </row>
    <row r="284" spans="2:8" s="1" customFormat="1" ht="16.899999999999999" customHeight="1">
      <c r="B284" s="33"/>
      <c r="C284" s="211" t="s">
        <v>1883</v>
      </c>
      <c r="D284" s="211" t="s">
        <v>1884</v>
      </c>
      <c r="E284" s="18" t="s">
        <v>786</v>
      </c>
      <c r="F284" s="212">
        <v>1</v>
      </c>
      <c r="H284" s="33"/>
    </row>
    <row r="285" spans="2:8" s="1" customFormat="1" ht="16.899999999999999" customHeight="1">
      <c r="B285" s="33"/>
      <c r="C285" s="211" t="s">
        <v>1895</v>
      </c>
      <c r="D285" s="211" t="s">
        <v>1896</v>
      </c>
      <c r="E285" s="18" t="s">
        <v>786</v>
      </c>
      <c r="F285" s="212">
        <v>1</v>
      </c>
      <c r="H285" s="33"/>
    </row>
    <row r="286" spans="2:8" s="1" customFormat="1" ht="16.899999999999999" customHeight="1">
      <c r="B286" s="33"/>
      <c r="C286" s="207" t="s">
        <v>959</v>
      </c>
      <c r="D286" s="208" t="s">
        <v>960</v>
      </c>
      <c r="E286" s="209" t="s">
        <v>722</v>
      </c>
      <c r="F286" s="210">
        <v>0.49</v>
      </c>
      <c r="H286" s="33"/>
    </row>
    <row r="287" spans="2:8" s="1" customFormat="1" ht="16.899999999999999" customHeight="1">
      <c r="B287" s="33"/>
      <c r="C287" s="211" t="s">
        <v>959</v>
      </c>
      <c r="D287" s="211" t="s">
        <v>1698</v>
      </c>
      <c r="E287" s="18" t="s">
        <v>21</v>
      </c>
      <c r="F287" s="212">
        <v>0.49</v>
      </c>
      <c r="H287" s="33"/>
    </row>
    <row r="288" spans="2:8" s="1" customFormat="1" ht="16.899999999999999" customHeight="1">
      <c r="B288" s="33"/>
      <c r="C288" s="213" t="s">
        <v>3687</v>
      </c>
      <c r="H288" s="33"/>
    </row>
    <row r="289" spans="2:8" s="1" customFormat="1" ht="16.899999999999999" customHeight="1">
      <c r="B289" s="33"/>
      <c r="C289" s="211" t="s">
        <v>1693</v>
      </c>
      <c r="D289" s="211" t="s">
        <v>1694</v>
      </c>
      <c r="E289" s="18" t="s">
        <v>722</v>
      </c>
      <c r="F289" s="212">
        <v>30.33</v>
      </c>
      <c r="H289" s="33"/>
    </row>
    <row r="290" spans="2:8" s="1" customFormat="1" ht="16.899999999999999" customHeight="1">
      <c r="B290" s="33"/>
      <c r="C290" s="211" t="s">
        <v>1700</v>
      </c>
      <c r="D290" s="211" t="s">
        <v>1701</v>
      </c>
      <c r="E290" s="18" t="s">
        <v>722</v>
      </c>
      <c r="F290" s="212">
        <v>5769.07</v>
      </c>
      <c r="H290" s="33"/>
    </row>
    <row r="291" spans="2:8" s="1" customFormat="1" ht="16.899999999999999" customHeight="1">
      <c r="B291" s="33"/>
      <c r="C291" s="211" t="s">
        <v>1722</v>
      </c>
      <c r="D291" s="211" t="s">
        <v>1723</v>
      </c>
      <c r="E291" s="18" t="s">
        <v>722</v>
      </c>
      <c r="F291" s="212">
        <v>5769.07</v>
      </c>
      <c r="H291" s="33"/>
    </row>
    <row r="292" spans="2:8" s="1" customFormat="1" ht="16.899999999999999" customHeight="1">
      <c r="B292" s="33"/>
      <c r="C292" s="207" t="s">
        <v>812</v>
      </c>
      <c r="D292" s="208" t="s">
        <v>813</v>
      </c>
      <c r="E292" s="209" t="s">
        <v>722</v>
      </c>
      <c r="F292" s="210">
        <v>23.34</v>
      </c>
      <c r="H292" s="33"/>
    </row>
    <row r="293" spans="2:8" s="1" customFormat="1" ht="16.899999999999999" customHeight="1">
      <c r="B293" s="33"/>
      <c r="C293" s="211" t="s">
        <v>812</v>
      </c>
      <c r="D293" s="211" t="s">
        <v>1696</v>
      </c>
      <c r="E293" s="18" t="s">
        <v>21</v>
      </c>
      <c r="F293" s="212">
        <v>23.34</v>
      </c>
      <c r="H293" s="33"/>
    </row>
    <row r="294" spans="2:8" s="1" customFormat="1" ht="16.899999999999999" customHeight="1">
      <c r="B294" s="33"/>
      <c r="C294" s="213" t="s">
        <v>3687</v>
      </c>
      <c r="H294" s="33"/>
    </row>
    <row r="295" spans="2:8" s="1" customFormat="1" ht="16.899999999999999" customHeight="1">
      <c r="B295" s="33"/>
      <c r="C295" s="211" t="s">
        <v>1693</v>
      </c>
      <c r="D295" s="211" t="s">
        <v>1694</v>
      </c>
      <c r="E295" s="18" t="s">
        <v>722</v>
      </c>
      <c r="F295" s="212">
        <v>30.33</v>
      </c>
      <c r="H295" s="33"/>
    </row>
    <row r="296" spans="2:8" s="1" customFormat="1" ht="16.899999999999999" customHeight="1">
      <c r="B296" s="33"/>
      <c r="C296" s="211" t="s">
        <v>1700</v>
      </c>
      <c r="D296" s="211" t="s">
        <v>1701</v>
      </c>
      <c r="E296" s="18" t="s">
        <v>722</v>
      </c>
      <c r="F296" s="212">
        <v>5769.07</v>
      </c>
      <c r="H296" s="33"/>
    </row>
    <row r="297" spans="2:8" s="1" customFormat="1" ht="16.899999999999999" customHeight="1">
      <c r="B297" s="33"/>
      <c r="C297" s="211" t="s">
        <v>1722</v>
      </c>
      <c r="D297" s="211" t="s">
        <v>1723</v>
      </c>
      <c r="E297" s="18" t="s">
        <v>722</v>
      </c>
      <c r="F297" s="212">
        <v>5769.07</v>
      </c>
      <c r="H297" s="33"/>
    </row>
    <row r="298" spans="2:8" s="1" customFormat="1" ht="16.899999999999999" customHeight="1">
      <c r="B298" s="33"/>
      <c r="C298" s="207" t="s">
        <v>815</v>
      </c>
      <c r="D298" s="208" t="s">
        <v>816</v>
      </c>
      <c r="E298" s="209" t="s">
        <v>722</v>
      </c>
      <c r="F298" s="210">
        <v>6.5</v>
      </c>
      <c r="H298" s="33"/>
    </row>
    <row r="299" spans="2:8" s="1" customFormat="1" ht="16.899999999999999" customHeight="1">
      <c r="B299" s="33"/>
      <c r="C299" s="211" t="s">
        <v>815</v>
      </c>
      <c r="D299" s="211" t="s">
        <v>1697</v>
      </c>
      <c r="E299" s="18" t="s">
        <v>21</v>
      </c>
      <c r="F299" s="212">
        <v>6.5</v>
      </c>
      <c r="H299" s="33"/>
    </row>
    <row r="300" spans="2:8" s="1" customFormat="1" ht="16.899999999999999" customHeight="1">
      <c r="B300" s="33"/>
      <c r="C300" s="213" t="s">
        <v>3687</v>
      </c>
      <c r="H300" s="33"/>
    </row>
    <row r="301" spans="2:8" s="1" customFormat="1" ht="16.899999999999999" customHeight="1">
      <c r="B301" s="33"/>
      <c r="C301" s="211" t="s">
        <v>1693</v>
      </c>
      <c r="D301" s="211" t="s">
        <v>1694</v>
      </c>
      <c r="E301" s="18" t="s">
        <v>722</v>
      </c>
      <c r="F301" s="212">
        <v>30.33</v>
      </c>
      <c r="H301" s="33"/>
    </row>
    <row r="302" spans="2:8" s="1" customFormat="1" ht="16.899999999999999" customHeight="1">
      <c r="B302" s="33"/>
      <c r="C302" s="211" t="s">
        <v>1700</v>
      </c>
      <c r="D302" s="211" t="s">
        <v>1701</v>
      </c>
      <c r="E302" s="18" t="s">
        <v>722</v>
      </c>
      <c r="F302" s="212">
        <v>5769.07</v>
      </c>
      <c r="H302" s="33"/>
    </row>
    <row r="303" spans="2:8" s="1" customFormat="1" ht="16.899999999999999" customHeight="1">
      <c r="B303" s="33"/>
      <c r="C303" s="211" t="s">
        <v>1712</v>
      </c>
      <c r="D303" s="211" t="s">
        <v>1713</v>
      </c>
      <c r="E303" s="18" t="s">
        <v>738</v>
      </c>
      <c r="F303" s="212">
        <v>372.80500000000001</v>
      </c>
      <c r="H303" s="33"/>
    </row>
    <row r="304" spans="2:8" s="1" customFormat="1" ht="16.899999999999999" customHeight="1">
      <c r="B304" s="33"/>
      <c r="C304" s="211" t="s">
        <v>1722</v>
      </c>
      <c r="D304" s="211" t="s">
        <v>1723</v>
      </c>
      <c r="E304" s="18" t="s">
        <v>722</v>
      </c>
      <c r="F304" s="212">
        <v>5769.07</v>
      </c>
      <c r="H304" s="33"/>
    </row>
    <row r="305" spans="2:8" s="1" customFormat="1" ht="16.899999999999999" customHeight="1">
      <c r="B305" s="33"/>
      <c r="C305" s="211" t="s">
        <v>2153</v>
      </c>
      <c r="D305" s="211" t="s">
        <v>2154</v>
      </c>
      <c r="E305" s="18" t="s">
        <v>722</v>
      </c>
      <c r="F305" s="212">
        <v>1343.39</v>
      </c>
      <c r="H305" s="33"/>
    </row>
    <row r="306" spans="2:8" s="1" customFormat="1" ht="16.899999999999999" customHeight="1">
      <c r="B306" s="33"/>
      <c r="C306" s="207" t="s">
        <v>818</v>
      </c>
      <c r="D306" s="208" t="s">
        <v>819</v>
      </c>
      <c r="E306" s="209" t="s">
        <v>722</v>
      </c>
      <c r="F306" s="210">
        <v>4.71</v>
      </c>
      <c r="H306" s="33"/>
    </row>
    <row r="307" spans="2:8" s="1" customFormat="1" ht="16.899999999999999" customHeight="1">
      <c r="B307" s="33"/>
      <c r="C307" s="211" t="s">
        <v>818</v>
      </c>
      <c r="D307" s="211" t="s">
        <v>1691</v>
      </c>
      <c r="E307" s="18" t="s">
        <v>21</v>
      </c>
      <c r="F307" s="212">
        <v>4.71</v>
      </c>
      <c r="H307" s="33"/>
    </row>
    <row r="308" spans="2:8" s="1" customFormat="1" ht="16.899999999999999" customHeight="1">
      <c r="B308" s="33"/>
      <c r="C308" s="213" t="s">
        <v>3687</v>
      </c>
      <c r="H308" s="33"/>
    </row>
    <row r="309" spans="2:8" s="1" customFormat="1" ht="16.899999999999999" customHeight="1">
      <c r="B309" s="33"/>
      <c r="C309" s="211" t="s">
        <v>1685</v>
      </c>
      <c r="D309" s="211" t="s">
        <v>1686</v>
      </c>
      <c r="E309" s="18" t="s">
        <v>722</v>
      </c>
      <c r="F309" s="212">
        <v>9.6</v>
      </c>
      <c r="H309" s="33"/>
    </row>
    <row r="310" spans="2:8" s="1" customFormat="1" ht="16.899999999999999" customHeight="1">
      <c r="B310" s="33"/>
      <c r="C310" s="211" t="s">
        <v>1700</v>
      </c>
      <c r="D310" s="211" t="s">
        <v>1701</v>
      </c>
      <c r="E310" s="18" t="s">
        <v>722</v>
      </c>
      <c r="F310" s="212">
        <v>5769.07</v>
      </c>
      <c r="H310" s="33"/>
    </row>
    <row r="311" spans="2:8" s="1" customFormat="1" ht="16.899999999999999" customHeight="1">
      <c r="B311" s="33"/>
      <c r="C311" s="211" t="s">
        <v>1712</v>
      </c>
      <c r="D311" s="211" t="s">
        <v>1713</v>
      </c>
      <c r="E311" s="18" t="s">
        <v>738</v>
      </c>
      <c r="F311" s="212">
        <v>372.80500000000001</v>
      </c>
      <c r="H311" s="33"/>
    </row>
    <row r="312" spans="2:8" s="1" customFormat="1" ht="16.899999999999999" customHeight="1">
      <c r="B312" s="33"/>
      <c r="C312" s="211" t="s">
        <v>1722</v>
      </c>
      <c r="D312" s="211" t="s">
        <v>1723</v>
      </c>
      <c r="E312" s="18" t="s">
        <v>722</v>
      </c>
      <c r="F312" s="212">
        <v>5769.07</v>
      </c>
      <c r="H312" s="33"/>
    </row>
    <row r="313" spans="2:8" s="1" customFormat="1" ht="16.899999999999999" customHeight="1">
      <c r="B313" s="33"/>
      <c r="C313" s="207" t="s">
        <v>821</v>
      </c>
      <c r="D313" s="208" t="s">
        <v>819</v>
      </c>
      <c r="E313" s="209" t="s">
        <v>722</v>
      </c>
      <c r="F313" s="210">
        <v>4.8899999999999997</v>
      </c>
      <c r="H313" s="33"/>
    </row>
    <row r="314" spans="2:8" s="1" customFormat="1" ht="16.899999999999999" customHeight="1">
      <c r="B314" s="33"/>
      <c r="C314" s="211" t="s">
        <v>21</v>
      </c>
      <c r="D314" s="211" t="s">
        <v>1689</v>
      </c>
      <c r="E314" s="18" t="s">
        <v>21</v>
      </c>
      <c r="F314" s="212">
        <v>0</v>
      </c>
      <c r="H314" s="33"/>
    </row>
    <row r="315" spans="2:8" s="1" customFormat="1" ht="16.899999999999999" customHeight="1">
      <c r="B315" s="33"/>
      <c r="C315" s="211" t="s">
        <v>821</v>
      </c>
      <c r="D315" s="211" t="s">
        <v>1690</v>
      </c>
      <c r="E315" s="18" t="s">
        <v>21</v>
      </c>
      <c r="F315" s="212">
        <v>4.8899999999999997</v>
      </c>
      <c r="H315" s="33"/>
    </row>
    <row r="316" spans="2:8" s="1" customFormat="1" ht="16.899999999999999" customHeight="1">
      <c r="B316" s="33"/>
      <c r="C316" s="213" t="s">
        <v>3687</v>
      </c>
      <c r="H316" s="33"/>
    </row>
    <row r="317" spans="2:8" s="1" customFormat="1" ht="16.899999999999999" customHeight="1">
      <c r="B317" s="33"/>
      <c r="C317" s="211" t="s">
        <v>1685</v>
      </c>
      <c r="D317" s="211" t="s">
        <v>1686</v>
      </c>
      <c r="E317" s="18" t="s">
        <v>722</v>
      </c>
      <c r="F317" s="212">
        <v>9.6</v>
      </c>
      <c r="H317" s="33"/>
    </row>
    <row r="318" spans="2:8" s="1" customFormat="1" ht="16.899999999999999" customHeight="1">
      <c r="B318" s="33"/>
      <c r="C318" s="211" t="s">
        <v>1700</v>
      </c>
      <c r="D318" s="211" t="s">
        <v>1701</v>
      </c>
      <c r="E318" s="18" t="s">
        <v>722</v>
      </c>
      <c r="F318" s="212">
        <v>5769.07</v>
      </c>
      <c r="H318" s="33"/>
    </row>
    <row r="319" spans="2:8" s="1" customFormat="1" ht="16.899999999999999" customHeight="1">
      <c r="B319" s="33"/>
      <c r="C319" s="211" t="s">
        <v>1712</v>
      </c>
      <c r="D319" s="211" t="s">
        <v>1713</v>
      </c>
      <c r="E319" s="18" t="s">
        <v>738</v>
      </c>
      <c r="F319" s="212">
        <v>372.80500000000001</v>
      </c>
      <c r="H319" s="33"/>
    </row>
    <row r="320" spans="2:8" s="1" customFormat="1" ht="16.899999999999999" customHeight="1">
      <c r="B320" s="33"/>
      <c r="C320" s="211" t="s">
        <v>1722</v>
      </c>
      <c r="D320" s="211" t="s">
        <v>1723</v>
      </c>
      <c r="E320" s="18" t="s">
        <v>722</v>
      </c>
      <c r="F320" s="212">
        <v>5769.07</v>
      </c>
      <c r="H320" s="33"/>
    </row>
    <row r="321" spans="2:8" s="1" customFormat="1" ht="16.899999999999999" customHeight="1">
      <c r="B321" s="33"/>
      <c r="C321" s="211" t="s">
        <v>2153</v>
      </c>
      <c r="D321" s="211" t="s">
        <v>2154</v>
      </c>
      <c r="E321" s="18" t="s">
        <v>722</v>
      </c>
      <c r="F321" s="212">
        <v>1343.39</v>
      </c>
      <c r="H321" s="33"/>
    </row>
    <row r="322" spans="2:8" s="1" customFormat="1" ht="16.899999999999999" customHeight="1">
      <c r="B322" s="33"/>
      <c r="C322" s="207" t="s">
        <v>823</v>
      </c>
      <c r="D322" s="208" t="s">
        <v>824</v>
      </c>
      <c r="E322" s="209" t="s">
        <v>722</v>
      </c>
      <c r="F322" s="210">
        <v>1813.8</v>
      </c>
      <c r="H322" s="33"/>
    </row>
    <row r="323" spans="2:8" s="1" customFormat="1" ht="16.899999999999999" customHeight="1">
      <c r="B323" s="33"/>
      <c r="C323" s="211" t="s">
        <v>21</v>
      </c>
      <c r="D323" s="211" t="s">
        <v>2085</v>
      </c>
      <c r="E323" s="18" t="s">
        <v>21</v>
      </c>
      <c r="F323" s="212">
        <v>1641</v>
      </c>
      <c r="H323" s="33"/>
    </row>
    <row r="324" spans="2:8" s="1" customFormat="1" ht="16.899999999999999" customHeight="1">
      <c r="B324" s="33"/>
      <c r="C324" s="211" t="s">
        <v>21</v>
      </c>
      <c r="D324" s="211" t="s">
        <v>2086</v>
      </c>
      <c r="E324" s="18" t="s">
        <v>21</v>
      </c>
      <c r="F324" s="212">
        <v>172.8</v>
      </c>
      <c r="H324" s="33"/>
    </row>
    <row r="325" spans="2:8" s="1" customFormat="1" ht="16.899999999999999" customHeight="1">
      <c r="B325" s="33"/>
      <c r="C325" s="211" t="s">
        <v>823</v>
      </c>
      <c r="D325" s="211" t="s">
        <v>479</v>
      </c>
      <c r="E325" s="18" t="s">
        <v>21</v>
      </c>
      <c r="F325" s="212">
        <v>1813.8</v>
      </c>
      <c r="H325" s="33"/>
    </row>
    <row r="326" spans="2:8" s="1" customFormat="1" ht="16.899999999999999" customHeight="1">
      <c r="B326" s="33"/>
      <c r="C326" s="213" t="s">
        <v>3687</v>
      </c>
      <c r="H326" s="33"/>
    </row>
    <row r="327" spans="2:8" s="1" customFormat="1" ht="16.899999999999999" customHeight="1">
      <c r="B327" s="33"/>
      <c r="C327" s="211" t="s">
        <v>2079</v>
      </c>
      <c r="D327" s="211" t="s">
        <v>2080</v>
      </c>
      <c r="E327" s="18" t="s">
        <v>722</v>
      </c>
      <c r="F327" s="212">
        <v>1813.8</v>
      </c>
      <c r="H327" s="33"/>
    </row>
    <row r="328" spans="2:8" s="1" customFormat="1" ht="16.899999999999999" customHeight="1">
      <c r="B328" s="33"/>
      <c r="C328" s="211" t="s">
        <v>2088</v>
      </c>
      <c r="D328" s="211" t="s">
        <v>2089</v>
      </c>
      <c r="E328" s="18" t="s">
        <v>722</v>
      </c>
      <c r="F328" s="212">
        <v>163242</v>
      </c>
      <c r="H328" s="33"/>
    </row>
    <row r="329" spans="2:8" s="1" customFormat="1" ht="16.899999999999999" customHeight="1">
      <c r="B329" s="33"/>
      <c r="C329" s="211" t="s">
        <v>2095</v>
      </c>
      <c r="D329" s="211" t="s">
        <v>2096</v>
      </c>
      <c r="E329" s="18" t="s">
        <v>722</v>
      </c>
      <c r="F329" s="212">
        <v>1813.8</v>
      </c>
      <c r="H329" s="33"/>
    </row>
    <row r="330" spans="2:8" s="1" customFormat="1" ht="16.899999999999999" customHeight="1">
      <c r="B330" s="33"/>
      <c r="C330" s="207" t="s">
        <v>826</v>
      </c>
      <c r="D330" s="208" t="s">
        <v>826</v>
      </c>
      <c r="E330" s="209" t="s">
        <v>738</v>
      </c>
      <c r="F330" s="210">
        <v>5.625</v>
      </c>
      <c r="H330" s="33"/>
    </row>
    <row r="331" spans="2:8" s="1" customFormat="1" ht="16.899999999999999" customHeight="1">
      <c r="B331" s="33"/>
      <c r="C331" s="211" t="s">
        <v>21</v>
      </c>
      <c r="D331" s="211" t="s">
        <v>1196</v>
      </c>
      <c r="E331" s="18" t="s">
        <v>21</v>
      </c>
      <c r="F331" s="212">
        <v>0</v>
      </c>
      <c r="H331" s="33"/>
    </row>
    <row r="332" spans="2:8" s="1" customFormat="1" ht="16.899999999999999" customHeight="1">
      <c r="B332" s="33"/>
      <c r="C332" s="211" t="s">
        <v>826</v>
      </c>
      <c r="D332" s="211" t="s">
        <v>1197</v>
      </c>
      <c r="E332" s="18" t="s">
        <v>21</v>
      </c>
      <c r="F332" s="212">
        <v>5.625</v>
      </c>
      <c r="H332" s="33"/>
    </row>
    <row r="333" spans="2:8" s="1" customFormat="1" ht="16.899999999999999" customHeight="1">
      <c r="B333" s="33"/>
      <c r="C333" s="213" t="s">
        <v>3687</v>
      </c>
      <c r="H333" s="33"/>
    </row>
    <row r="334" spans="2:8" s="1" customFormat="1" ht="16.899999999999999" customHeight="1">
      <c r="B334" s="33"/>
      <c r="C334" s="211" t="s">
        <v>1191</v>
      </c>
      <c r="D334" s="211" t="s">
        <v>1192</v>
      </c>
      <c r="E334" s="18" t="s">
        <v>738</v>
      </c>
      <c r="F334" s="212">
        <v>5.625</v>
      </c>
      <c r="H334" s="33"/>
    </row>
    <row r="335" spans="2:8" s="1" customFormat="1" ht="16.899999999999999" customHeight="1">
      <c r="B335" s="33"/>
      <c r="C335" s="211" t="s">
        <v>1173</v>
      </c>
      <c r="D335" s="211" t="s">
        <v>1174</v>
      </c>
      <c r="E335" s="18" t="s">
        <v>738</v>
      </c>
      <c r="F335" s="212">
        <v>1506.7180000000001</v>
      </c>
      <c r="H335" s="33"/>
    </row>
    <row r="336" spans="2:8" s="1" customFormat="1" ht="16.899999999999999" customHeight="1">
      <c r="B336" s="33"/>
      <c r="C336" s="211" t="s">
        <v>1165</v>
      </c>
      <c r="D336" s="211" t="s">
        <v>1166</v>
      </c>
      <c r="E336" s="18" t="s">
        <v>738</v>
      </c>
      <c r="F336" s="212">
        <v>3628.8429999999998</v>
      </c>
      <c r="H336" s="33"/>
    </row>
    <row r="337" spans="2:8" s="1" customFormat="1" ht="16.899999999999999" customHeight="1">
      <c r="B337" s="33"/>
      <c r="C337" s="211" t="s">
        <v>1198</v>
      </c>
      <c r="D337" s="211" t="s">
        <v>1199</v>
      </c>
      <c r="E337" s="18" t="s">
        <v>738</v>
      </c>
      <c r="F337" s="212">
        <v>2132.8530000000001</v>
      </c>
      <c r="H337" s="33"/>
    </row>
    <row r="338" spans="2:8" s="1" customFormat="1" ht="16.899999999999999" customHeight="1">
      <c r="B338" s="33"/>
      <c r="C338" s="211" t="s">
        <v>1205</v>
      </c>
      <c r="D338" s="211" t="s">
        <v>1206</v>
      </c>
      <c r="E338" s="18" t="s">
        <v>738</v>
      </c>
      <c r="F338" s="212">
        <v>1495.99</v>
      </c>
      <c r="H338" s="33"/>
    </row>
    <row r="339" spans="2:8" s="1" customFormat="1" ht="16.899999999999999" customHeight="1">
      <c r="B339" s="33"/>
      <c r="C339" s="207" t="s">
        <v>828</v>
      </c>
      <c r="D339" s="208" t="s">
        <v>829</v>
      </c>
      <c r="E339" s="209" t="s">
        <v>21</v>
      </c>
      <c r="F339" s="210">
        <v>245.3</v>
      </c>
      <c r="H339" s="33"/>
    </row>
    <row r="340" spans="2:8" s="1" customFormat="1" ht="16.899999999999999" customHeight="1">
      <c r="B340" s="33"/>
      <c r="C340" s="211" t="s">
        <v>21</v>
      </c>
      <c r="D340" s="211" t="s">
        <v>2014</v>
      </c>
      <c r="E340" s="18" t="s">
        <v>21</v>
      </c>
      <c r="F340" s="212">
        <v>0</v>
      </c>
      <c r="H340" s="33"/>
    </row>
    <row r="341" spans="2:8" s="1" customFormat="1" ht="16.899999999999999" customHeight="1">
      <c r="B341" s="33"/>
      <c r="C341" s="211" t="s">
        <v>21</v>
      </c>
      <c r="D341" s="211" t="s">
        <v>2015</v>
      </c>
      <c r="E341" s="18" t="s">
        <v>21</v>
      </c>
      <c r="F341" s="212">
        <v>248.3</v>
      </c>
      <c r="H341" s="33"/>
    </row>
    <row r="342" spans="2:8" s="1" customFormat="1" ht="16.899999999999999" customHeight="1">
      <c r="B342" s="33"/>
      <c r="C342" s="211" t="s">
        <v>21</v>
      </c>
      <c r="D342" s="211" t="s">
        <v>2016</v>
      </c>
      <c r="E342" s="18" t="s">
        <v>21</v>
      </c>
      <c r="F342" s="212">
        <v>-3</v>
      </c>
      <c r="H342" s="33"/>
    </row>
    <row r="343" spans="2:8" s="1" customFormat="1" ht="16.899999999999999" customHeight="1">
      <c r="B343" s="33"/>
      <c r="C343" s="211" t="s">
        <v>828</v>
      </c>
      <c r="D343" s="211" t="s">
        <v>479</v>
      </c>
      <c r="E343" s="18" t="s">
        <v>21</v>
      </c>
      <c r="F343" s="212">
        <v>245.3</v>
      </c>
      <c r="H343" s="33"/>
    </row>
    <row r="344" spans="2:8" s="1" customFormat="1" ht="16.899999999999999" customHeight="1">
      <c r="B344" s="33"/>
      <c r="C344" s="213" t="s">
        <v>3687</v>
      </c>
      <c r="H344" s="33"/>
    </row>
    <row r="345" spans="2:8" s="1" customFormat="1" ht="16.899999999999999" customHeight="1">
      <c r="B345" s="33"/>
      <c r="C345" s="211" t="s">
        <v>2008</v>
      </c>
      <c r="D345" s="211" t="s">
        <v>2009</v>
      </c>
      <c r="E345" s="18" t="s">
        <v>251</v>
      </c>
      <c r="F345" s="212">
        <v>245.3</v>
      </c>
      <c r="H345" s="33"/>
    </row>
    <row r="346" spans="2:8" s="1" customFormat="1" ht="16.899999999999999" customHeight="1">
      <c r="B346" s="33"/>
      <c r="C346" s="211" t="s">
        <v>2018</v>
      </c>
      <c r="D346" s="211" t="s">
        <v>2019</v>
      </c>
      <c r="E346" s="18" t="s">
        <v>251</v>
      </c>
      <c r="F346" s="212">
        <v>245.3</v>
      </c>
      <c r="H346" s="33"/>
    </row>
    <row r="347" spans="2:8" s="1" customFormat="1" ht="16.899999999999999" customHeight="1">
      <c r="B347" s="33"/>
      <c r="C347" s="207" t="s">
        <v>831</v>
      </c>
      <c r="D347" s="208" t="s">
        <v>831</v>
      </c>
      <c r="E347" s="209" t="s">
        <v>738</v>
      </c>
      <c r="F347" s="210">
        <v>157.03299999999999</v>
      </c>
      <c r="H347" s="33"/>
    </row>
    <row r="348" spans="2:8" s="1" customFormat="1" ht="16.899999999999999" customHeight="1">
      <c r="B348" s="33"/>
      <c r="C348" s="211" t="s">
        <v>21</v>
      </c>
      <c r="D348" s="211" t="s">
        <v>1243</v>
      </c>
      <c r="E348" s="18" t="s">
        <v>21</v>
      </c>
      <c r="F348" s="212">
        <v>0</v>
      </c>
      <c r="H348" s="33"/>
    </row>
    <row r="349" spans="2:8" s="1" customFormat="1" ht="16.899999999999999" customHeight="1">
      <c r="B349" s="33"/>
      <c r="C349" s="211" t="s">
        <v>21</v>
      </c>
      <c r="D349" s="211" t="s">
        <v>1244</v>
      </c>
      <c r="E349" s="18" t="s">
        <v>21</v>
      </c>
      <c r="F349" s="212">
        <v>0</v>
      </c>
      <c r="H349" s="33"/>
    </row>
    <row r="350" spans="2:8" s="1" customFormat="1" ht="16.899999999999999" customHeight="1">
      <c r="B350" s="33"/>
      <c r="C350" s="211" t="s">
        <v>21</v>
      </c>
      <c r="D350" s="211" t="s">
        <v>1245</v>
      </c>
      <c r="E350" s="18" t="s">
        <v>21</v>
      </c>
      <c r="F350" s="212">
        <v>41.548999999999999</v>
      </c>
      <c r="H350" s="33"/>
    </row>
    <row r="351" spans="2:8" s="1" customFormat="1" ht="16.899999999999999" customHeight="1">
      <c r="B351" s="33"/>
      <c r="C351" s="211" t="s">
        <v>21</v>
      </c>
      <c r="D351" s="211" t="s">
        <v>1246</v>
      </c>
      <c r="E351" s="18" t="s">
        <v>21</v>
      </c>
      <c r="F351" s="212">
        <v>7.476</v>
      </c>
      <c r="H351" s="33"/>
    </row>
    <row r="352" spans="2:8" s="1" customFormat="1" ht="16.899999999999999" customHeight="1">
      <c r="B352" s="33"/>
      <c r="C352" s="211" t="s">
        <v>21</v>
      </c>
      <c r="D352" s="211" t="s">
        <v>1247</v>
      </c>
      <c r="E352" s="18" t="s">
        <v>21</v>
      </c>
      <c r="F352" s="212">
        <v>54.424999999999997</v>
      </c>
      <c r="H352" s="33"/>
    </row>
    <row r="353" spans="2:8" s="1" customFormat="1" ht="16.899999999999999" customHeight="1">
      <c r="B353" s="33"/>
      <c r="C353" s="211" t="s">
        <v>21</v>
      </c>
      <c r="D353" s="211" t="s">
        <v>1248</v>
      </c>
      <c r="E353" s="18" t="s">
        <v>21</v>
      </c>
      <c r="F353" s="212">
        <v>0</v>
      </c>
      <c r="H353" s="33"/>
    </row>
    <row r="354" spans="2:8" s="1" customFormat="1" ht="16.899999999999999" customHeight="1">
      <c r="B354" s="33"/>
      <c r="C354" s="211" t="s">
        <v>21</v>
      </c>
      <c r="D354" s="211" t="s">
        <v>1249</v>
      </c>
      <c r="E354" s="18" t="s">
        <v>21</v>
      </c>
      <c r="F354" s="212">
        <v>50.555999999999997</v>
      </c>
      <c r="H354" s="33"/>
    </row>
    <row r="355" spans="2:8" s="1" customFormat="1" ht="16.899999999999999" customHeight="1">
      <c r="B355" s="33"/>
      <c r="C355" s="211" t="s">
        <v>21</v>
      </c>
      <c r="D355" s="211" t="s">
        <v>1250</v>
      </c>
      <c r="E355" s="18" t="s">
        <v>21</v>
      </c>
      <c r="F355" s="212">
        <v>3.0270000000000001</v>
      </c>
      <c r="H355" s="33"/>
    </row>
    <row r="356" spans="2:8" s="1" customFormat="1" ht="16.899999999999999" customHeight="1">
      <c r="B356" s="33"/>
      <c r="C356" s="211" t="s">
        <v>831</v>
      </c>
      <c r="D356" s="211" t="s">
        <v>479</v>
      </c>
      <c r="E356" s="18" t="s">
        <v>21</v>
      </c>
      <c r="F356" s="212">
        <v>157.03299999999999</v>
      </c>
      <c r="H356" s="33"/>
    </row>
    <row r="357" spans="2:8" s="1" customFormat="1" ht="16.899999999999999" customHeight="1">
      <c r="B357" s="33"/>
      <c r="C357" s="213" t="s">
        <v>3687</v>
      </c>
      <c r="H357" s="33"/>
    </row>
    <row r="358" spans="2:8" s="1" customFormat="1" ht="16.899999999999999" customHeight="1">
      <c r="B358" s="33"/>
      <c r="C358" s="211" t="s">
        <v>1238</v>
      </c>
      <c r="D358" s="211" t="s">
        <v>1239</v>
      </c>
      <c r="E358" s="18" t="s">
        <v>738</v>
      </c>
      <c r="F358" s="212">
        <v>157.03299999999999</v>
      </c>
      <c r="H358" s="33"/>
    </row>
    <row r="359" spans="2:8" s="1" customFormat="1" ht="16.899999999999999" customHeight="1">
      <c r="B359" s="33"/>
      <c r="C359" s="211" t="s">
        <v>1251</v>
      </c>
      <c r="D359" s="211" t="s">
        <v>1252</v>
      </c>
      <c r="E359" s="18" t="s">
        <v>472</v>
      </c>
      <c r="F359" s="212">
        <v>314.06599999999997</v>
      </c>
      <c r="H359" s="33"/>
    </row>
    <row r="360" spans="2:8" s="1" customFormat="1" ht="16.899999999999999" customHeight="1">
      <c r="B360" s="33"/>
      <c r="C360" s="207" t="s">
        <v>833</v>
      </c>
      <c r="D360" s="208" t="s">
        <v>834</v>
      </c>
      <c r="E360" s="209" t="s">
        <v>251</v>
      </c>
      <c r="F360" s="210">
        <v>8.6</v>
      </c>
      <c r="H360" s="33"/>
    </row>
    <row r="361" spans="2:8" s="1" customFormat="1" ht="16.899999999999999" customHeight="1">
      <c r="B361" s="33"/>
      <c r="C361" s="211" t="s">
        <v>833</v>
      </c>
      <c r="D361" s="211" t="s">
        <v>2151</v>
      </c>
      <c r="E361" s="18" t="s">
        <v>21</v>
      </c>
      <c r="F361" s="212">
        <v>8.6</v>
      </c>
      <c r="H361" s="33"/>
    </row>
    <row r="362" spans="2:8" s="1" customFormat="1" ht="16.899999999999999" customHeight="1">
      <c r="B362" s="33"/>
      <c r="C362" s="213" t="s">
        <v>3687</v>
      </c>
      <c r="H362" s="33"/>
    </row>
    <row r="363" spans="2:8" s="1" customFormat="1" ht="16.899999999999999" customHeight="1">
      <c r="B363" s="33"/>
      <c r="C363" s="211" t="s">
        <v>2145</v>
      </c>
      <c r="D363" s="211" t="s">
        <v>2146</v>
      </c>
      <c r="E363" s="18" t="s">
        <v>251</v>
      </c>
      <c r="F363" s="212">
        <v>8.6</v>
      </c>
      <c r="H363" s="33"/>
    </row>
    <row r="364" spans="2:8" s="1" customFormat="1" ht="16.899999999999999" customHeight="1">
      <c r="B364" s="33"/>
      <c r="C364" s="211" t="s">
        <v>2192</v>
      </c>
      <c r="D364" s="211" t="s">
        <v>2193</v>
      </c>
      <c r="E364" s="18" t="s">
        <v>472</v>
      </c>
      <c r="F364" s="212">
        <v>45.372999999999998</v>
      </c>
      <c r="H364" s="33"/>
    </row>
    <row r="365" spans="2:8" s="1" customFormat="1" ht="16.899999999999999" customHeight="1">
      <c r="B365" s="33"/>
      <c r="C365" s="207" t="s">
        <v>3691</v>
      </c>
      <c r="D365" s="208" t="s">
        <v>3692</v>
      </c>
      <c r="E365" s="209" t="s">
        <v>738</v>
      </c>
      <c r="F365" s="210">
        <v>333.976</v>
      </c>
      <c r="H365" s="33"/>
    </row>
    <row r="366" spans="2:8" s="1" customFormat="1" ht="16.899999999999999" customHeight="1">
      <c r="B366" s="33"/>
      <c r="C366" s="207" t="s">
        <v>836</v>
      </c>
      <c r="D366" s="208" t="s">
        <v>837</v>
      </c>
      <c r="E366" s="209" t="s">
        <v>722</v>
      </c>
      <c r="F366" s="210">
        <v>4245.75</v>
      </c>
      <c r="H366" s="33"/>
    </row>
    <row r="367" spans="2:8" s="1" customFormat="1" ht="16.899999999999999" customHeight="1">
      <c r="B367" s="33"/>
      <c r="C367" s="211" t="s">
        <v>21</v>
      </c>
      <c r="D367" s="211" t="s">
        <v>1052</v>
      </c>
      <c r="E367" s="18" t="s">
        <v>21</v>
      </c>
      <c r="F367" s="212">
        <v>0</v>
      </c>
      <c r="H367" s="33"/>
    </row>
    <row r="368" spans="2:8" s="1" customFormat="1" ht="16.899999999999999" customHeight="1">
      <c r="B368" s="33"/>
      <c r="C368" s="211" t="s">
        <v>21</v>
      </c>
      <c r="D368" s="211" t="s">
        <v>1053</v>
      </c>
      <c r="E368" s="18" t="s">
        <v>21</v>
      </c>
      <c r="F368" s="212">
        <v>4151.3999999999996</v>
      </c>
      <c r="H368" s="33"/>
    </row>
    <row r="369" spans="2:8" s="1" customFormat="1" ht="16.899999999999999" customHeight="1">
      <c r="B369" s="33"/>
      <c r="C369" s="211" t="s">
        <v>21</v>
      </c>
      <c r="D369" s="211" t="s">
        <v>1054</v>
      </c>
      <c r="E369" s="18" t="s">
        <v>21</v>
      </c>
      <c r="F369" s="212">
        <v>142.94999999999999</v>
      </c>
      <c r="H369" s="33"/>
    </row>
    <row r="370" spans="2:8" s="1" customFormat="1" ht="16.899999999999999" customHeight="1">
      <c r="B370" s="33"/>
      <c r="C370" s="211" t="s">
        <v>21</v>
      </c>
      <c r="D370" s="211" t="s">
        <v>1260</v>
      </c>
      <c r="E370" s="18" t="s">
        <v>21</v>
      </c>
      <c r="F370" s="212">
        <v>-18</v>
      </c>
      <c r="H370" s="33"/>
    </row>
    <row r="371" spans="2:8" s="1" customFormat="1" ht="16.899999999999999" customHeight="1">
      <c r="B371" s="33"/>
      <c r="C371" s="211" t="s">
        <v>21</v>
      </c>
      <c r="D371" s="211" t="s">
        <v>1261</v>
      </c>
      <c r="E371" s="18" t="s">
        <v>21</v>
      </c>
      <c r="F371" s="212">
        <v>-30.6</v>
      </c>
      <c r="H371" s="33"/>
    </row>
    <row r="372" spans="2:8" s="1" customFormat="1" ht="16.899999999999999" customHeight="1">
      <c r="B372" s="33"/>
      <c r="C372" s="211" t="s">
        <v>836</v>
      </c>
      <c r="D372" s="211" t="s">
        <v>479</v>
      </c>
      <c r="E372" s="18" t="s">
        <v>21</v>
      </c>
      <c r="F372" s="212">
        <v>4245.75</v>
      </c>
      <c r="H372" s="33"/>
    </row>
    <row r="373" spans="2:8" s="1" customFormat="1" ht="16.899999999999999" customHeight="1">
      <c r="B373" s="33"/>
      <c r="C373" s="213" t="s">
        <v>3687</v>
      </c>
      <c r="H373" s="33"/>
    </row>
    <row r="374" spans="2:8" s="1" customFormat="1" ht="16.899999999999999" customHeight="1">
      <c r="B374" s="33"/>
      <c r="C374" s="211" t="s">
        <v>1255</v>
      </c>
      <c r="D374" s="211" t="s">
        <v>1256</v>
      </c>
      <c r="E374" s="18" t="s">
        <v>722</v>
      </c>
      <c r="F374" s="212">
        <v>4245.75</v>
      </c>
      <c r="H374" s="33"/>
    </row>
    <row r="375" spans="2:8" s="1" customFormat="1" ht="16.899999999999999" customHeight="1">
      <c r="B375" s="33"/>
      <c r="C375" s="211" t="s">
        <v>1173</v>
      </c>
      <c r="D375" s="211" t="s">
        <v>1174</v>
      </c>
      <c r="E375" s="18" t="s">
        <v>738</v>
      </c>
      <c r="F375" s="212">
        <v>1506.7180000000001</v>
      </c>
      <c r="H375" s="33"/>
    </row>
    <row r="376" spans="2:8" s="1" customFormat="1" ht="16.899999999999999" customHeight="1">
      <c r="B376" s="33"/>
      <c r="C376" s="211" t="s">
        <v>1165</v>
      </c>
      <c r="D376" s="211" t="s">
        <v>1166</v>
      </c>
      <c r="E376" s="18" t="s">
        <v>738</v>
      </c>
      <c r="F376" s="212">
        <v>3628.8429999999998</v>
      </c>
      <c r="H376" s="33"/>
    </row>
    <row r="377" spans="2:8" s="1" customFormat="1" ht="16.899999999999999" customHeight="1">
      <c r="B377" s="33"/>
      <c r="C377" s="211" t="s">
        <v>1198</v>
      </c>
      <c r="D377" s="211" t="s">
        <v>1199</v>
      </c>
      <c r="E377" s="18" t="s">
        <v>738</v>
      </c>
      <c r="F377" s="212">
        <v>2132.8530000000001</v>
      </c>
      <c r="H377" s="33"/>
    </row>
    <row r="378" spans="2:8" s="1" customFormat="1" ht="16.899999999999999" customHeight="1">
      <c r="B378" s="33"/>
      <c r="C378" s="211" t="s">
        <v>1262</v>
      </c>
      <c r="D378" s="211" t="s">
        <v>1263</v>
      </c>
      <c r="E378" s="18" t="s">
        <v>722</v>
      </c>
      <c r="F378" s="212">
        <v>4245.75</v>
      </c>
      <c r="H378" s="33"/>
    </row>
    <row r="379" spans="2:8" s="1" customFormat="1" ht="16.899999999999999" customHeight="1">
      <c r="B379" s="33"/>
      <c r="C379" s="211" t="s">
        <v>1271</v>
      </c>
      <c r="D379" s="211" t="s">
        <v>1272</v>
      </c>
      <c r="E379" s="18" t="s">
        <v>722</v>
      </c>
      <c r="F379" s="212">
        <v>4245.75</v>
      </c>
      <c r="H379" s="33"/>
    </row>
    <row r="380" spans="2:8" s="1" customFormat="1" ht="16.899999999999999" customHeight="1">
      <c r="B380" s="33"/>
      <c r="C380" s="211" t="s">
        <v>1283</v>
      </c>
      <c r="D380" s="211" t="s">
        <v>1284</v>
      </c>
      <c r="E380" s="18" t="s">
        <v>722</v>
      </c>
      <c r="F380" s="212">
        <v>4245.75</v>
      </c>
      <c r="H380" s="33"/>
    </row>
    <row r="381" spans="2:8" s="1" customFormat="1" ht="16.899999999999999" customHeight="1">
      <c r="B381" s="33"/>
      <c r="C381" s="211" t="s">
        <v>1289</v>
      </c>
      <c r="D381" s="211" t="s">
        <v>1290</v>
      </c>
      <c r="E381" s="18" t="s">
        <v>738</v>
      </c>
      <c r="F381" s="212">
        <v>127.373</v>
      </c>
      <c r="H381" s="33"/>
    </row>
    <row r="382" spans="2:8" s="1" customFormat="1" ht="16.899999999999999" customHeight="1">
      <c r="B382" s="33"/>
      <c r="C382" s="211" t="s">
        <v>1267</v>
      </c>
      <c r="D382" s="211" t="s">
        <v>1268</v>
      </c>
      <c r="E382" s="18" t="s">
        <v>150</v>
      </c>
      <c r="F382" s="212">
        <v>127.373</v>
      </c>
      <c r="H382" s="33"/>
    </row>
    <row r="383" spans="2:8" s="1" customFormat="1" ht="16.899999999999999" customHeight="1">
      <c r="B383" s="33"/>
      <c r="C383" s="207" t="s">
        <v>839</v>
      </c>
      <c r="D383" s="208" t="s">
        <v>21</v>
      </c>
      <c r="E383" s="209" t="s">
        <v>722</v>
      </c>
      <c r="F383" s="210">
        <v>1237.7</v>
      </c>
      <c r="H383" s="33"/>
    </row>
    <row r="384" spans="2:8" s="1" customFormat="1" ht="16.899999999999999" customHeight="1">
      <c r="B384" s="33"/>
      <c r="C384" s="211" t="s">
        <v>21</v>
      </c>
      <c r="D384" s="211" t="s">
        <v>1090</v>
      </c>
      <c r="E384" s="18" t="s">
        <v>21</v>
      </c>
      <c r="F384" s="212">
        <v>0</v>
      </c>
      <c r="H384" s="33"/>
    </row>
    <row r="385" spans="2:8" s="1" customFormat="1" ht="16.899999999999999" customHeight="1">
      <c r="B385" s="33"/>
      <c r="C385" s="211" t="s">
        <v>21</v>
      </c>
      <c r="D385" s="211" t="s">
        <v>1091</v>
      </c>
      <c r="E385" s="18" t="s">
        <v>21</v>
      </c>
      <c r="F385" s="212">
        <v>0</v>
      </c>
      <c r="H385" s="33"/>
    </row>
    <row r="386" spans="2:8" s="1" customFormat="1" ht="16.899999999999999" customHeight="1">
      <c r="B386" s="33"/>
      <c r="C386" s="211" t="s">
        <v>21</v>
      </c>
      <c r="D386" s="211" t="s">
        <v>1101</v>
      </c>
      <c r="E386" s="18" t="s">
        <v>21</v>
      </c>
      <c r="F386" s="212">
        <v>504</v>
      </c>
      <c r="H386" s="33"/>
    </row>
    <row r="387" spans="2:8" s="1" customFormat="1" ht="16.899999999999999" customHeight="1">
      <c r="B387" s="33"/>
      <c r="C387" s="211" t="s">
        <v>21</v>
      </c>
      <c r="D387" s="211" t="s">
        <v>1102</v>
      </c>
      <c r="E387" s="18" t="s">
        <v>21</v>
      </c>
      <c r="F387" s="212">
        <v>74</v>
      </c>
      <c r="H387" s="33"/>
    </row>
    <row r="388" spans="2:8" s="1" customFormat="1" ht="16.899999999999999" customHeight="1">
      <c r="B388" s="33"/>
      <c r="C388" s="211" t="s">
        <v>21</v>
      </c>
      <c r="D388" s="211" t="s">
        <v>1103</v>
      </c>
      <c r="E388" s="18" t="s">
        <v>21</v>
      </c>
      <c r="F388" s="212">
        <v>659.7</v>
      </c>
      <c r="H388" s="33"/>
    </row>
    <row r="389" spans="2:8" s="1" customFormat="1" ht="16.899999999999999" customHeight="1">
      <c r="B389" s="33"/>
      <c r="C389" s="211" t="s">
        <v>839</v>
      </c>
      <c r="D389" s="211" t="s">
        <v>479</v>
      </c>
      <c r="E389" s="18" t="s">
        <v>21</v>
      </c>
      <c r="F389" s="212">
        <v>1237.7</v>
      </c>
      <c r="H389" s="33"/>
    </row>
    <row r="390" spans="2:8" s="1" customFormat="1" ht="16.899999999999999" customHeight="1">
      <c r="B390" s="33"/>
      <c r="C390" s="213" t="s">
        <v>3687</v>
      </c>
      <c r="H390" s="33"/>
    </row>
    <row r="391" spans="2:8" s="1" customFormat="1" ht="16.899999999999999" customHeight="1">
      <c r="B391" s="33"/>
      <c r="C391" s="211" t="s">
        <v>1096</v>
      </c>
      <c r="D391" s="211" t="s">
        <v>1097</v>
      </c>
      <c r="E391" s="18" t="s">
        <v>722</v>
      </c>
      <c r="F391" s="212">
        <v>1237.7</v>
      </c>
      <c r="H391" s="33"/>
    </row>
    <row r="392" spans="2:8" s="1" customFormat="1" ht="16.899999999999999" customHeight="1">
      <c r="B392" s="33"/>
      <c r="C392" s="211" t="s">
        <v>1104</v>
      </c>
      <c r="D392" s="211" t="s">
        <v>1105</v>
      </c>
      <c r="E392" s="18" t="s">
        <v>722</v>
      </c>
      <c r="F392" s="212">
        <v>1237.7</v>
      </c>
      <c r="H392" s="33"/>
    </row>
    <row r="393" spans="2:8" s="1" customFormat="1" ht="16.899999999999999" customHeight="1">
      <c r="B393" s="33"/>
      <c r="C393" s="207" t="s">
        <v>841</v>
      </c>
      <c r="D393" s="208" t="s">
        <v>842</v>
      </c>
      <c r="E393" s="209" t="s">
        <v>786</v>
      </c>
      <c r="F393" s="210">
        <v>4</v>
      </c>
      <c r="H393" s="33"/>
    </row>
    <row r="394" spans="2:8" s="1" customFormat="1" ht="16.899999999999999" customHeight="1">
      <c r="B394" s="33"/>
      <c r="C394" s="211" t="s">
        <v>841</v>
      </c>
      <c r="D394" s="211" t="s">
        <v>168</v>
      </c>
      <c r="E394" s="18" t="s">
        <v>21</v>
      </c>
      <c r="F394" s="212">
        <v>4</v>
      </c>
      <c r="H394" s="33"/>
    </row>
    <row r="395" spans="2:8" s="1" customFormat="1" ht="16.899999999999999" customHeight="1">
      <c r="B395" s="33"/>
      <c r="C395" s="213" t="s">
        <v>3687</v>
      </c>
      <c r="H395" s="33"/>
    </row>
    <row r="396" spans="2:8" s="1" customFormat="1" ht="16.899999999999999" customHeight="1">
      <c r="B396" s="33"/>
      <c r="C396" s="211" t="s">
        <v>1159</v>
      </c>
      <c r="D396" s="211" t="s">
        <v>1160</v>
      </c>
      <c r="E396" s="18" t="s">
        <v>786</v>
      </c>
      <c r="F396" s="212">
        <v>4</v>
      </c>
      <c r="H396" s="33"/>
    </row>
    <row r="397" spans="2:8" s="1" customFormat="1" ht="16.899999999999999" customHeight="1">
      <c r="B397" s="33"/>
      <c r="C397" s="211" t="s">
        <v>1133</v>
      </c>
      <c r="D397" s="211" t="s">
        <v>1134</v>
      </c>
      <c r="E397" s="18" t="s">
        <v>251</v>
      </c>
      <c r="F397" s="212">
        <v>24</v>
      </c>
      <c r="H397" s="33"/>
    </row>
    <row r="398" spans="2:8" s="1" customFormat="1" ht="16.899999999999999" customHeight="1">
      <c r="B398" s="33"/>
      <c r="C398" s="211" t="s">
        <v>1353</v>
      </c>
      <c r="D398" s="211" t="s">
        <v>1354</v>
      </c>
      <c r="E398" s="18" t="s">
        <v>1338</v>
      </c>
      <c r="F398" s="212">
        <v>1.2</v>
      </c>
      <c r="H398" s="33"/>
    </row>
    <row r="399" spans="2:8" s="1" customFormat="1" ht="16.899999999999999" customHeight="1">
      <c r="B399" s="33"/>
      <c r="C399" s="211" t="s">
        <v>1361</v>
      </c>
      <c r="D399" s="211" t="s">
        <v>1362</v>
      </c>
      <c r="E399" s="18" t="s">
        <v>1338</v>
      </c>
      <c r="F399" s="212">
        <v>28.8</v>
      </c>
      <c r="H399" s="33"/>
    </row>
    <row r="400" spans="2:8" s="1" customFormat="1" ht="16.899999999999999" customHeight="1">
      <c r="B400" s="33"/>
      <c r="C400" s="211" t="s">
        <v>1146</v>
      </c>
      <c r="D400" s="211" t="s">
        <v>1147</v>
      </c>
      <c r="E400" s="18" t="s">
        <v>786</v>
      </c>
      <c r="F400" s="212">
        <v>8</v>
      </c>
      <c r="H400" s="33"/>
    </row>
    <row r="401" spans="2:8" s="1" customFormat="1" ht="16.899999999999999" customHeight="1">
      <c r="B401" s="33"/>
      <c r="C401" s="211" t="s">
        <v>1143</v>
      </c>
      <c r="D401" s="211" t="s">
        <v>1144</v>
      </c>
      <c r="E401" s="18" t="s">
        <v>786</v>
      </c>
      <c r="F401" s="212">
        <v>4</v>
      </c>
      <c r="H401" s="33"/>
    </row>
    <row r="402" spans="2:8" s="1" customFormat="1" ht="16.899999999999999" customHeight="1">
      <c r="B402" s="33"/>
      <c r="C402" s="211" t="s">
        <v>1150</v>
      </c>
      <c r="D402" s="211" t="s">
        <v>1151</v>
      </c>
      <c r="E402" s="18" t="s">
        <v>786</v>
      </c>
      <c r="F402" s="212">
        <v>4</v>
      </c>
      <c r="H402" s="33"/>
    </row>
    <row r="403" spans="2:8" s="1" customFormat="1" ht="16.899999999999999" customHeight="1">
      <c r="B403" s="33"/>
      <c r="C403" s="211" t="s">
        <v>1368</v>
      </c>
      <c r="D403" s="211" t="s">
        <v>1369</v>
      </c>
      <c r="E403" s="18" t="s">
        <v>472</v>
      </c>
      <c r="F403" s="212">
        <v>1.4</v>
      </c>
      <c r="H403" s="33"/>
    </row>
    <row r="404" spans="2:8" s="1" customFormat="1" ht="16.899999999999999" customHeight="1">
      <c r="B404" s="33"/>
      <c r="C404" s="207" t="s">
        <v>843</v>
      </c>
      <c r="D404" s="208" t="s">
        <v>843</v>
      </c>
      <c r="E404" s="209" t="s">
        <v>786</v>
      </c>
      <c r="F404" s="210">
        <v>128</v>
      </c>
      <c r="H404" s="33"/>
    </row>
    <row r="405" spans="2:8" s="1" customFormat="1" ht="16.899999999999999" customHeight="1">
      <c r="B405" s="33"/>
      <c r="C405" s="211" t="s">
        <v>21</v>
      </c>
      <c r="D405" s="211" t="s">
        <v>1585</v>
      </c>
      <c r="E405" s="18" t="s">
        <v>21</v>
      </c>
      <c r="F405" s="212">
        <v>0</v>
      </c>
      <c r="H405" s="33"/>
    </row>
    <row r="406" spans="2:8" s="1" customFormat="1" ht="16.899999999999999" customHeight="1">
      <c r="B406" s="33"/>
      <c r="C406" s="211" t="s">
        <v>843</v>
      </c>
      <c r="D406" s="211" t="s">
        <v>1586</v>
      </c>
      <c r="E406" s="18" t="s">
        <v>21</v>
      </c>
      <c r="F406" s="212">
        <v>128</v>
      </c>
      <c r="H406" s="33"/>
    </row>
    <row r="407" spans="2:8" s="1" customFormat="1" ht="16.899999999999999" customHeight="1">
      <c r="B407" s="33"/>
      <c r="C407" s="213" t="s">
        <v>3687</v>
      </c>
      <c r="H407" s="33"/>
    </row>
    <row r="408" spans="2:8" s="1" customFormat="1" ht="16.899999999999999" customHeight="1">
      <c r="B408" s="33"/>
      <c r="C408" s="211" t="s">
        <v>1582</v>
      </c>
      <c r="D408" s="211" t="s">
        <v>1583</v>
      </c>
      <c r="E408" s="18" t="s">
        <v>786</v>
      </c>
      <c r="F408" s="212">
        <v>128</v>
      </c>
      <c r="H408" s="33"/>
    </row>
    <row r="409" spans="2:8" s="1" customFormat="1" ht="16.899999999999999" customHeight="1">
      <c r="B409" s="33"/>
      <c r="C409" s="211" t="s">
        <v>1575</v>
      </c>
      <c r="D409" s="211" t="s">
        <v>1576</v>
      </c>
      <c r="E409" s="18" t="s">
        <v>786</v>
      </c>
      <c r="F409" s="212">
        <v>128</v>
      </c>
      <c r="H409" s="33"/>
    </row>
    <row r="410" spans="2:8" s="1" customFormat="1" ht="16.899999999999999" customHeight="1">
      <c r="B410" s="33"/>
      <c r="C410" s="207" t="s">
        <v>845</v>
      </c>
      <c r="D410" s="208" t="s">
        <v>846</v>
      </c>
      <c r="E410" s="209" t="s">
        <v>150</v>
      </c>
      <c r="F410" s="210">
        <v>324.66000000000003</v>
      </c>
      <c r="H410" s="33"/>
    </row>
    <row r="411" spans="2:8" s="1" customFormat="1" ht="16.899999999999999" customHeight="1">
      <c r="B411" s="33"/>
      <c r="C411" s="211" t="s">
        <v>845</v>
      </c>
      <c r="D411" s="211" t="s">
        <v>2333</v>
      </c>
      <c r="E411" s="18" t="s">
        <v>21</v>
      </c>
      <c r="F411" s="212">
        <v>324.66000000000003</v>
      </c>
      <c r="H411" s="33"/>
    </row>
    <row r="412" spans="2:8" s="1" customFormat="1" ht="16.899999999999999" customHeight="1">
      <c r="B412" s="33"/>
      <c r="C412" s="213" t="s">
        <v>3687</v>
      </c>
      <c r="H412" s="33"/>
    </row>
    <row r="413" spans="2:8" s="1" customFormat="1" ht="16.899999999999999" customHeight="1">
      <c r="B413" s="33"/>
      <c r="C413" s="211" t="s">
        <v>2329</v>
      </c>
      <c r="D413" s="211" t="s">
        <v>2330</v>
      </c>
      <c r="E413" s="18" t="s">
        <v>150</v>
      </c>
      <c r="F413" s="212">
        <v>324.66000000000003</v>
      </c>
      <c r="H413" s="33"/>
    </row>
    <row r="414" spans="2:8" s="1" customFormat="1" ht="16.899999999999999" customHeight="1">
      <c r="B414" s="33"/>
      <c r="C414" s="211" t="s">
        <v>2323</v>
      </c>
      <c r="D414" s="211" t="s">
        <v>2324</v>
      </c>
      <c r="E414" s="18" t="s">
        <v>150</v>
      </c>
      <c r="F414" s="212">
        <v>1291.69</v>
      </c>
      <c r="H414" s="33"/>
    </row>
    <row r="415" spans="2:8" s="1" customFormat="1" ht="16.899999999999999" customHeight="1">
      <c r="B415" s="33"/>
      <c r="C415" s="207" t="s">
        <v>848</v>
      </c>
      <c r="D415" s="208" t="s">
        <v>848</v>
      </c>
      <c r="E415" s="209" t="s">
        <v>786</v>
      </c>
      <c r="F415" s="210">
        <v>6</v>
      </c>
      <c r="H415" s="33"/>
    </row>
    <row r="416" spans="2:8" s="1" customFormat="1" ht="16.899999999999999" customHeight="1">
      <c r="B416" s="33"/>
      <c r="C416" s="211" t="s">
        <v>21</v>
      </c>
      <c r="D416" s="211" t="s">
        <v>1310</v>
      </c>
      <c r="E416" s="18" t="s">
        <v>21</v>
      </c>
      <c r="F416" s="212">
        <v>0</v>
      </c>
      <c r="H416" s="33"/>
    </row>
    <row r="417" spans="2:8" s="1" customFormat="1" ht="16.899999999999999" customHeight="1">
      <c r="B417" s="33"/>
      <c r="C417" s="211" t="s">
        <v>848</v>
      </c>
      <c r="D417" s="211" t="s">
        <v>1964</v>
      </c>
      <c r="E417" s="18" t="s">
        <v>21</v>
      </c>
      <c r="F417" s="212">
        <v>6</v>
      </c>
      <c r="H417" s="33"/>
    </row>
    <row r="418" spans="2:8" s="1" customFormat="1" ht="16.899999999999999" customHeight="1">
      <c r="B418" s="33"/>
      <c r="C418" s="213" t="s">
        <v>3687</v>
      </c>
      <c r="H418" s="33"/>
    </row>
    <row r="419" spans="2:8" s="1" customFormat="1" ht="16.899999999999999" customHeight="1">
      <c r="B419" s="33"/>
      <c r="C419" s="211" t="s">
        <v>1958</v>
      </c>
      <c r="D419" s="211" t="s">
        <v>1959</v>
      </c>
      <c r="E419" s="18" t="s">
        <v>786</v>
      </c>
      <c r="F419" s="212">
        <v>6</v>
      </c>
      <c r="H419" s="33"/>
    </row>
    <row r="420" spans="2:8" s="1" customFormat="1" ht="16.899999999999999" customHeight="1">
      <c r="B420" s="33"/>
      <c r="C420" s="211" t="s">
        <v>1966</v>
      </c>
      <c r="D420" s="211" t="s">
        <v>1967</v>
      </c>
      <c r="E420" s="18" t="s">
        <v>786</v>
      </c>
      <c r="F420" s="212">
        <v>6</v>
      </c>
      <c r="H420" s="33"/>
    </row>
    <row r="421" spans="2:8" s="1" customFormat="1" ht="16.899999999999999" customHeight="1">
      <c r="B421" s="33"/>
      <c r="C421" s="207" t="s">
        <v>849</v>
      </c>
      <c r="D421" s="208" t="s">
        <v>850</v>
      </c>
      <c r="E421" s="209" t="s">
        <v>150</v>
      </c>
      <c r="F421" s="210">
        <v>320.64</v>
      </c>
      <c r="H421" s="33"/>
    </row>
    <row r="422" spans="2:8" s="1" customFormat="1" ht="16.899999999999999" customHeight="1">
      <c r="B422" s="33"/>
      <c r="C422" s="211" t="s">
        <v>849</v>
      </c>
      <c r="D422" s="211" t="s">
        <v>2338</v>
      </c>
      <c r="E422" s="18" t="s">
        <v>21</v>
      </c>
      <c r="F422" s="212">
        <v>320.64</v>
      </c>
      <c r="H422" s="33"/>
    </row>
    <row r="423" spans="2:8" s="1" customFormat="1" ht="16.899999999999999" customHeight="1">
      <c r="B423" s="33"/>
      <c r="C423" s="213" t="s">
        <v>3687</v>
      </c>
      <c r="H423" s="33"/>
    </row>
    <row r="424" spans="2:8" s="1" customFormat="1" ht="16.899999999999999" customHeight="1">
      <c r="B424" s="33"/>
      <c r="C424" s="211" t="s">
        <v>2335</v>
      </c>
      <c r="D424" s="211" t="s">
        <v>2336</v>
      </c>
      <c r="E424" s="18" t="s">
        <v>150</v>
      </c>
      <c r="F424" s="212">
        <v>320.64</v>
      </c>
      <c r="H424" s="33"/>
    </row>
    <row r="425" spans="2:8" s="1" customFormat="1" ht="16.899999999999999" customHeight="1">
      <c r="B425" s="33"/>
      <c r="C425" s="211" t="s">
        <v>2323</v>
      </c>
      <c r="D425" s="211" t="s">
        <v>2324</v>
      </c>
      <c r="E425" s="18" t="s">
        <v>150</v>
      </c>
      <c r="F425" s="212">
        <v>1291.69</v>
      </c>
      <c r="H425" s="33"/>
    </row>
    <row r="426" spans="2:8" s="1" customFormat="1" ht="16.899999999999999" customHeight="1">
      <c r="B426" s="33"/>
      <c r="C426" s="207" t="s">
        <v>852</v>
      </c>
      <c r="D426" s="208" t="s">
        <v>853</v>
      </c>
      <c r="E426" s="209" t="s">
        <v>150</v>
      </c>
      <c r="F426" s="210">
        <v>317.95</v>
      </c>
      <c r="H426" s="33"/>
    </row>
    <row r="427" spans="2:8" s="1" customFormat="1" ht="16.899999999999999" customHeight="1">
      <c r="B427" s="33"/>
      <c r="C427" s="211" t="s">
        <v>852</v>
      </c>
      <c r="D427" s="211" t="s">
        <v>2343</v>
      </c>
      <c r="E427" s="18" t="s">
        <v>21</v>
      </c>
      <c r="F427" s="212">
        <v>317.95</v>
      </c>
      <c r="H427" s="33"/>
    </row>
    <row r="428" spans="2:8" s="1" customFormat="1" ht="16.899999999999999" customHeight="1">
      <c r="B428" s="33"/>
      <c r="C428" s="213" t="s">
        <v>3687</v>
      </c>
      <c r="H428" s="33"/>
    </row>
    <row r="429" spans="2:8" s="1" customFormat="1" ht="16.899999999999999" customHeight="1">
      <c r="B429" s="33"/>
      <c r="C429" s="211" t="s">
        <v>2340</v>
      </c>
      <c r="D429" s="211" t="s">
        <v>2341</v>
      </c>
      <c r="E429" s="18" t="s">
        <v>150</v>
      </c>
      <c r="F429" s="212">
        <v>317.95</v>
      </c>
      <c r="H429" s="33"/>
    </row>
    <row r="430" spans="2:8" s="1" customFormat="1" ht="16.899999999999999" customHeight="1">
      <c r="B430" s="33"/>
      <c r="C430" s="211" t="s">
        <v>2323</v>
      </c>
      <c r="D430" s="211" t="s">
        <v>2324</v>
      </c>
      <c r="E430" s="18" t="s">
        <v>150</v>
      </c>
      <c r="F430" s="212">
        <v>1291.69</v>
      </c>
      <c r="H430" s="33"/>
    </row>
    <row r="431" spans="2:8" s="1" customFormat="1" ht="16.899999999999999" customHeight="1">
      <c r="B431" s="33"/>
      <c r="C431" s="207" t="s">
        <v>855</v>
      </c>
      <c r="D431" s="208" t="s">
        <v>856</v>
      </c>
      <c r="E431" s="209" t="s">
        <v>150</v>
      </c>
      <c r="F431" s="210">
        <v>328.44</v>
      </c>
      <c r="H431" s="33"/>
    </row>
    <row r="432" spans="2:8" s="1" customFormat="1" ht="16.899999999999999" customHeight="1">
      <c r="B432" s="33"/>
      <c r="C432" s="211" t="s">
        <v>855</v>
      </c>
      <c r="D432" s="211" t="s">
        <v>2348</v>
      </c>
      <c r="E432" s="18" t="s">
        <v>21</v>
      </c>
      <c r="F432" s="212">
        <v>328.44</v>
      </c>
      <c r="H432" s="33"/>
    </row>
    <row r="433" spans="2:8" s="1" customFormat="1" ht="16.899999999999999" customHeight="1">
      <c r="B433" s="33"/>
      <c r="C433" s="213" t="s">
        <v>3687</v>
      </c>
      <c r="H433" s="33"/>
    </row>
    <row r="434" spans="2:8" s="1" customFormat="1" ht="16.899999999999999" customHeight="1">
      <c r="B434" s="33"/>
      <c r="C434" s="211" t="s">
        <v>2345</v>
      </c>
      <c r="D434" s="211" t="s">
        <v>2346</v>
      </c>
      <c r="E434" s="18" t="s">
        <v>150</v>
      </c>
      <c r="F434" s="212">
        <v>328.44</v>
      </c>
      <c r="H434" s="33"/>
    </row>
    <row r="435" spans="2:8" s="1" customFormat="1" ht="16.899999999999999" customHeight="1">
      <c r="B435" s="33"/>
      <c r="C435" s="211" t="s">
        <v>2323</v>
      </c>
      <c r="D435" s="211" t="s">
        <v>2324</v>
      </c>
      <c r="E435" s="18" t="s">
        <v>150</v>
      </c>
      <c r="F435" s="212">
        <v>1291.69</v>
      </c>
      <c r="H435" s="33"/>
    </row>
    <row r="436" spans="2:8" s="1" customFormat="1" ht="16.899999999999999" customHeight="1">
      <c r="B436" s="33"/>
      <c r="C436" s="207" t="s">
        <v>858</v>
      </c>
      <c r="D436" s="208" t="s">
        <v>859</v>
      </c>
      <c r="E436" s="209" t="s">
        <v>150</v>
      </c>
      <c r="F436" s="210">
        <v>88.65</v>
      </c>
      <c r="H436" s="33"/>
    </row>
    <row r="437" spans="2:8" s="1" customFormat="1" ht="16.899999999999999" customHeight="1">
      <c r="B437" s="33"/>
      <c r="C437" s="211" t="s">
        <v>858</v>
      </c>
      <c r="D437" s="211" t="s">
        <v>2307</v>
      </c>
      <c r="E437" s="18" t="s">
        <v>21</v>
      </c>
      <c r="F437" s="212">
        <v>88.65</v>
      </c>
      <c r="H437" s="33"/>
    </row>
    <row r="438" spans="2:8" s="1" customFormat="1" ht="16.899999999999999" customHeight="1">
      <c r="B438" s="33"/>
      <c r="C438" s="213" t="s">
        <v>3687</v>
      </c>
      <c r="H438" s="33"/>
    </row>
    <row r="439" spans="2:8" s="1" customFormat="1" ht="16.899999999999999" customHeight="1">
      <c r="B439" s="33"/>
      <c r="C439" s="211" t="s">
        <v>2304</v>
      </c>
      <c r="D439" s="211" t="s">
        <v>2305</v>
      </c>
      <c r="E439" s="18" t="s">
        <v>150</v>
      </c>
      <c r="F439" s="212">
        <v>88.65</v>
      </c>
      <c r="H439" s="33"/>
    </row>
    <row r="440" spans="2:8" s="1" customFormat="1" ht="16.899999999999999" customHeight="1">
      <c r="B440" s="33"/>
      <c r="C440" s="211" t="s">
        <v>2284</v>
      </c>
      <c r="D440" s="211" t="s">
        <v>2285</v>
      </c>
      <c r="E440" s="18" t="s">
        <v>150</v>
      </c>
      <c r="F440" s="212">
        <v>3503</v>
      </c>
      <c r="H440" s="33"/>
    </row>
    <row r="441" spans="2:8" s="1" customFormat="1" ht="16.899999999999999" customHeight="1">
      <c r="B441" s="33"/>
      <c r="C441" s="207" t="s">
        <v>861</v>
      </c>
      <c r="D441" s="208" t="s">
        <v>862</v>
      </c>
      <c r="E441" s="209" t="s">
        <v>150</v>
      </c>
      <c r="F441" s="210">
        <v>98.06</v>
      </c>
      <c r="H441" s="33"/>
    </row>
    <row r="442" spans="2:8" s="1" customFormat="1" ht="16.899999999999999" customHeight="1">
      <c r="B442" s="33"/>
      <c r="C442" s="211" t="s">
        <v>861</v>
      </c>
      <c r="D442" s="211" t="s">
        <v>2312</v>
      </c>
      <c r="E442" s="18" t="s">
        <v>21</v>
      </c>
      <c r="F442" s="212">
        <v>98.06</v>
      </c>
      <c r="H442" s="33"/>
    </row>
    <row r="443" spans="2:8" s="1" customFormat="1" ht="16.899999999999999" customHeight="1">
      <c r="B443" s="33"/>
      <c r="C443" s="213" t="s">
        <v>3687</v>
      </c>
      <c r="H443" s="33"/>
    </row>
    <row r="444" spans="2:8" s="1" customFormat="1" ht="16.899999999999999" customHeight="1">
      <c r="B444" s="33"/>
      <c r="C444" s="211" t="s">
        <v>2309</v>
      </c>
      <c r="D444" s="211" t="s">
        <v>2310</v>
      </c>
      <c r="E444" s="18" t="s">
        <v>150</v>
      </c>
      <c r="F444" s="212">
        <v>98.06</v>
      </c>
      <c r="H444" s="33"/>
    </row>
    <row r="445" spans="2:8" s="1" customFormat="1" ht="16.899999999999999" customHeight="1">
      <c r="B445" s="33"/>
      <c r="C445" s="211" t="s">
        <v>2284</v>
      </c>
      <c r="D445" s="211" t="s">
        <v>2285</v>
      </c>
      <c r="E445" s="18" t="s">
        <v>150</v>
      </c>
      <c r="F445" s="212">
        <v>3503</v>
      </c>
      <c r="H445" s="33"/>
    </row>
    <row r="446" spans="2:8" s="1" customFormat="1" ht="16.899999999999999" customHeight="1">
      <c r="B446" s="33"/>
      <c r="C446" s="207" t="s">
        <v>864</v>
      </c>
      <c r="D446" s="208" t="s">
        <v>865</v>
      </c>
      <c r="E446" s="209" t="s">
        <v>150</v>
      </c>
      <c r="F446" s="210">
        <v>93.84</v>
      </c>
      <c r="H446" s="33"/>
    </row>
    <row r="447" spans="2:8" s="1" customFormat="1" ht="16.899999999999999" customHeight="1">
      <c r="B447" s="33"/>
      <c r="C447" s="211" t="s">
        <v>864</v>
      </c>
      <c r="D447" s="211" t="s">
        <v>2317</v>
      </c>
      <c r="E447" s="18" t="s">
        <v>21</v>
      </c>
      <c r="F447" s="212">
        <v>93.84</v>
      </c>
      <c r="H447" s="33"/>
    </row>
    <row r="448" spans="2:8" s="1" customFormat="1" ht="16.899999999999999" customHeight="1">
      <c r="B448" s="33"/>
      <c r="C448" s="213" t="s">
        <v>3687</v>
      </c>
      <c r="H448" s="33"/>
    </row>
    <row r="449" spans="2:8" s="1" customFormat="1" ht="16.899999999999999" customHeight="1">
      <c r="B449" s="33"/>
      <c r="C449" s="211" t="s">
        <v>2314</v>
      </c>
      <c r="D449" s="211" t="s">
        <v>2315</v>
      </c>
      <c r="E449" s="18" t="s">
        <v>150</v>
      </c>
      <c r="F449" s="212">
        <v>93.84</v>
      </c>
      <c r="H449" s="33"/>
    </row>
    <row r="450" spans="2:8" s="1" customFormat="1" ht="16.899999999999999" customHeight="1">
      <c r="B450" s="33"/>
      <c r="C450" s="211" t="s">
        <v>2284</v>
      </c>
      <c r="D450" s="211" t="s">
        <v>2285</v>
      </c>
      <c r="E450" s="18" t="s">
        <v>150</v>
      </c>
      <c r="F450" s="212">
        <v>3503</v>
      </c>
      <c r="H450" s="33"/>
    </row>
    <row r="451" spans="2:8" s="1" customFormat="1" ht="16.899999999999999" customHeight="1">
      <c r="B451" s="33"/>
      <c r="C451" s="207" t="s">
        <v>867</v>
      </c>
      <c r="D451" s="208" t="s">
        <v>868</v>
      </c>
      <c r="E451" s="209" t="s">
        <v>150</v>
      </c>
      <c r="F451" s="210">
        <v>88.87</v>
      </c>
      <c r="H451" s="33"/>
    </row>
    <row r="452" spans="2:8" s="1" customFormat="1" ht="16.899999999999999" customHeight="1">
      <c r="B452" s="33"/>
      <c r="C452" s="211" t="s">
        <v>867</v>
      </c>
      <c r="D452" s="211" t="s">
        <v>869</v>
      </c>
      <c r="E452" s="18" t="s">
        <v>21</v>
      </c>
      <c r="F452" s="212">
        <v>88.87</v>
      </c>
      <c r="H452" s="33"/>
    </row>
    <row r="453" spans="2:8" s="1" customFormat="1" ht="16.899999999999999" customHeight="1">
      <c r="B453" s="33"/>
      <c r="C453" s="213" t="s">
        <v>3687</v>
      </c>
      <c r="H453" s="33"/>
    </row>
    <row r="454" spans="2:8" s="1" customFormat="1" ht="16.899999999999999" customHeight="1">
      <c r="B454" s="33"/>
      <c r="C454" s="211" t="s">
        <v>2319</v>
      </c>
      <c r="D454" s="211" t="s">
        <v>2320</v>
      </c>
      <c r="E454" s="18" t="s">
        <v>150</v>
      </c>
      <c r="F454" s="212">
        <v>88.87</v>
      </c>
      <c r="H454" s="33"/>
    </row>
    <row r="455" spans="2:8" s="1" customFormat="1" ht="16.899999999999999" customHeight="1">
      <c r="B455" s="33"/>
      <c r="C455" s="211" t="s">
        <v>2284</v>
      </c>
      <c r="D455" s="211" t="s">
        <v>2285</v>
      </c>
      <c r="E455" s="18" t="s">
        <v>150</v>
      </c>
      <c r="F455" s="212">
        <v>3503</v>
      </c>
      <c r="H455" s="33"/>
    </row>
    <row r="456" spans="2:8" s="1" customFormat="1" ht="16.899999999999999" customHeight="1">
      <c r="B456" s="33"/>
      <c r="C456" s="207" t="s">
        <v>870</v>
      </c>
      <c r="D456" s="208" t="s">
        <v>871</v>
      </c>
      <c r="E456" s="209" t="s">
        <v>150</v>
      </c>
      <c r="F456" s="210">
        <v>1378.85</v>
      </c>
      <c r="H456" s="33"/>
    </row>
    <row r="457" spans="2:8" s="1" customFormat="1" ht="16.899999999999999" customHeight="1">
      <c r="B457" s="33"/>
      <c r="C457" s="211" t="s">
        <v>870</v>
      </c>
      <c r="D457" s="211" t="s">
        <v>2302</v>
      </c>
      <c r="E457" s="18" t="s">
        <v>21</v>
      </c>
      <c r="F457" s="212">
        <v>1378.85</v>
      </c>
      <c r="H457" s="33"/>
    </row>
    <row r="458" spans="2:8" s="1" customFormat="1" ht="16.899999999999999" customHeight="1">
      <c r="B458" s="33"/>
      <c r="C458" s="213" t="s">
        <v>3687</v>
      </c>
      <c r="H458" s="33"/>
    </row>
    <row r="459" spans="2:8" s="1" customFormat="1" ht="16.899999999999999" customHeight="1">
      <c r="B459" s="33"/>
      <c r="C459" s="211" t="s">
        <v>2297</v>
      </c>
      <c r="D459" s="211" t="s">
        <v>2298</v>
      </c>
      <c r="E459" s="18" t="s">
        <v>150</v>
      </c>
      <c r="F459" s="212">
        <v>1378.85</v>
      </c>
      <c r="H459" s="33"/>
    </row>
    <row r="460" spans="2:8" s="1" customFormat="1" ht="16.899999999999999" customHeight="1">
      <c r="B460" s="33"/>
      <c r="C460" s="211" t="s">
        <v>2284</v>
      </c>
      <c r="D460" s="211" t="s">
        <v>2285</v>
      </c>
      <c r="E460" s="18" t="s">
        <v>150</v>
      </c>
      <c r="F460" s="212">
        <v>3503</v>
      </c>
      <c r="H460" s="33"/>
    </row>
    <row r="461" spans="2:8" s="1" customFormat="1" ht="16.899999999999999" customHeight="1">
      <c r="B461" s="33"/>
      <c r="C461" s="207" t="s">
        <v>873</v>
      </c>
      <c r="D461" s="208" t="s">
        <v>874</v>
      </c>
      <c r="E461" s="209" t="s">
        <v>150</v>
      </c>
      <c r="F461" s="210">
        <v>1754.73</v>
      </c>
      <c r="H461" s="33"/>
    </row>
    <row r="462" spans="2:8" s="1" customFormat="1" ht="16.899999999999999" customHeight="1">
      <c r="B462" s="33"/>
      <c r="C462" s="211" t="s">
        <v>873</v>
      </c>
      <c r="D462" s="211" t="s">
        <v>2295</v>
      </c>
      <c r="E462" s="18" t="s">
        <v>21</v>
      </c>
      <c r="F462" s="212">
        <v>1754.73</v>
      </c>
      <c r="H462" s="33"/>
    </row>
    <row r="463" spans="2:8" s="1" customFormat="1" ht="16.899999999999999" customHeight="1">
      <c r="B463" s="33"/>
      <c r="C463" s="213" t="s">
        <v>3687</v>
      </c>
      <c r="H463" s="33"/>
    </row>
    <row r="464" spans="2:8" s="1" customFormat="1" ht="16.899999999999999" customHeight="1">
      <c r="B464" s="33"/>
      <c r="C464" s="211" t="s">
        <v>2291</v>
      </c>
      <c r="D464" s="211" t="s">
        <v>2292</v>
      </c>
      <c r="E464" s="18" t="s">
        <v>150</v>
      </c>
      <c r="F464" s="212">
        <v>1754.73</v>
      </c>
      <c r="H464" s="33"/>
    </row>
    <row r="465" spans="2:8" s="1" customFormat="1" ht="16.899999999999999" customHeight="1">
      <c r="B465" s="33"/>
      <c r="C465" s="211" t="s">
        <v>2284</v>
      </c>
      <c r="D465" s="211" t="s">
        <v>2285</v>
      </c>
      <c r="E465" s="18" t="s">
        <v>150</v>
      </c>
      <c r="F465" s="212">
        <v>3503</v>
      </c>
      <c r="H465" s="33"/>
    </row>
    <row r="466" spans="2:8" s="1" customFormat="1" ht="16.899999999999999" customHeight="1">
      <c r="B466" s="33"/>
      <c r="C466" s="207" t="s">
        <v>876</v>
      </c>
      <c r="D466" s="208" t="s">
        <v>877</v>
      </c>
      <c r="E466" s="209" t="s">
        <v>786</v>
      </c>
      <c r="F466" s="210">
        <v>15</v>
      </c>
      <c r="H466" s="33"/>
    </row>
    <row r="467" spans="2:8" s="1" customFormat="1" ht="16.899999999999999" customHeight="1">
      <c r="B467" s="33"/>
      <c r="C467" s="211" t="s">
        <v>21</v>
      </c>
      <c r="D467" s="211" t="s">
        <v>1310</v>
      </c>
      <c r="E467" s="18" t="s">
        <v>21</v>
      </c>
      <c r="F467" s="212">
        <v>0</v>
      </c>
      <c r="H467" s="33"/>
    </row>
    <row r="468" spans="2:8" s="1" customFormat="1" ht="16.899999999999999" customHeight="1">
      <c r="B468" s="33"/>
      <c r="C468" s="211" t="s">
        <v>21</v>
      </c>
      <c r="D468" s="211" t="s">
        <v>1608</v>
      </c>
      <c r="E468" s="18" t="s">
        <v>21</v>
      </c>
      <c r="F468" s="212">
        <v>1</v>
      </c>
      <c r="H468" s="33"/>
    </row>
    <row r="469" spans="2:8" s="1" customFormat="1" ht="16.899999999999999" customHeight="1">
      <c r="B469" s="33"/>
      <c r="C469" s="211" t="s">
        <v>21</v>
      </c>
      <c r="D469" s="211" t="s">
        <v>1613</v>
      </c>
      <c r="E469" s="18" t="s">
        <v>21</v>
      </c>
      <c r="F469" s="212">
        <v>2</v>
      </c>
      <c r="H469" s="33"/>
    </row>
    <row r="470" spans="2:8" s="1" customFormat="1" ht="16.899999999999999" customHeight="1">
      <c r="B470" s="33"/>
      <c r="C470" s="211" t="s">
        <v>21</v>
      </c>
      <c r="D470" s="211" t="s">
        <v>1614</v>
      </c>
      <c r="E470" s="18" t="s">
        <v>21</v>
      </c>
      <c r="F470" s="212">
        <v>0</v>
      </c>
      <c r="H470" s="33"/>
    </row>
    <row r="471" spans="2:8" s="1" customFormat="1" ht="16.899999999999999" customHeight="1">
      <c r="B471" s="33"/>
      <c r="C471" s="211" t="s">
        <v>21</v>
      </c>
      <c r="D471" s="211" t="s">
        <v>1615</v>
      </c>
      <c r="E471" s="18" t="s">
        <v>21</v>
      </c>
      <c r="F471" s="212">
        <v>12</v>
      </c>
      <c r="H471" s="33"/>
    </row>
    <row r="472" spans="2:8" s="1" customFormat="1" ht="16.899999999999999" customHeight="1">
      <c r="B472" s="33"/>
      <c r="C472" s="211" t="s">
        <v>876</v>
      </c>
      <c r="D472" s="211" t="s">
        <v>479</v>
      </c>
      <c r="E472" s="18" t="s">
        <v>21</v>
      </c>
      <c r="F472" s="212">
        <v>15</v>
      </c>
      <c r="H472" s="33"/>
    </row>
    <row r="473" spans="2:8" s="1" customFormat="1" ht="16.899999999999999" customHeight="1">
      <c r="B473" s="33"/>
      <c r="C473" s="213" t="s">
        <v>3687</v>
      </c>
      <c r="H473" s="33"/>
    </row>
    <row r="474" spans="2:8" s="1" customFormat="1" ht="16.899999999999999" customHeight="1">
      <c r="B474" s="33"/>
      <c r="C474" s="211" t="s">
        <v>1610</v>
      </c>
      <c r="D474" s="211" t="s">
        <v>1611</v>
      </c>
      <c r="E474" s="18" t="s">
        <v>786</v>
      </c>
      <c r="F474" s="212">
        <v>15</v>
      </c>
      <c r="H474" s="33"/>
    </row>
    <row r="475" spans="2:8" s="1" customFormat="1" ht="16.899999999999999" customHeight="1">
      <c r="B475" s="33"/>
      <c r="C475" s="211" t="s">
        <v>1588</v>
      </c>
      <c r="D475" s="211" t="s">
        <v>1589</v>
      </c>
      <c r="E475" s="18" t="s">
        <v>786</v>
      </c>
      <c r="F475" s="212">
        <v>18</v>
      </c>
      <c r="H475" s="33"/>
    </row>
    <row r="476" spans="2:8" s="1" customFormat="1" ht="16.899999999999999" customHeight="1">
      <c r="B476" s="33"/>
      <c r="C476" s="207" t="s">
        <v>878</v>
      </c>
      <c r="D476" s="208" t="s">
        <v>879</v>
      </c>
      <c r="E476" s="209" t="s">
        <v>786</v>
      </c>
      <c r="F476" s="210">
        <v>1</v>
      </c>
      <c r="H476" s="33"/>
    </row>
    <row r="477" spans="2:8" s="1" customFormat="1" ht="16.899999999999999" customHeight="1">
      <c r="B477" s="33"/>
      <c r="C477" s="211" t="s">
        <v>21</v>
      </c>
      <c r="D477" s="211" t="s">
        <v>1310</v>
      </c>
      <c r="E477" s="18" t="s">
        <v>21</v>
      </c>
      <c r="F477" s="212">
        <v>0</v>
      </c>
      <c r="H477" s="33"/>
    </row>
    <row r="478" spans="2:8" s="1" customFormat="1" ht="16.899999999999999" customHeight="1">
      <c r="B478" s="33"/>
      <c r="C478" s="211" t="s">
        <v>21</v>
      </c>
      <c r="D478" s="211" t="s">
        <v>1597</v>
      </c>
      <c r="E478" s="18" t="s">
        <v>21</v>
      </c>
      <c r="F478" s="212">
        <v>1</v>
      </c>
      <c r="H478" s="33"/>
    </row>
    <row r="479" spans="2:8" s="1" customFormat="1" ht="16.899999999999999" customHeight="1">
      <c r="B479" s="33"/>
      <c r="C479" s="211" t="s">
        <v>878</v>
      </c>
      <c r="D479" s="211" t="s">
        <v>479</v>
      </c>
      <c r="E479" s="18" t="s">
        <v>21</v>
      </c>
      <c r="F479" s="212">
        <v>1</v>
      </c>
      <c r="H479" s="33"/>
    </row>
    <row r="480" spans="2:8" s="1" customFormat="1" ht="16.899999999999999" customHeight="1">
      <c r="B480" s="33"/>
      <c r="C480" s="213" t="s">
        <v>3687</v>
      </c>
      <c r="H480" s="33"/>
    </row>
    <row r="481" spans="2:8" s="1" customFormat="1" ht="16.899999999999999" customHeight="1">
      <c r="B481" s="33"/>
      <c r="C481" s="211" t="s">
        <v>1594</v>
      </c>
      <c r="D481" s="211" t="s">
        <v>1595</v>
      </c>
      <c r="E481" s="18" t="s">
        <v>786</v>
      </c>
      <c r="F481" s="212">
        <v>1</v>
      </c>
      <c r="H481" s="33"/>
    </row>
    <row r="482" spans="2:8" s="1" customFormat="1" ht="16.899999999999999" customHeight="1">
      <c r="B482" s="33"/>
      <c r="C482" s="211" t="s">
        <v>1588</v>
      </c>
      <c r="D482" s="211" t="s">
        <v>1589</v>
      </c>
      <c r="E482" s="18" t="s">
        <v>786</v>
      </c>
      <c r="F482" s="212">
        <v>18</v>
      </c>
      <c r="H482" s="33"/>
    </row>
    <row r="483" spans="2:8" s="1" customFormat="1" ht="16.899999999999999" customHeight="1">
      <c r="B483" s="33"/>
      <c r="C483" s="207" t="s">
        <v>880</v>
      </c>
      <c r="D483" s="208" t="s">
        <v>881</v>
      </c>
      <c r="E483" s="209" t="s">
        <v>786</v>
      </c>
      <c r="F483" s="210">
        <v>1</v>
      </c>
      <c r="H483" s="33"/>
    </row>
    <row r="484" spans="2:8" s="1" customFormat="1" ht="16.899999999999999" customHeight="1">
      <c r="B484" s="33"/>
      <c r="C484" s="211" t="s">
        <v>21</v>
      </c>
      <c r="D484" s="211" t="s">
        <v>1602</v>
      </c>
      <c r="E484" s="18" t="s">
        <v>21</v>
      </c>
      <c r="F484" s="212">
        <v>0</v>
      </c>
      <c r="H484" s="33"/>
    </row>
    <row r="485" spans="2:8" s="1" customFormat="1" ht="16.899999999999999" customHeight="1">
      <c r="B485" s="33"/>
      <c r="C485" s="211" t="s">
        <v>21</v>
      </c>
      <c r="D485" s="211" t="s">
        <v>1603</v>
      </c>
      <c r="E485" s="18" t="s">
        <v>21</v>
      </c>
      <c r="F485" s="212">
        <v>1</v>
      </c>
      <c r="H485" s="33"/>
    </row>
    <row r="486" spans="2:8" s="1" customFormat="1" ht="16.899999999999999" customHeight="1">
      <c r="B486" s="33"/>
      <c r="C486" s="211" t="s">
        <v>880</v>
      </c>
      <c r="D486" s="211" t="s">
        <v>479</v>
      </c>
      <c r="E486" s="18" t="s">
        <v>21</v>
      </c>
      <c r="F486" s="212">
        <v>1</v>
      </c>
      <c r="H486" s="33"/>
    </row>
    <row r="487" spans="2:8" s="1" customFormat="1" ht="16.899999999999999" customHeight="1">
      <c r="B487" s="33"/>
      <c r="C487" s="213" t="s">
        <v>3687</v>
      </c>
      <c r="H487" s="33"/>
    </row>
    <row r="488" spans="2:8" s="1" customFormat="1" ht="16.899999999999999" customHeight="1">
      <c r="B488" s="33"/>
      <c r="C488" s="211" t="s">
        <v>1599</v>
      </c>
      <c r="D488" s="211" t="s">
        <v>1600</v>
      </c>
      <c r="E488" s="18" t="s">
        <v>786</v>
      </c>
      <c r="F488" s="212">
        <v>1</v>
      </c>
      <c r="H488" s="33"/>
    </row>
    <row r="489" spans="2:8" s="1" customFormat="1" ht="16.899999999999999" customHeight="1">
      <c r="B489" s="33"/>
      <c r="C489" s="211" t="s">
        <v>1588</v>
      </c>
      <c r="D489" s="211" t="s">
        <v>1589</v>
      </c>
      <c r="E489" s="18" t="s">
        <v>786</v>
      </c>
      <c r="F489" s="212">
        <v>18</v>
      </c>
      <c r="H489" s="33"/>
    </row>
    <row r="490" spans="2:8" s="1" customFormat="1" ht="16.899999999999999" customHeight="1">
      <c r="B490" s="33"/>
      <c r="C490" s="207" t="s">
        <v>882</v>
      </c>
      <c r="D490" s="208" t="s">
        <v>883</v>
      </c>
      <c r="E490" s="209" t="s">
        <v>786</v>
      </c>
      <c r="F490" s="210">
        <v>1</v>
      </c>
      <c r="H490" s="33"/>
    </row>
    <row r="491" spans="2:8" s="1" customFormat="1" ht="16.899999999999999" customHeight="1">
      <c r="B491" s="33"/>
      <c r="C491" s="211" t="s">
        <v>21</v>
      </c>
      <c r="D491" s="211" t="s">
        <v>1310</v>
      </c>
      <c r="E491" s="18" t="s">
        <v>21</v>
      </c>
      <c r="F491" s="212">
        <v>0</v>
      </c>
      <c r="H491" s="33"/>
    </row>
    <row r="492" spans="2:8" s="1" customFormat="1" ht="16.899999999999999" customHeight="1">
      <c r="B492" s="33"/>
      <c r="C492" s="211" t="s">
        <v>21</v>
      </c>
      <c r="D492" s="211" t="s">
        <v>1608</v>
      </c>
      <c r="E492" s="18" t="s">
        <v>21</v>
      </c>
      <c r="F492" s="212">
        <v>1</v>
      </c>
      <c r="H492" s="33"/>
    </row>
    <row r="493" spans="2:8" s="1" customFormat="1" ht="16.899999999999999" customHeight="1">
      <c r="B493" s="33"/>
      <c r="C493" s="211" t="s">
        <v>882</v>
      </c>
      <c r="D493" s="211" t="s">
        <v>479</v>
      </c>
      <c r="E493" s="18" t="s">
        <v>21</v>
      </c>
      <c r="F493" s="212">
        <v>1</v>
      </c>
      <c r="H493" s="33"/>
    </row>
    <row r="494" spans="2:8" s="1" customFormat="1" ht="16.899999999999999" customHeight="1">
      <c r="B494" s="33"/>
      <c r="C494" s="213" t="s">
        <v>3687</v>
      </c>
      <c r="H494" s="33"/>
    </row>
    <row r="495" spans="2:8" s="1" customFormat="1" ht="16.899999999999999" customHeight="1">
      <c r="B495" s="33"/>
      <c r="C495" s="211" t="s">
        <v>1605</v>
      </c>
      <c r="D495" s="211" t="s">
        <v>1606</v>
      </c>
      <c r="E495" s="18" t="s">
        <v>786</v>
      </c>
      <c r="F495" s="212">
        <v>1</v>
      </c>
      <c r="H495" s="33"/>
    </row>
    <row r="496" spans="2:8" s="1" customFormat="1" ht="16.899999999999999" customHeight="1">
      <c r="B496" s="33"/>
      <c r="C496" s="211" t="s">
        <v>1588</v>
      </c>
      <c r="D496" s="211" t="s">
        <v>1589</v>
      </c>
      <c r="E496" s="18" t="s">
        <v>786</v>
      </c>
      <c r="F496" s="212">
        <v>18</v>
      </c>
      <c r="H496" s="33"/>
    </row>
    <row r="497" spans="2:8" s="1" customFormat="1" ht="16.899999999999999" customHeight="1">
      <c r="B497" s="33"/>
      <c r="C497" s="207" t="s">
        <v>3693</v>
      </c>
      <c r="D497" s="208" t="s">
        <v>3693</v>
      </c>
      <c r="E497" s="209" t="s">
        <v>786</v>
      </c>
      <c r="F497" s="210">
        <v>5</v>
      </c>
      <c r="H497" s="33"/>
    </row>
    <row r="498" spans="2:8" s="1" customFormat="1" ht="16.899999999999999" customHeight="1">
      <c r="B498" s="33"/>
      <c r="C498" s="207" t="s">
        <v>884</v>
      </c>
      <c r="D498" s="208" t="s">
        <v>884</v>
      </c>
      <c r="E498" s="209" t="s">
        <v>738</v>
      </c>
      <c r="F498" s="210">
        <v>14.77</v>
      </c>
      <c r="H498" s="33"/>
    </row>
    <row r="499" spans="2:8" s="1" customFormat="1" ht="16.899999999999999" customHeight="1">
      <c r="B499" s="33"/>
      <c r="C499" s="211" t="s">
        <v>21</v>
      </c>
      <c r="D499" s="211" t="s">
        <v>1033</v>
      </c>
      <c r="E499" s="18" t="s">
        <v>21</v>
      </c>
      <c r="F499" s="212">
        <v>0</v>
      </c>
      <c r="H499" s="33"/>
    </row>
    <row r="500" spans="2:8" s="1" customFormat="1" ht="16.899999999999999" customHeight="1">
      <c r="B500" s="33"/>
      <c r="C500" s="211" t="s">
        <v>21</v>
      </c>
      <c r="D500" s="211" t="s">
        <v>1034</v>
      </c>
      <c r="E500" s="18" t="s">
        <v>21</v>
      </c>
      <c r="F500" s="212">
        <v>13.42</v>
      </c>
      <c r="H500" s="33"/>
    </row>
    <row r="501" spans="2:8" s="1" customFormat="1" ht="16.899999999999999" customHeight="1">
      <c r="B501" s="33"/>
      <c r="C501" s="211" t="s">
        <v>21</v>
      </c>
      <c r="D501" s="211" t="s">
        <v>1035</v>
      </c>
      <c r="E501" s="18" t="s">
        <v>21</v>
      </c>
      <c r="F501" s="212">
        <v>1.35</v>
      </c>
      <c r="H501" s="33"/>
    </row>
    <row r="502" spans="2:8" s="1" customFormat="1" ht="16.899999999999999" customHeight="1">
      <c r="B502" s="33"/>
      <c r="C502" s="211" t="s">
        <v>884</v>
      </c>
      <c r="D502" s="211" t="s">
        <v>479</v>
      </c>
      <c r="E502" s="18" t="s">
        <v>21</v>
      </c>
      <c r="F502" s="212">
        <v>14.77</v>
      </c>
      <c r="H502" s="33"/>
    </row>
    <row r="503" spans="2:8" s="1" customFormat="1" ht="16.899999999999999" customHeight="1">
      <c r="B503" s="33"/>
      <c r="C503" s="213" t="s">
        <v>3687</v>
      </c>
      <c r="H503" s="33"/>
    </row>
    <row r="504" spans="2:8" s="1" customFormat="1" ht="16.899999999999999" customHeight="1">
      <c r="B504" s="33"/>
      <c r="C504" s="211" t="s">
        <v>1028</v>
      </c>
      <c r="D504" s="211" t="s">
        <v>1029</v>
      </c>
      <c r="E504" s="18" t="s">
        <v>738</v>
      </c>
      <c r="F504" s="212">
        <v>14.77</v>
      </c>
      <c r="H504" s="33"/>
    </row>
    <row r="505" spans="2:8" s="1" customFormat="1" ht="16.899999999999999" customHeight="1">
      <c r="B505" s="33"/>
      <c r="C505" s="211" t="s">
        <v>1173</v>
      </c>
      <c r="D505" s="211" t="s">
        <v>1174</v>
      </c>
      <c r="E505" s="18" t="s">
        <v>738</v>
      </c>
      <c r="F505" s="212">
        <v>1506.7180000000001</v>
      </c>
      <c r="H505" s="33"/>
    </row>
    <row r="506" spans="2:8" s="1" customFormat="1" ht="16.899999999999999" customHeight="1">
      <c r="B506" s="33"/>
      <c r="C506" s="207" t="s">
        <v>887</v>
      </c>
      <c r="D506" s="208" t="s">
        <v>888</v>
      </c>
      <c r="E506" s="209" t="s">
        <v>738</v>
      </c>
      <c r="F506" s="210">
        <v>1</v>
      </c>
      <c r="H506" s="33"/>
    </row>
    <row r="507" spans="2:8" s="1" customFormat="1" ht="16.899999999999999" customHeight="1">
      <c r="B507" s="33"/>
      <c r="C507" s="211" t="s">
        <v>21</v>
      </c>
      <c r="D507" s="211" t="s">
        <v>1083</v>
      </c>
      <c r="E507" s="18" t="s">
        <v>21</v>
      </c>
      <c r="F507" s="212">
        <v>0</v>
      </c>
      <c r="H507" s="33"/>
    </row>
    <row r="508" spans="2:8" s="1" customFormat="1" ht="16.899999999999999" customHeight="1">
      <c r="B508" s="33"/>
      <c r="C508" s="211" t="s">
        <v>887</v>
      </c>
      <c r="D508" s="211" t="s">
        <v>1084</v>
      </c>
      <c r="E508" s="18" t="s">
        <v>21</v>
      </c>
      <c r="F508" s="212">
        <v>1</v>
      </c>
      <c r="H508" s="33"/>
    </row>
    <row r="509" spans="2:8" s="1" customFormat="1" ht="16.899999999999999" customHeight="1">
      <c r="B509" s="33"/>
      <c r="C509" s="213" t="s">
        <v>3687</v>
      </c>
      <c r="H509" s="33"/>
    </row>
    <row r="510" spans="2:8" s="1" customFormat="1" ht="16.899999999999999" customHeight="1">
      <c r="B510" s="33"/>
      <c r="C510" s="211" t="s">
        <v>1078</v>
      </c>
      <c r="D510" s="211" t="s">
        <v>1079</v>
      </c>
      <c r="E510" s="18" t="s">
        <v>738</v>
      </c>
      <c r="F510" s="212">
        <v>1</v>
      </c>
      <c r="H510" s="33"/>
    </row>
    <row r="511" spans="2:8" s="1" customFormat="1" ht="16.899999999999999" customHeight="1">
      <c r="B511" s="33"/>
      <c r="C511" s="211" t="s">
        <v>1173</v>
      </c>
      <c r="D511" s="211" t="s">
        <v>1174</v>
      </c>
      <c r="E511" s="18" t="s">
        <v>738</v>
      </c>
      <c r="F511" s="212">
        <v>1506.7180000000001</v>
      </c>
      <c r="H511" s="33"/>
    </row>
    <row r="512" spans="2:8" s="1" customFormat="1" ht="16.899999999999999" customHeight="1">
      <c r="B512" s="33"/>
      <c r="C512" s="207" t="s">
        <v>890</v>
      </c>
      <c r="D512" s="208" t="s">
        <v>891</v>
      </c>
      <c r="E512" s="209" t="s">
        <v>722</v>
      </c>
      <c r="F512" s="210">
        <v>1051</v>
      </c>
      <c r="H512" s="33"/>
    </row>
    <row r="513" spans="2:8" s="1" customFormat="1" ht="16.899999999999999" customHeight="1">
      <c r="B513" s="33"/>
      <c r="C513" s="211" t="s">
        <v>890</v>
      </c>
      <c r="D513" s="211" t="s">
        <v>1703</v>
      </c>
      <c r="E513" s="18" t="s">
        <v>21</v>
      </c>
      <c r="F513" s="212">
        <v>1051</v>
      </c>
      <c r="H513" s="33"/>
    </row>
    <row r="514" spans="2:8" s="1" customFormat="1" ht="16.899999999999999" customHeight="1">
      <c r="B514" s="33"/>
      <c r="C514" s="213" t="s">
        <v>3687</v>
      </c>
      <c r="H514" s="33"/>
    </row>
    <row r="515" spans="2:8" s="1" customFormat="1" ht="16.899999999999999" customHeight="1">
      <c r="B515" s="33"/>
      <c r="C515" s="211" t="s">
        <v>1700</v>
      </c>
      <c r="D515" s="211" t="s">
        <v>1701</v>
      </c>
      <c r="E515" s="18" t="s">
        <v>722</v>
      </c>
      <c r="F515" s="212">
        <v>5769.07</v>
      </c>
      <c r="H515" s="33"/>
    </row>
    <row r="516" spans="2:8" s="1" customFormat="1" ht="16.899999999999999" customHeight="1">
      <c r="B516" s="33"/>
      <c r="C516" s="211" t="s">
        <v>1722</v>
      </c>
      <c r="D516" s="211" t="s">
        <v>1723</v>
      </c>
      <c r="E516" s="18" t="s">
        <v>722</v>
      </c>
      <c r="F516" s="212">
        <v>5769.07</v>
      </c>
      <c r="H516" s="33"/>
    </row>
    <row r="517" spans="2:8" s="1" customFormat="1" ht="16.899999999999999" customHeight="1">
      <c r="B517" s="33"/>
      <c r="C517" s="211" t="s">
        <v>1730</v>
      </c>
      <c r="D517" s="211" t="s">
        <v>1731</v>
      </c>
      <c r="E517" s="18" t="s">
        <v>472</v>
      </c>
      <c r="F517" s="212">
        <v>181.48500000000001</v>
      </c>
      <c r="H517" s="33"/>
    </row>
    <row r="518" spans="2:8" s="1" customFormat="1" ht="16.899999999999999" customHeight="1">
      <c r="B518" s="33"/>
      <c r="C518" s="211" t="s">
        <v>2153</v>
      </c>
      <c r="D518" s="211" t="s">
        <v>2154</v>
      </c>
      <c r="E518" s="18" t="s">
        <v>722</v>
      </c>
      <c r="F518" s="212">
        <v>1343.39</v>
      </c>
      <c r="H518" s="33"/>
    </row>
    <row r="519" spans="2:8" s="1" customFormat="1" ht="16.899999999999999" customHeight="1">
      <c r="B519" s="33"/>
      <c r="C519" s="211" t="s">
        <v>2161</v>
      </c>
      <c r="D519" s="211" t="s">
        <v>2162</v>
      </c>
      <c r="E519" s="18" t="s">
        <v>251</v>
      </c>
      <c r="F519" s="212">
        <v>1336.25</v>
      </c>
      <c r="H519" s="33"/>
    </row>
    <row r="520" spans="2:8" s="1" customFormat="1" ht="16.899999999999999" customHeight="1">
      <c r="B520" s="33"/>
      <c r="C520" s="211" t="s">
        <v>2170</v>
      </c>
      <c r="D520" s="211" t="s">
        <v>2171</v>
      </c>
      <c r="E520" s="18" t="s">
        <v>472</v>
      </c>
      <c r="F520" s="212">
        <v>1.998</v>
      </c>
      <c r="H520" s="33"/>
    </row>
    <row r="521" spans="2:8" s="1" customFormat="1" ht="16.899999999999999" customHeight="1">
      <c r="B521" s="33"/>
      <c r="C521" s="207" t="s">
        <v>894</v>
      </c>
      <c r="D521" s="208" t="s">
        <v>895</v>
      </c>
      <c r="E521" s="209" t="s">
        <v>722</v>
      </c>
      <c r="F521" s="210">
        <v>3653</v>
      </c>
      <c r="H521" s="33"/>
    </row>
    <row r="522" spans="2:8" s="1" customFormat="1" ht="16.899999999999999" customHeight="1">
      <c r="B522" s="33"/>
      <c r="C522" s="211" t="s">
        <v>894</v>
      </c>
      <c r="D522" s="211" t="s">
        <v>1705</v>
      </c>
      <c r="E522" s="18" t="s">
        <v>21</v>
      </c>
      <c r="F522" s="212">
        <v>3653</v>
      </c>
      <c r="H522" s="33"/>
    </row>
    <row r="523" spans="2:8" s="1" customFormat="1" ht="16.899999999999999" customHeight="1">
      <c r="B523" s="33"/>
      <c r="C523" s="213" t="s">
        <v>3687</v>
      </c>
      <c r="H523" s="33"/>
    </row>
    <row r="524" spans="2:8" s="1" customFormat="1" ht="16.899999999999999" customHeight="1">
      <c r="B524" s="33"/>
      <c r="C524" s="211" t="s">
        <v>1700</v>
      </c>
      <c r="D524" s="211" t="s">
        <v>1701</v>
      </c>
      <c r="E524" s="18" t="s">
        <v>722</v>
      </c>
      <c r="F524" s="212">
        <v>5769.07</v>
      </c>
      <c r="H524" s="33"/>
    </row>
    <row r="525" spans="2:8" s="1" customFormat="1" ht="16.899999999999999" customHeight="1">
      <c r="B525" s="33"/>
      <c r="C525" s="211" t="s">
        <v>1276</v>
      </c>
      <c r="D525" s="211" t="s">
        <v>1277</v>
      </c>
      <c r="E525" s="18" t="s">
        <v>722</v>
      </c>
      <c r="F525" s="212">
        <v>4278.76</v>
      </c>
      <c r="H525" s="33"/>
    </row>
    <row r="526" spans="2:8" s="1" customFormat="1" ht="16.899999999999999" customHeight="1">
      <c r="B526" s="33"/>
      <c r="C526" s="211" t="s">
        <v>1668</v>
      </c>
      <c r="D526" s="211" t="s">
        <v>1669</v>
      </c>
      <c r="E526" s="18" t="s">
        <v>722</v>
      </c>
      <c r="F526" s="212">
        <v>7306</v>
      </c>
      <c r="H526" s="33"/>
    </row>
    <row r="527" spans="2:8" s="1" customFormat="1" ht="16.899999999999999" customHeight="1">
      <c r="B527" s="33"/>
      <c r="C527" s="211" t="s">
        <v>1722</v>
      </c>
      <c r="D527" s="211" t="s">
        <v>1723</v>
      </c>
      <c r="E527" s="18" t="s">
        <v>722</v>
      </c>
      <c r="F527" s="212">
        <v>5769.07</v>
      </c>
      <c r="H527" s="33"/>
    </row>
    <row r="528" spans="2:8" s="1" customFormat="1" ht="16.899999999999999" customHeight="1">
      <c r="B528" s="33"/>
      <c r="C528" s="211" t="s">
        <v>1730</v>
      </c>
      <c r="D528" s="211" t="s">
        <v>1731</v>
      </c>
      <c r="E528" s="18" t="s">
        <v>472</v>
      </c>
      <c r="F528" s="212">
        <v>181.48500000000001</v>
      </c>
      <c r="H528" s="33"/>
    </row>
    <row r="529" spans="2:8" s="1" customFormat="1" ht="16.899999999999999" customHeight="1">
      <c r="B529" s="33"/>
      <c r="C529" s="207" t="s">
        <v>898</v>
      </c>
      <c r="D529" s="208" t="s">
        <v>899</v>
      </c>
      <c r="E529" s="209" t="s">
        <v>722</v>
      </c>
      <c r="F529" s="210">
        <v>824</v>
      </c>
      <c r="H529" s="33"/>
    </row>
    <row r="530" spans="2:8" s="1" customFormat="1" ht="16.899999999999999" customHeight="1">
      <c r="B530" s="33"/>
      <c r="C530" s="211" t="s">
        <v>898</v>
      </c>
      <c r="D530" s="211" t="s">
        <v>1707</v>
      </c>
      <c r="E530" s="18" t="s">
        <v>21</v>
      </c>
      <c r="F530" s="212">
        <v>824</v>
      </c>
      <c r="H530" s="33"/>
    </row>
    <row r="531" spans="2:8" s="1" customFormat="1" ht="16.899999999999999" customHeight="1">
      <c r="B531" s="33"/>
      <c r="C531" s="213" t="s">
        <v>3687</v>
      </c>
      <c r="H531" s="33"/>
    </row>
    <row r="532" spans="2:8" s="1" customFormat="1" ht="16.899999999999999" customHeight="1">
      <c r="B532" s="33"/>
      <c r="C532" s="211" t="s">
        <v>1700</v>
      </c>
      <c r="D532" s="211" t="s">
        <v>1701</v>
      </c>
      <c r="E532" s="18" t="s">
        <v>722</v>
      </c>
      <c r="F532" s="212">
        <v>5769.07</v>
      </c>
      <c r="H532" s="33"/>
    </row>
    <row r="533" spans="2:8" s="1" customFormat="1" ht="16.899999999999999" customHeight="1">
      <c r="B533" s="33"/>
      <c r="C533" s="211" t="s">
        <v>1276</v>
      </c>
      <c r="D533" s="211" t="s">
        <v>1277</v>
      </c>
      <c r="E533" s="18" t="s">
        <v>722</v>
      </c>
      <c r="F533" s="212">
        <v>4278.76</v>
      </c>
      <c r="H533" s="33"/>
    </row>
    <row r="534" spans="2:8" s="1" customFormat="1" ht="16.899999999999999" customHeight="1">
      <c r="B534" s="33"/>
      <c r="C534" s="211" t="s">
        <v>1742</v>
      </c>
      <c r="D534" s="211" t="s">
        <v>1743</v>
      </c>
      <c r="E534" s="18" t="s">
        <v>472</v>
      </c>
      <c r="F534" s="212">
        <v>45.084000000000003</v>
      </c>
      <c r="H534" s="33"/>
    </row>
    <row r="535" spans="2:8" s="1" customFormat="1" ht="16.899999999999999" customHeight="1">
      <c r="B535" s="33"/>
      <c r="C535" s="211" t="s">
        <v>1675</v>
      </c>
      <c r="D535" s="211" t="s">
        <v>1676</v>
      </c>
      <c r="E535" s="18" t="s">
        <v>722</v>
      </c>
      <c r="F535" s="212">
        <v>666.56</v>
      </c>
      <c r="H535" s="33"/>
    </row>
    <row r="536" spans="2:8" s="1" customFormat="1" ht="16.899999999999999" customHeight="1">
      <c r="B536" s="33"/>
      <c r="C536" s="211" t="s">
        <v>1712</v>
      </c>
      <c r="D536" s="211" t="s">
        <v>1713</v>
      </c>
      <c r="E536" s="18" t="s">
        <v>738</v>
      </c>
      <c r="F536" s="212">
        <v>372.80500000000001</v>
      </c>
      <c r="H536" s="33"/>
    </row>
    <row r="537" spans="2:8" s="1" customFormat="1" ht="16.899999999999999" customHeight="1">
      <c r="B537" s="33"/>
      <c r="C537" s="211" t="s">
        <v>1722</v>
      </c>
      <c r="D537" s="211" t="s">
        <v>1723</v>
      </c>
      <c r="E537" s="18" t="s">
        <v>722</v>
      </c>
      <c r="F537" s="212">
        <v>5769.07</v>
      </c>
      <c r="H537" s="33"/>
    </row>
    <row r="538" spans="2:8" s="1" customFormat="1" ht="16.899999999999999" customHeight="1">
      <c r="B538" s="33"/>
      <c r="C538" s="211" t="s">
        <v>1730</v>
      </c>
      <c r="D538" s="211" t="s">
        <v>1731</v>
      </c>
      <c r="E538" s="18" t="s">
        <v>472</v>
      </c>
      <c r="F538" s="212">
        <v>181.48500000000001</v>
      </c>
      <c r="H538" s="33"/>
    </row>
    <row r="539" spans="2:8" s="1" customFormat="1" ht="16.899999999999999" customHeight="1">
      <c r="B539" s="33"/>
      <c r="C539" s="207" t="s">
        <v>902</v>
      </c>
      <c r="D539" s="208" t="s">
        <v>903</v>
      </c>
      <c r="E539" s="209" t="s">
        <v>722</v>
      </c>
      <c r="F539" s="210">
        <v>281</v>
      </c>
      <c r="H539" s="33"/>
    </row>
    <row r="540" spans="2:8" s="1" customFormat="1" ht="16.899999999999999" customHeight="1">
      <c r="B540" s="33"/>
      <c r="C540" s="211" t="s">
        <v>902</v>
      </c>
      <c r="D540" s="211" t="s">
        <v>1709</v>
      </c>
      <c r="E540" s="18" t="s">
        <v>21</v>
      </c>
      <c r="F540" s="212">
        <v>281</v>
      </c>
      <c r="H540" s="33"/>
    </row>
    <row r="541" spans="2:8" s="1" customFormat="1" ht="16.899999999999999" customHeight="1">
      <c r="B541" s="33"/>
      <c r="C541" s="213" t="s">
        <v>3687</v>
      </c>
      <c r="H541" s="33"/>
    </row>
    <row r="542" spans="2:8" s="1" customFormat="1" ht="16.899999999999999" customHeight="1">
      <c r="B542" s="33"/>
      <c r="C542" s="211" t="s">
        <v>1700</v>
      </c>
      <c r="D542" s="211" t="s">
        <v>1701</v>
      </c>
      <c r="E542" s="18" t="s">
        <v>722</v>
      </c>
      <c r="F542" s="212">
        <v>5769.07</v>
      </c>
      <c r="H542" s="33"/>
    </row>
    <row r="543" spans="2:8" s="1" customFormat="1" ht="16.899999999999999" customHeight="1">
      <c r="B543" s="33"/>
      <c r="C543" s="211" t="s">
        <v>1742</v>
      </c>
      <c r="D543" s="211" t="s">
        <v>1743</v>
      </c>
      <c r="E543" s="18" t="s">
        <v>472</v>
      </c>
      <c r="F543" s="212">
        <v>45.084000000000003</v>
      </c>
      <c r="H543" s="33"/>
    </row>
    <row r="544" spans="2:8" s="1" customFormat="1" ht="16.899999999999999" customHeight="1">
      <c r="B544" s="33"/>
      <c r="C544" s="211" t="s">
        <v>1712</v>
      </c>
      <c r="D544" s="211" t="s">
        <v>1713</v>
      </c>
      <c r="E544" s="18" t="s">
        <v>738</v>
      </c>
      <c r="F544" s="212">
        <v>372.80500000000001</v>
      </c>
      <c r="H544" s="33"/>
    </row>
    <row r="545" spans="2:8" s="1" customFormat="1" ht="16.899999999999999" customHeight="1">
      <c r="B545" s="33"/>
      <c r="C545" s="211" t="s">
        <v>1722</v>
      </c>
      <c r="D545" s="211" t="s">
        <v>1723</v>
      </c>
      <c r="E545" s="18" t="s">
        <v>722</v>
      </c>
      <c r="F545" s="212">
        <v>5769.07</v>
      </c>
      <c r="H545" s="33"/>
    </row>
    <row r="546" spans="2:8" s="1" customFormat="1" ht="16.899999999999999" customHeight="1">
      <c r="B546" s="33"/>
      <c r="C546" s="211" t="s">
        <v>1730</v>
      </c>
      <c r="D546" s="211" t="s">
        <v>1731</v>
      </c>
      <c r="E546" s="18" t="s">
        <v>472</v>
      </c>
      <c r="F546" s="212">
        <v>181.48500000000001</v>
      </c>
      <c r="H546" s="33"/>
    </row>
    <row r="547" spans="2:8" s="1" customFormat="1" ht="16.899999999999999" customHeight="1">
      <c r="B547" s="33"/>
      <c r="C547" s="211" t="s">
        <v>2153</v>
      </c>
      <c r="D547" s="211" t="s">
        <v>2154</v>
      </c>
      <c r="E547" s="18" t="s">
        <v>722</v>
      </c>
      <c r="F547" s="212">
        <v>1343.39</v>
      </c>
      <c r="H547" s="33"/>
    </row>
    <row r="548" spans="2:8" s="1" customFormat="1" ht="16.899999999999999" customHeight="1">
      <c r="B548" s="33"/>
      <c r="C548" s="211" t="s">
        <v>2161</v>
      </c>
      <c r="D548" s="211" t="s">
        <v>2162</v>
      </c>
      <c r="E548" s="18" t="s">
        <v>251</v>
      </c>
      <c r="F548" s="212">
        <v>1336.25</v>
      </c>
      <c r="H548" s="33"/>
    </row>
    <row r="549" spans="2:8" s="1" customFormat="1" ht="16.899999999999999" customHeight="1">
      <c r="B549" s="33"/>
      <c r="C549" s="211" t="s">
        <v>2170</v>
      </c>
      <c r="D549" s="211" t="s">
        <v>2171</v>
      </c>
      <c r="E549" s="18" t="s">
        <v>472</v>
      </c>
      <c r="F549" s="212">
        <v>1.998</v>
      </c>
      <c r="H549" s="33"/>
    </row>
    <row r="550" spans="2:8" s="1" customFormat="1" ht="16.899999999999999" customHeight="1">
      <c r="B550" s="33"/>
      <c r="C550" s="207" t="s">
        <v>906</v>
      </c>
      <c r="D550" s="208" t="s">
        <v>907</v>
      </c>
      <c r="E550" s="209" t="s">
        <v>150</v>
      </c>
      <c r="F550" s="210">
        <v>318.24</v>
      </c>
      <c r="H550" s="33"/>
    </row>
    <row r="551" spans="2:8" s="1" customFormat="1" ht="16.899999999999999" customHeight="1">
      <c r="B551" s="33"/>
      <c r="C551" s="211" t="s">
        <v>906</v>
      </c>
      <c r="D551" s="211" t="s">
        <v>2272</v>
      </c>
      <c r="E551" s="18" t="s">
        <v>21</v>
      </c>
      <c r="F551" s="212">
        <v>318.24</v>
      </c>
      <c r="H551" s="33"/>
    </row>
    <row r="552" spans="2:8" s="1" customFormat="1" ht="16.899999999999999" customHeight="1">
      <c r="B552" s="33"/>
      <c r="C552" s="213" t="s">
        <v>3687</v>
      </c>
      <c r="H552" s="33"/>
    </row>
    <row r="553" spans="2:8" s="1" customFormat="1" ht="16.899999999999999" customHeight="1">
      <c r="B553" s="33"/>
      <c r="C553" s="211" t="s">
        <v>2268</v>
      </c>
      <c r="D553" s="211" t="s">
        <v>2269</v>
      </c>
      <c r="E553" s="18" t="s">
        <v>150</v>
      </c>
      <c r="F553" s="212">
        <v>318.24</v>
      </c>
      <c r="H553" s="33"/>
    </row>
    <row r="554" spans="2:8" s="1" customFormat="1" ht="16.899999999999999" customHeight="1">
      <c r="B554" s="33"/>
      <c r="C554" s="211" t="s">
        <v>2261</v>
      </c>
      <c r="D554" s="211" t="s">
        <v>2262</v>
      </c>
      <c r="E554" s="18" t="s">
        <v>150</v>
      </c>
      <c r="F554" s="212">
        <v>847.71</v>
      </c>
      <c r="H554" s="33"/>
    </row>
    <row r="555" spans="2:8" s="1" customFormat="1" ht="16.899999999999999" customHeight="1">
      <c r="B555" s="33"/>
      <c r="C555" s="207" t="s">
        <v>910</v>
      </c>
      <c r="D555" s="208" t="s">
        <v>911</v>
      </c>
      <c r="E555" s="209" t="s">
        <v>150</v>
      </c>
      <c r="F555" s="210">
        <v>222</v>
      </c>
      <c r="H555" s="33"/>
    </row>
    <row r="556" spans="2:8" s="1" customFormat="1" ht="16.899999999999999" customHeight="1">
      <c r="B556" s="33"/>
      <c r="C556" s="211" t="s">
        <v>910</v>
      </c>
      <c r="D556" s="211" t="s">
        <v>2277</v>
      </c>
      <c r="E556" s="18" t="s">
        <v>21</v>
      </c>
      <c r="F556" s="212">
        <v>222</v>
      </c>
      <c r="H556" s="33"/>
    </row>
    <row r="557" spans="2:8" s="1" customFormat="1" ht="16.899999999999999" customHeight="1">
      <c r="B557" s="33"/>
      <c r="C557" s="213" t="s">
        <v>3687</v>
      </c>
      <c r="H557" s="33"/>
    </row>
    <row r="558" spans="2:8" s="1" customFormat="1" ht="16.899999999999999" customHeight="1">
      <c r="B558" s="33"/>
      <c r="C558" s="211" t="s">
        <v>2274</v>
      </c>
      <c r="D558" s="211" t="s">
        <v>2275</v>
      </c>
      <c r="E558" s="18" t="s">
        <v>150</v>
      </c>
      <c r="F558" s="212">
        <v>222</v>
      </c>
      <c r="H558" s="33"/>
    </row>
    <row r="559" spans="2:8" s="1" customFormat="1" ht="16.899999999999999" customHeight="1">
      <c r="B559" s="33"/>
      <c r="C559" s="211" t="s">
        <v>2261</v>
      </c>
      <c r="D559" s="211" t="s">
        <v>2262</v>
      </c>
      <c r="E559" s="18" t="s">
        <v>150</v>
      </c>
      <c r="F559" s="212">
        <v>847.71</v>
      </c>
      <c r="H559" s="33"/>
    </row>
    <row r="560" spans="2:8" s="1" customFormat="1" ht="16.899999999999999" customHeight="1">
      <c r="B560" s="33"/>
      <c r="C560" s="207" t="s">
        <v>914</v>
      </c>
      <c r="D560" s="208" t="s">
        <v>915</v>
      </c>
      <c r="E560" s="209" t="s">
        <v>150</v>
      </c>
      <c r="F560" s="210">
        <v>307.47000000000003</v>
      </c>
      <c r="H560" s="33"/>
    </row>
    <row r="561" spans="2:8" s="1" customFormat="1" ht="16.899999999999999" customHeight="1">
      <c r="B561" s="33"/>
      <c r="C561" s="211" t="s">
        <v>914</v>
      </c>
      <c r="D561" s="211" t="s">
        <v>2282</v>
      </c>
      <c r="E561" s="18" t="s">
        <v>21</v>
      </c>
      <c r="F561" s="212">
        <v>307.47000000000003</v>
      </c>
      <c r="H561" s="33"/>
    </row>
    <row r="562" spans="2:8" s="1" customFormat="1" ht="16.899999999999999" customHeight="1">
      <c r="B562" s="33"/>
      <c r="C562" s="213" t="s">
        <v>3687</v>
      </c>
      <c r="H562" s="33"/>
    </row>
    <row r="563" spans="2:8" s="1" customFormat="1" ht="16.899999999999999" customHeight="1">
      <c r="B563" s="33"/>
      <c r="C563" s="211" t="s">
        <v>2279</v>
      </c>
      <c r="D563" s="211" t="s">
        <v>2280</v>
      </c>
      <c r="E563" s="18" t="s">
        <v>150</v>
      </c>
      <c r="F563" s="212">
        <v>307.47000000000003</v>
      </c>
      <c r="H563" s="33"/>
    </row>
    <row r="564" spans="2:8" s="1" customFormat="1" ht="16.899999999999999" customHeight="1">
      <c r="B564" s="33"/>
      <c r="C564" s="211" t="s">
        <v>2261</v>
      </c>
      <c r="D564" s="211" t="s">
        <v>2262</v>
      </c>
      <c r="E564" s="18" t="s">
        <v>150</v>
      </c>
      <c r="F564" s="212">
        <v>847.71</v>
      </c>
      <c r="H564" s="33"/>
    </row>
    <row r="565" spans="2:8" s="1" customFormat="1" ht="16.899999999999999" customHeight="1">
      <c r="B565" s="33"/>
      <c r="C565" s="207" t="s">
        <v>918</v>
      </c>
      <c r="D565" s="208" t="s">
        <v>919</v>
      </c>
      <c r="E565" s="209" t="s">
        <v>738</v>
      </c>
      <c r="F565" s="210">
        <v>4294.3500000000004</v>
      </c>
      <c r="H565" s="33"/>
    </row>
    <row r="566" spans="2:8" s="1" customFormat="1" ht="16.899999999999999" customHeight="1">
      <c r="B566" s="33"/>
      <c r="C566" s="211" t="s">
        <v>21</v>
      </c>
      <c r="D566" s="211" t="s">
        <v>1052</v>
      </c>
      <c r="E566" s="18" t="s">
        <v>21</v>
      </c>
      <c r="F566" s="212">
        <v>0</v>
      </c>
      <c r="H566" s="33"/>
    </row>
    <row r="567" spans="2:8" s="1" customFormat="1" ht="16.899999999999999" customHeight="1">
      <c r="B567" s="33"/>
      <c r="C567" s="211" t="s">
        <v>21</v>
      </c>
      <c r="D567" s="211" t="s">
        <v>1053</v>
      </c>
      <c r="E567" s="18" t="s">
        <v>21</v>
      </c>
      <c r="F567" s="212">
        <v>4151.3999999999996</v>
      </c>
      <c r="H567" s="33"/>
    </row>
    <row r="568" spans="2:8" s="1" customFormat="1" ht="16.899999999999999" customHeight="1">
      <c r="B568" s="33"/>
      <c r="C568" s="211" t="s">
        <v>21</v>
      </c>
      <c r="D568" s="211" t="s">
        <v>1054</v>
      </c>
      <c r="E568" s="18" t="s">
        <v>21</v>
      </c>
      <c r="F568" s="212">
        <v>142.94999999999999</v>
      </c>
      <c r="H568" s="33"/>
    </row>
    <row r="569" spans="2:8" s="1" customFormat="1" ht="16.899999999999999" customHeight="1">
      <c r="B569" s="33"/>
      <c r="C569" s="211" t="s">
        <v>918</v>
      </c>
      <c r="D569" s="211" t="s">
        <v>479</v>
      </c>
      <c r="E569" s="18" t="s">
        <v>21</v>
      </c>
      <c r="F569" s="212">
        <v>4294.3500000000004</v>
      </c>
      <c r="H569" s="33"/>
    </row>
    <row r="570" spans="2:8" s="1" customFormat="1" ht="16.899999999999999" customHeight="1">
      <c r="B570" s="33"/>
      <c r="C570" s="213" t="s">
        <v>3687</v>
      </c>
      <c r="H570" s="33"/>
    </row>
    <row r="571" spans="2:8" s="1" customFormat="1" ht="16.899999999999999" customHeight="1">
      <c r="B571" s="33"/>
      <c r="C571" s="211" t="s">
        <v>1047</v>
      </c>
      <c r="D571" s="211" t="s">
        <v>1048</v>
      </c>
      <c r="E571" s="18" t="s">
        <v>722</v>
      </c>
      <c r="F571" s="212">
        <v>4294.3500000000004</v>
      </c>
      <c r="H571" s="33"/>
    </row>
    <row r="572" spans="2:8" s="1" customFormat="1" ht="16.899999999999999" customHeight="1">
      <c r="B572" s="33"/>
      <c r="C572" s="211" t="s">
        <v>1173</v>
      </c>
      <c r="D572" s="211" t="s">
        <v>1174</v>
      </c>
      <c r="E572" s="18" t="s">
        <v>738</v>
      </c>
      <c r="F572" s="212">
        <v>1506.7180000000001</v>
      </c>
      <c r="H572" s="33"/>
    </row>
    <row r="573" spans="2:8" s="1" customFormat="1" ht="16.899999999999999" customHeight="1">
      <c r="B573" s="33"/>
      <c r="C573" s="207" t="s">
        <v>922</v>
      </c>
      <c r="D573" s="208" t="s">
        <v>922</v>
      </c>
      <c r="E573" s="209" t="s">
        <v>786</v>
      </c>
      <c r="F573" s="210">
        <v>11</v>
      </c>
      <c r="H573" s="33"/>
    </row>
    <row r="574" spans="2:8" s="1" customFormat="1" ht="16.899999999999999" customHeight="1">
      <c r="B574" s="33"/>
      <c r="C574" s="211" t="s">
        <v>21</v>
      </c>
      <c r="D574" s="211" t="s">
        <v>1310</v>
      </c>
      <c r="E574" s="18" t="s">
        <v>21</v>
      </c>
      <c r="F574" s="212">
        <v>0</v>
      </c>
      <c r="H574" s="33"/>
    </row>
    <row r="575" spans="2:8" s="1" customFormat="1" ht="16.899999999999999" customHeight="1">
      <c r="B575" s="33"/>
      <c r="C575" s="211" t="s">
        <v>21</v>
      </c>
      <c r="D575" s="211" t="s">
        <v>1608</v>
      </c>
      <c r="E575" s="18" t="s">
        <v>21</v>
      </c>
      <c r="F575" s="212">
        <v>1</v>
      </c>
      <c r="H575" s="33"/>
    </row>
    <row r="576" spans="2:8" s="1" customFormat="1" ht="16.899999999999999" customHeight="1">
      <c r="B576" s="33"/>
      <c r="C576" s="211" t="s">
        <v>21</v>
      </c>
      <c r="D576" s="211" t="s">
        <v>1906</v>
      </c>
      <c r="E576" s="18" t="s">
        <v>21</v>
      </c>
      <c r="F576" s="212">
        <v>2</v>
      </c>
      <c r="H576" s="33"/>
    </row>
    <row r="577" spans="2:8" s="1" customFormat="1" ht="16.899999999999999" customHeight="1">
      <c r="B577" s="33"/>
      <c r="C577" s="211" t="s">
        <v>21</v>
      </c>
      <c r="D577" s="211" t="s">
        <v>1907</v>
      </c>
      <c r="E577" s="18" t="s">
        <v>21</v>
      </c>
      <c r="F577" s="212">
        <v>2</v>
      </c>
      <c r="H577" s="33"/>
    </row>
    <row r="578" spans="2:8" s="1" customFormat="1" ht="16.899999999999999" customHeight="1">
      <c r="B578" s="33"/>
      <c r="C578" s="211" t="s">
        <v>21</v>
      </c>
      <c r="D578" s="211" t="s">
        <v>1908</v>
      </c>
      <c r="E578" s="18" t="s">
        <v>21</v>
      </c>
      <c r="F578" s="212">
        <v>2</v>
      </c>
      <c r="H578" s="33"/>
    </row>
    <row r="579" spans="2:8" s="1" customFormat="1" ht="16.899999999999999" customHeight="1">
      <c r="B579" s="33"/>
      <c r="C579" s="211" t="s">
        <v>21</v>
      </c>
      <c r="D579" s="211" t="s">
        <v>1613</v>
      </c>
      <c r="E579" s="18" t="s">
        <v>21</v>
      </c>
      <c r="F579" s="212">
        <v>2</v>
      </c>
      <c r="H579" s="33"/>
    </row>
    <row r="580" spans="2:8" s="1" customFormat="1" ht="16.899999999999999" customHeight="1">
      <c r="B580" s="33"/>
      <c r="C580" s="211" t="s">
        <v>21</v>
      </c>
      <c r="D580" s="211" t="s">
        <v>1909</v>
      </c>
      <c r="E580" s="18" t="s">
        <v>21</v>
      </c>
      <c r="F580" s="212">
        <v>2</v>
      </c>
      <c r="H580" s="33"/>
    </row>
    <row r="581" spans="2:8" s="1" customFormat="1" ht="16.899999999999999" customHeight="1">
      <c r="B581" s="33"/>
      <c r="C581" s="211" t="s">
        <v>922</v>
      </c>
      <c r="D581" s="211" t="s">
        <v>479</v>
      </c>
      <c r="E581" s="18" t="s">
        <v>21</v>
      </c>
      <c r="F581" s="212">
        <v>11</v>
      </c>
      <c r="H581" s="33"/>
    </row>
    <row r="582" spans="2:8" s="1" customFormat="1" ht="16.899999999999999" customHeight="1">
      <c r="B582" s="33"/>
      <c r="C582" s="213" t="s">
        <v>3687</v>
      </c>
      <c r="H582" s="33"/>
    </row>
    <row r="583" spans="2:8" s="1" customFormat="1" ht="16.899999999999999" customHeight="1">
      <c r="B583" s="33"/>
      <c r="C583" s="211" t="s">
        <v>1903</v>
      </c>
      <c r="D583" s="211" t="s">
        <v>1904</v>
      </c>
      <c r="E583" s="18" t="s">
        <v>786</v>
      </c>
      <c r="F583" s="212">
        <v>11</v>
      </c>
      <c r="H583" s="33"/>
    </row>
    <row r="584" spans="2:8" s="1" customFormat="1" ht="16.899999999999999" customHeight="1">
      <c r="B584" s="33"/>
      <c r="C584" s="211" t="s">
        <v>1899</v>
      </c>
      <c r="D584" s="211" t="s">
        <v>1900</v>
      </c>
      <c r="E584" s="18" t="s">
        <v>786</v>
      </c>
      <c r="F584" s="212">
        <v>16</v>
      </c>
      <c r="H584" s="33"/>
    </row>
    <row r="585" spans="2:8" s="1" customFormat="1" ht="16.899999999999999" customHeight="1">
      <c r="B585" s="33"/>
      <c r="C585" s="207" t="s">
        <v>924</v>
      </c>
      <c r="D585" s="208" t="s">
        <v>924</v>
      </c>
      <c r="E585" s="209" t="s">
        <v>786</v>
      </c>
      <c r="F585" s="210">
        <v>2</v>
      </c>
      <c r="H585" s="33"/>
    </row>
    <row r="586" spans="2:8" s="1" customFormat="1" ht="16.899999999999999" customHeight="1">
      <c r="B586" s="33"/>
      <c r="C586" s="211" t="s">
        <v>21</v>
      </c>
      <c r="D586" s="211" t="s">
        <v>1310</v>
      </c>
      <c r="E586" s="18" t="s">
        <v>21</v>
      </c>
      <c r="F586" s="212">
        <v>0</v>
      </c>
      <c r="H586" s="33"/>
    </row>
    <row r="587" spans="2:8" s="1" customFormat="1" ht="16.899999999999999" customHeight="1">
      <c r="B587" s="33"/>
      <c r="C587" s="211" t="s">
        <v>21</v>
      </c>
      <c r="D587" s="211" t="s">
        <v>1625</v>
      </c>
      <c r="E587" s="18" t="s">
        <v>21</v>
      </c>
      <c r="F587" s="212">
        <v>1</v>
      </c>
      <c r="H587" s="33"/>
    </row>
    <row r="588" spans="2:8" s="1" customFormat="1" ht="16.899999999999999" customHeight="1">
      <c r="B588" s="33"/>
      <c r="C588" s="211" t="s">
        <v>21</v>
      </c>
      <c r="D588" s="211" t="s">
        <v>1918</v>
      </c>
      <c r="E588" s="18" t="s">
        <v>21</v>
      </c>
      <c r="F588" s="212">
        <v>1</v>
      </c>
      <c r="H588" s="33"/>
    </row>
    <row r="589" spans="2:8" s="1" customFormat="1" ht="16.899999999999999" customHeight="1">
      <c r="B589" s="33"/>
      <c r="C589" s="211" t="s">
        <v>924</v>
      </c>
      <c r="D589" s="211" t="s">
        <v>479</v>
      </c>
      <c r="E589" s="18" t="s">
        <v>21</v>
      </c>
      <c r="F589" s="212">
        <v>2</v>
      </c>
      <c r="H589" s="33"/>
    </row>
    <row r="590" spans="2:8" s="1" customFormat="1" ht="16.899999999999999" customHeight="1">
      <c r="B590" s="33"/>
      <c r="C590" s="213" t="s">
        <v>3687</v>
      </c>
      <c r="H590" s="33"/>
    </row>
    <row r="591" spans="2:8" s="1" customFormat="1" ht="16.899999999999999" customHeight="1">
      <c r="B591" s="33"/>
      <c r="C591" s="211" t="s">
        <v>1915</v>
      </c>
      <c r="D591" s="211" t="s">
        <v>1916</v>
      </c>
      <c r="E591" s="18" t="s">
        <v>786</v>
      </c>
      <c r="F591" s="212">
        <v>2</v>
      </c>
      <c r="H591" s="33"/>
    </row>
    <row r="592" spans="2:8" s="1" customFormat="1" ht="16.899999999999999" customHeight="1">
      <c r="B592" s="33"/>
      <c r="C592" s="211" t="s">
        <v>1899</v>
      </c>
      <c r="D592" s="211" t="s">
        <v>1900</v>
      </c>
      <c r="E592" s="18" t="s">
        <v>786</v>
      </c>
      <c r="F592" s="212">
        <v>16</v>
      </c>
      <c r="H592" s="33"/>
    </row>
    <row r="593" spans="2:8" s="1" customFormat="1" ht="16.899999999999999" customHeight="1">
      <c r="B593" s="33"/>
      <c r="C593" s="207" t="s">
        <v>926</v>
      </c>
      <c r="D593" s="208" t="s">
        <v>926</v>
      </c>
      <c r="E593" s="209" t="s">
        <v>786</v>
      </c>
      <c r="F593" s="210">
        <v>3</v>
      </c>
      <c r="H593" s="33"/>
    </row>
    <row r="594" spans="2:8" s="1" customFormat="1" ht="16.899999999999999" customHeight="1">
      <c r="B594" s="33"/>
      <c r="C594" s="211" t="s">
        <v>21</v>
      </c>
      <c r="D594" s="211" t="s">
        <v>1310</v>
      </c>
      <c r="E594" s="18" t="s">
        <v>21</v>
      </c>
      <c r="F594" s="212">
        <v>0</v>
      </c>
      <c r="H594" s="33"/>
    </row>
    <row r="595" spans="2:8" s="1" customFormat="1" ht="16.899999999999999" customHeight="1">
      <c r="B595" s="33"/>
      <c r="C595" s="211" t="s">
        <v>21</v>
      </c>
      <c r="D595" s="211" t="s">
        <v>1608</v>
      </c>
      <c r="E595" s="18" t="s">
        <v>21</v>
      </c>
      <c r="F595" s="212">
        <v>1</v>
      </c>
      <c r="H595" s="33"/>
    </row>
    <row r="596" spans="2:8" s="1" customFormat="1" ht="16.899999999999999" customHeight="1">
      <c r="B596" s="33"/>
      <c r="C596" s="211" t="s">
        <v>21</v>
      </c>
      <c r="D596" s="211" t="s">
        <v>1603</v>
      </c>
      <c r="E596" s="18" t="s">
        <v>21</v>
      </c>
      <c r="F596" s="212">
        <v>1</v>
      </c>
      <c r="H596" s="33"/>
    </row>
    <row r="597" spans="2:8" s="1" customFormat="1" ht="16.899999999999999" customHeight="1">
      <c r="B597" s="33"/>
      <c r="C597" s="211" t="s">
        <v>21</v>
      </c>
      <c r="D597" s="211" t="s">
        <v>1597</v>
      </c>
      <c r="E597" s="18" t="s">
        <v>21</v>
      </c>
      <c r="F597" s="212">
        <v>1</v>
      </c>
      <c r="H597" s="33"/>
    </row>
    <row r="598" spans="2:8" s="1" customFormat="1" ht="16.899999999999999" customHeight="1">
      <c r="B598" s="33"/>
      <c r="C598" s="211" t="s">
        <v>926</v>
      </c>
      <c r="D598" s="211" t="s">
        <v>479</v>
      </c>
      <c r="E598" s="18" t="s">
        <v>21</v>
      </c>
      <c r="F598" s="212">
        <v>3</v>
      </c>
      <c r="H598" s="33"/>
    </row>
    <row r="599" spans="2:8" s="1" customFormat="1" ht="16.899999999999999" customHeight="1">
      <c r="B599" s="33"/>
      <c r="C599" s="213" t="s">
        <v>3687</v>
      </c>
      <c r="H599" s="33"/>
    </row>
    <row r="600" spans="2:8" s="1" customFormat="1" ht="16.899999999999999" customHeight="1">
      <c r="B600" s="33"/>
      <c r="C600" s="211" t="s">
        <v>1911</v>
      </c>
      <c r="D600" s="211" t="s">
        <v>1912</v>
      </c>
      <c r="E600" s="18" t="s">
        <v>786</v>
      </c>
      <c r="F600" s="212">
        <v>3</v>
      </c>
      <c r="H600" s="33"/>
    </row>
    <row r="601" spans="2:8" s="1" customFormat="1" ht="16.899999999999999" customHeight="1">
      <c r="B601" s="33"/>
      <c r="C601" s="211" t="s">
        <v>1899</v>
      </c>
      <c r="D601" s="211" t="s">
        <v>1900</v>
      </c>
      <c r="E601" s="18" t="s">
        <v>786</v>
      </c>
      <c r="F601" s="212">
        <v>16</v>
      </c>
      <c r="H601" s="33"/>
    </row>
    <row r="602" spans="2:8" s="1" customFormat="1" ht="16.899999999999999" customHeight="1">
      <c r="B602" s="33"/>
      <c r="C602" s="207" t="s">
        <v>928</v>
      </c>
      <c r="D602" s="208" t="s">
        <v>929</v>
      </c>
      <c r="E602" s="209" t="s">
        <v>786</v>
      </c>
      <c r="F602" s="210">
        <v>6</v>
      </c>
      <c r="H602" s="33"/>
    </row>
    <row r="603" spans="2:8" s="1" customFormat="1" ht="16.899999999999999" customHeight="1">
      <c r="B603" s="33"/>
      <c r="C603" s="211" t="s">
        <v>21</v>
      </c>
      <c r="D603" s="211" t="s">
        <v>1310</v>
      </c>
      <c r="E603" s="18" t="s">
        <v>21</v>
      </c>
      <c r="F603" s="212">
        <v>0</v>
      </c>
      <c r="H603" s="33"/>
    </row>
    <row r="604" spans="2:8" s="1" customFormat="1" ht="16.899999999999999" customHeight="1">
      <c r="B604" s="33"/>
      <c r="C604" s="211" t="s">
        <v>21</v>
      </c>
      <c r="D604" s="211" t="s">
        <v>1928</v>
      </c>
      <c r="E604" s="18" t="s">
        <v>21</v>
      </c>
      <c r="F604" s="212">
        <v>6</v>
      </c>
      <c r="H604" s="33"/>
    </row>
    <row r="605" spans="2:8" s="1" customFormat="1" ht="16.899999999999999" customHeight="1">
      <c r="B605" s="33"/>
      <c r="C605" s="211" t="s">
        <v>928</v>
      </c>
      <c r="D605" s="211" t="s">
        <v>479</v>
      </c>
      <c r="E605" s="18" t="s">
        <v>21</v>
      </c>
      <c r="F605" s="212">
        <v>6</v>
      </c>
      <c r="H605" s="33"/>
    </row>
    <row r="606" spans="2:8" s="1" customFormat="1" ht="16.899999999999999" customHeight="1">
      <c r="B606" s="33"/>
      <c r="C606" s="213" t="s">
        <v>3687</v>
      </c>
      <c r="H606" s="33"/>
    </row>
    <row r="607" spans="2:8" s="1" customFormat="1" ht="16.899999999999999" customHeight="1">
      <c r="B607" s="33"/>
      <c r="C607" s="211" t="s">
        <v>1925</v>
      </c>
      <c r="D607" s="211" t="s">
        <v>1926</v>
      </c>
      <c r="E607" s="18" t="s">
        <v>786</v>
      </c>
      <c r="F607" s="212">
        <v>6</v>
      </c>
      <c r="H607" s="33"/>
    </row>
    <row r="608" spans="2:8" s="1" customFormat="1" ht="16.899999999999999" customHeight="1">
      <c r="B608" s="33"/>
      <c r="C608" s="211" t="s">
        <v>1920</v>
      </c>
      <c r="D608" s="211" t="s">
        <v>1921</v>
      </c>
      <c r="E608" s="18" t="s">
        <v>786</v>
      </c>
      <c r="F608" s="212">
        <v>6</v>
      </c>
      <c r="H608" s="33"/>
    </row>
    <row r="609" spans="2:8" s="1" customFormat="1" ht="16.899999999999999" customHeight="1">
      <c r="B609" s="33"/>
      <c r="C609" s="207" t="s">
        <v>2200</v>
      </c>
      <c r="D609" s="208" t="s">
        <v>3685</v>
      </c>
      <c r="E609" s="209" t="s">
        <v>150</v>
      </c>
      <c r="F609" s="210">
        <v>45.372999999999998</v>
      </c>
      <c r="H609" s="33"/>
    </row>
    <row r="610" spans="2:8" s="1" customFormat="1" ht="16.899999999999999" customHeight="1">
      <c r="B610" s="33"/>
      <c r="C610" s="211" t="s">
        <v>21</v>
      </c>
      <c r="D610" s="211" t="s">
        <v>2196</v>
      </c>
      <c r="E610" s="18" t="s">
        <v>21</v>
      </c>
      <c r="F610" s="212">
        <v>1.1000000000000001</v>
      </c>
      <c r="H610" s="33"/>
    </row>
    <row r="611" spans="2:8" s="1" customFormat="1" ht="16.899999999999999" customHeight="1">
      <c r="B611" s="33"/>
      <c r="C611" s="211" t="s">
        <v>21</v>
      </c>
      <c r="D611" s="211" t="s">
        <v>2197</v>
      </c>
      <c r="E611" s="18" t="s">
        <v>21</v>
      </c>
      <c r="F611" s="212">
        <v>42.918999999999997</v>
      </c>
      <c r="H611" s="33"/>
    </row>
    <row r="612" spans="2:8" s="1" customFormat="1" ht="16.899999999999999" customHeight="1">
      <c r="B612" s="33"/>
      <c r="C612" s="211" t="s">
        <v>21</v>
      </c>
      <c r="D612" s="211" t="s">
        <v>2198</v>
      </c>
      <c r="E612" s="18" t="s">
        <v>21</v>
      </c>
      <c r="F612" s="212">
        <v>1.2849999999999999</v>
      </c>
      <c r="H612" s="33"/>
    </row>
    <row r="613" spans="2:8" s="1" customFormat="1" ht="16.899999999999999" customHeight="1">
      <c r="B613" s="33"/>
      <c r="C613" s="211" t="s">
        <v>21</v>
      </c>
      <c r="D613" s="211" t="s">
        <v>2199</v>
      </c>
      <c r="E613" s="18" t="s">
        <v>21</v>
      </c>
      <c r="F613" s="212">
        <v>6.9000000000000006E-2</v>
      </c>
      <c r="H613" s="33"/>
    </row>
    <row r="614" spans="2:8" s="1" customFormat="1" ht="16.899999999999999" customHeight="1">
      <c r="B614" s="33"/>
      <c r="C614" s="211" t="s">
        <v>2200</v>
      </c>
      <c r="D614" s="211" t="s">
        <v>479</v>
      </c>
      <c r="E614" s="18" t="s">
        <v>21</v>
      </c>
      <c r="F614" s="212">
        <v>45.372999999999998</v>
      </c>
      <c r="H614" s="33"/>
    </row>
    <row r="615" spans="2:8" s="1" customFormat="1" ht="16.899999999999999" customHeight="1">
      <c r="B615" s="33"/>
      <c r="C615" s="207" t="s">
        <v>930</v>
      </c>
      <c r="D615" s="208" t="s">
        <v>930</v>
      </c>
      <c r="E615" s="209" t="s">
        <v>722</v>
      </c>
      <c r="F615" s="210">
        <v>26.068000000000001</v>
      </c>
      <c r="H615" s="33"/>
    </row>
    <row r="616" spans="2:8" s="1" customFormat="1" ht="16.899999999999999" customHeight="1">
      <c r="B616" s="33"/>
      <c r="C616" s="211" t="s">
        <v>21</v>
      </c>
      <c r="D616" s="211" t="s">
        <v>1114</v>
      </c>
      <c r="E616" s="18" t="s">
        <v>21</v>
      </c>
      <c r="F616" s="212">
        <v>0</v>
      </c>
      <c r="H616" s="33"/>
    </row>
    <row r="617" spans="2:8" s="1" customFormat="1" ht="16.899999999999999" customHeight="1">
      <c r="B617" s="33"/>
      <c r="C617" s="211" t="s">
        <v>21</v>
      </c>
      <c r="D617" s="211" t="s">
        <v>1115</v>
      </c>
      <c r="E617" s="18" t="s">
        <v>21</v>
      </c>
      <c r="F617" s="212">
        <v>0</v>
      </c>
      <c r="H617" s="33"/>
    </row>
    <row r="618" spans="2:8" s="1" customFormat="1" ht="16.899999999999999" customHeight="1">
      <c r="B618" s="33"/>
      <c r="C618" s="211" t="s">
        <v>21</v>
      </c>
      <c r="D618" s="211" t="s">
        <v>1116</v>
      </c>
      <c r="E618" s="18" t="s">
        <v>21</v>
      </c>
      <c r="F618" s="212">
        <v>26.068000000000001</v>
      </c>
      <c r="H618" s="33"/>
    </row>
    <row r="619" spans="2:8" s="1" customFormat="1" ht="16.899999999999999" customHeight="1">
      <c r="B619" s="33"/>
      <c r="C619" s="211" t="s">
        <v>930</v>
      </c>
      <c r="D619" s="211" t="s">
        <v>479</v>
      </c>
      <c r="E619" s="18" t="s">
        <v>21</v>
      </c>
      <c r="F619" s="212">
        <v>26.068000000000001</v>
      </c>
      <c r="H619" s="33"/>
    </row>
    <row r="620" spans="2:8" s="1" customFormat="1" ht="16.899999999999999" customHeight="1">
      <c r="B620" s="33"/>
      <c r="C620" s="213" t="s">
        <v>3687</v>
      </c>
      <c r="H620" s="33"/>
    </row>
    <row r="621" spans="2:8" s="1" customFormat="1" ht="16.899999999999999" customHeight="1">
      <c r="B621" s="33"/>
      <c r="C621" s="211" t="s">
        <v>1109</v>
      </c>
      <c r="D621" s="211" t="s">
        <v>1110</v>
      </c>
      <c r="E621" s="18" t="s">
        <v>722</v>
      </c>
      <c r="F621" s="212">
        <v>26.068000000000001</v>
      </c>
      <c r="H621" s="33"/>
    </row>
    <row r="622" spans="2:8" s="1" customFormat="1" ht="16.899999999999999" customHeight="1">
      <c r="B622" s="33"/>
      <c r="C622" s="211" t="s">
        <v>1117</v>
      </c>
      <c r="D622" s="211" t="s">
        <v>1118</v>
      </c>
      <c r="E622" s="18" t="s">
        <v>722</v>
      </c>
      <c r="F622" s="212">
        <v>26.068000000000001</v>
      </c>
      <c r="H622" s="33"/>
    </row>
    <row r="623" spans="2:8" s="1" customFormat="1" ht="16.899999999999999" customHeight="1">
      <c r="B623" s="33"/>
      <c r="C623" s="211" t="s">
        <v>1127</v>
      </c>
      <c r="D623" s="211" t="s">
        <v>1128</v>
      </c>
      <c r="E623" s="18" t="s">
        <v>722</v>
      </c>
      <c r="F623" s="212">
        <v>26.068000000000001</v>
      </c>
      <c r="H623" s="33"/>
    </row>
    <row r="624" spans="2:8" s="1" customFormat="1" ht="16.899999999999999" customHeight="1">
      <c r="B624" s="33"/>
      <c r="C624" s="211" t="s">
        <v>1122</v>
      </c>
      <c r="D624" s="211" t="s">
        <v>1123</v>
      </c>
      <c r="E624" s="18" t="s">
        <v>472</v>
      </c>
      <c r="F624" s="212">
        <v>4.0540000000000003</v>
      </c>
      <c r="H624" s="33"/>
    </row>
    <row r="625" spans="2:8" s="1" customFormat="1" ht="16.899999999999999" customHeight="1">
      <c r="B625" s="33"/>
      <c r="C625" s="207" t="s">
        <v>933</v>
      </c>
      <c r="D625" s="208" t="s">
        <v>933</v>
      </c>
      <c r="E625" s="209" t="s">
        <v>251</v>
      </c>
      <c r="F625" s="210">
        <v>30.2</v>
      </c>
      <c r="H625" s="33"/>
    </row>
    <row r="626" spans="2:8" s="1" customFormat="1" ht="16.899999999999999" customHeight="1">
      <c r="B626" s="33"/>
      <c r="C626" s="211" t="s">
        <v>21</v>
      </c>
      <c r="D626" s="211" t="s">
        <v>1788</v>
      </c>
      <c r="E626" s="18" t="s">
        <v>21</v>
      </c>
      <c r="F626" s="212">
        <v>0</v>
      </c>
      <c r="H626" s="33"/>
    </row>
    <row r="627" spans="2:8" s="1" customFormat="1" ht="16.899999999999999" customHeight="1">
      <c r="B627" s="33"/>
      <c r="C627" s="211" t="s">
        <v>933</v>
      </c>
      <c r="D627" s="211" t="s">
        <v>1834</v>
      </c>
      <c r="E627" s="18" t="s">
        <v>21</v>
      </c>
      <c r="F627" s="212">
        <v>30.2</v>
      </c>
      <c r="H627" s="33"/>
    </row>
    <row r="628" spans="2:8" s="1" customFormat="1" ht="16.899999999999999" customHeight="1">
      <c r="B628" s="33"/>
      <c r="C628" s="213" t="s">
        <v>3687</v>
      </c>
      <c r="H628" s="33"/>
    </row>
    <row r="629" spans="2:8" s="1" customFormat="1" ht="16.899999999999999" customHeight="1">
      <c r="B629" s="33"/>
      <c r="C629" s="211" t="s">
        <v>1829</v>
      </c>
      <c r="D629" s="211" t="s">
        <v>1830</v>
      </c>
      <c r="E629" s="18" t="s">
        <v>251</v>
      </c>
      <c r="F629" s="212">
        <v>30.2</v>
      </c>
      <c r="H629" s="33"/>
    </row>
    <row r="630" spans="2:8" s="1" customFormat="1" ht="16.899999999999999" customHeight="1">
      <c r="B630" s="33"/>
      <c r="C630" s="211" t="s">
        <v>1836</v>
      </c>
      <c r="D630" s="211" t="s">
        <v>1837</v>
      </c>
      <c r="E630" s="18" t="s">
        <v>251</v>
      </c>
      <c r="F630" s="212">
        <v>31.106000000000002</v>
      </c>
      <c r="H630" s="33"/>
    </row>
    <row r="631" spans="2:8" s="1" customFormat="1" ht="16.899999999999999" customHeight="1">
      <c r="B631" s="33"/>
      <c r="C631" s="207" t="s">
        <v>936</v>
      </c>
      <c r="D631" s="208" t="s">
        <v>936</v>
      </c>
      <c r="E631" s="209" t="s">
        <v>251</v>
      </c>
      <c r="F631" s="210">
        <v>76.349999999999994</v>
      </c>
      <c r="H631" s="33"/>
    </row>
    <row r="632" spans="2:8" s="1" customFormat="1" ht="16.899999999999999" customHeight="1">
      <c r="B632" s="33"/>
      <c r="C632" s="211" t="s">
        <v>21</v>
      </c>
      <c r="D632" s="211" t="s">
        <v>1602</v>
      </c>
      <c r="E632" s="18" t="s">
        <v>21</v>
      </c>
      <c r="F632" s="212">
        <v>0</v>
      </c>
      <c r="H632" s="33"/>
    </row>
    <row r="633" spans="2:8" s="1" customFormat="1" ht="16.899999999999999" customHeight="1">
      <c r="B633" s="33"/>
      <c r="C633" s="211" t="s">
        <v>936</v>
      </c>
      <c r="D633" s="211" t="s">
        <v>1795</v>
      </c>
      <c r="E633" s="18" t="s">
        <v>21</v>
      </c>
      <c r="F633" s="212">
        <v>76.349999999999994</v>
      </c>
      <c r="H633" s="33"/>
    </row>
    <row r="634" spans="2:8" s="1" customFormat="1" ht="16.899999999999999" customHeight="1">
      <c r="B634" s="33"/>
      <c r="C634" s="213" t="s">
        <v>3687</v>
      </c>
      <c r="H634" s="33"/>
    </row>
    <row r="635" spans="2:8" s="1" customFormat="1" ht="16.899999999999999" customHeight="1">
      <c r="B635" s="33"/>
      <c r="C635" s="211" t="s">
        <v>1790</v>
      </c>
      <c r="D635" s="211" t="s">
        <v>1791</v>
      </c>
      <c r="E635" s="18" t="s">
        <v>251</v>
      </c>
      <c r="F635" s="212">
        <v>76.349999999999994</v>
      </c>
      <c r="H635" s="33"/>
    </row>
    <row r="636" spans="2:8" s="1" customFormat="1" ht="16.899999999999999" customHeight="1">
      <c r="B636" s="33"/>
      <c r="C636" s="211" t="s">
        <v>1797</v>
      </c>
      <c r="D636" s="211" t="s">
        <v>1798</v>
      </c>
      <c r="E636" s="18" t="s">
        <v>251</v>
      </c>
      <c r="F636" s="212">
        <v>77.114000000000004</v>
      </c>
      <c r="H636" s="33"/>
    </row>
    <row r="637" spans="2:8" s="1" customFormat="1" ht="16.899999999999999" customHeight="1">
      <c r="B637" s="33"/>
      <c r="C637" s="207" t="s">
        <v>938</v>
      </c>
      <c r="D637" s="208" t="s">
        <v>939</v>
      </c>
      <c r="E637" s="209" t="s">
        <v>251</v>
      </c>
      <c r="F637" s="210">
        <v>80.45</v>
      </c>
      <c r="H637" s="33"/>
    </row>
    <row r="638" spans="2:8" s="1" customFormat="1" ht="16.899999999999999" customHeight="1">
      <c r="B638" s="33"/>
      <c r="C638" s="211" t="s">
        <v>21</v>
      </c>
      <c r="D638" s="211" t="s">
        <v>1602</v>
      </c>
      <c r="E638" s="18" t="s">
        <v>21</v>
      </c>
      <c r="F638" s="212">
        <v>0</v>
      </c>
      <c r="H638" s="33"/>
    </row>
    <row r="639" spans="2:8" s="1" customFormat="1" ht="16.899999999999999" customHeight="1">
      <c r="B639" s="33"/>
      <c r="C639" s="211" t="s">
        <v>938</v>
      </c>
      <c r="D639" s="211" t="s">
        <v>1807</v>
      </c>
      <c r="E639" s="18" t="s">
        <v>21</v>
      </c>
      <c r="F639" s="212">
        <v>80.45</v>
      </c>
      <c r="H639" s="33"/>
    </row>
    <row r="640" spans="2:8" s="1" customFormat="1" ht="16.899999999999999" customHeight="1">
      <c r="B640" s="33"/>
      <c r="C640" s="213" t="s">
        <v>3687</v>
      </c>
      <c r="H640" s="33"/>
    </row>
    <row r="641" spans="2:8" s="1" customFormat="1" ht="16.899999999999999" customHeight="1">
      <c r="B641" s="33"/>
      <c r="C641" s="211" t="s">
        <v>1802</v>
      </c>
      <c r="D641" s="211" t="s">
        <v>1803</v>
      </c>
      <c r="E641" s="18" t="s">
        <v>251</v>
      </c>
      <c r="F641" s="212">
        <v>80.45</v>
      </c>
      <c r="H641" s="33"/>
    </row>
    <row r="642" spans="2:8" s="1" customFormat="1" ht="16.899999999999999" customHeight="1">
      <c r="B642" s="33"/>
      <c r="C642" s="211" t="s">
        <v>1809</v>
      </c>
      <c r="D642" s="211" t="s">
        <v>1810</v>
      </c>
      <c r="E642" s="18" t="s">
        <v>251</v>
      </c>
      <c r="F642" s="212">
        <v>81.254999999999995</v>
      </c>
      <c r="H642" s="33"/>
    </row>
    <row r="643" spans="2:8" s="1" customFormat="1" ht="16.899999999999999" customHeight="1">
      <c r="B643" s="33"/>
      <c r="C643" s="207" t="s">
        <v>941</v>
      </c>
      <c r="D643" s="208" t="s">
        <v>941</v>
      </c>
      <c r="E643" s="209" t="s">
        <v>722</v>
      </c>
      <c r="F643" s="210">
        <v>73.02</v>
      </c>
      <c r="H643" s="33"/>
    </row>
    <row r="644" spans="2:8" s="1" customFormat="1" ht="16.899999999999999" customHeight="1">
      <c r="B644" s="33"/>
      <c r="C644" s="211" t="s">
        <v>21</v>
      </c>
      <c r="D644" s="211" t="s">
        <v>1000</v>
      </c>
      <c r="E644" s="18" t="s">
        <v>21</v>
      </c>
      <c r="F644" s="212">
        <v>0</v>
      </c>
      <c r="H644" s="33"/>
    </row>
    <row r="645" spans="2:8" s="1" customFormat="1" ht="16.899999999999999" customHeight="1">
      <c r="B645" s="33"/>
      <c r="C645" s="211" t="s">
        <v>21</v>
      </c>
      <c r="D645" s="211" t="s">
        <v>1774</v>
      </c>
      <c r="E645" s="18" t="s">
        <v>21</v>
      </c>
      <c r="F645" s="212">
        <v>14.66</v>
      </c>
      <c r="H645" s="33"/>
    </row>
    <row r="646" spans="2:8" s="1" customFormat="1" ht="16.899999999999999" customHeight="1">
      <c r="B646" s="33"/>
      <c r="C646" s="211" t="s">
        <v>21</v>
      </c>
      <c r="D646" s="211" t="s">
        <v>1775</v>
      </c>
      <c r="E646" s="18" t="s">
        <v>21</v>
      </c>
      <c r="F646" s="212">
        <v>58.36</v>
      </c>
      <c r="H646" s="33"/>
    </row>
    <row r="647" spans="2:8" s="1" customFormat="1" ht="16.899999999999999" customHeight="1">
      <c r="B647" s="33"/>
      <c r="C647" s="211" t="s">
        <v>941</v>
      </c>
      <c r="D647" s="211" t="s">
        <v>479</v>
      </c>
      <c r="E647" s="18" t="s">
        <v>21</v>
      </c>
      <c r="F647" s="212">
        <v>73.02</v>
      </c>
      <c r="H647" s="33"/>
    </row>
    <row r="648" spans="2:8" s="1" customFormat="1" ht="16.899999999999999" customHeight="1">
      <c r="B648" s="33"/>
      <c r="C648" s="213" t="s">
        <v>3687</v>
      </c>
      <c r="H648" s="33"/>
    </row>
    <row r="649" spans="2:8" s="1" customFormat="1" ht="16.899999999999999" customHeight="1">
      <c r="B649" s="33"/>
      <c r="C649" s="211" t="s">
        <v>1769</v>
      </c>
      <c r="D649" s="211" t="s">
        <v>1770</v>
      </c>
      <c r="E649" s="18" t="s">
        <v>722</v>
      </c>
      <c r="F649" s="212">
        <v>73.02</v>
      </c>
      <c r="H649" s="33"/>
    </row>
    <row r="650" spans="2:8" s="1" customFormat="1" ht="16.899999999999999" customHeight="1">
      <c r="B650" s="33"/>
      <c r="C650" s="211" t="s">
        <v>1777</v>
      </c>
      <c r="D650" s="211" t="s">
        <v>1778</v>
      </c>
      <c r="E650" s="18" t="s">
        <v>722</v>
      </c>
      <c r="F650" s="212">
        <v>75.210999999999999</v>
      </c>
      <c r="H650" s="33"/>
    </row>
    <row r="651" spans="2:8" s="1" customFormat="1" ht="16.899999999999999" customHeight="1">
      <c r="B651" s="33"/>
      <c r="C651" s="207" t="s">
        <v>943</v>
      </c>
      <c r="D651" s="208" t="s">
        <v>944</v>
      </c>
      <c r="E651" s="209" t="s">
        <v>738</v>
      </c>
      <c r="F651" s="210">
        <v>629.83600000000001</v>
      </c>
      <c r="H651" s="33"/>
    </row>
    <row r="652" spans="2:8" s="1" customFormat="1" ht="16.899999999999999" customHeight="1">
      <c r="B652" s="33"/>
      <c r="C652" s="211" t="s">
        <v>21</v>
      </c>
      <c r="D652" s="211" t="s">
        <v>1060</v>
      </c>
      <c r="E652" s="18" t="s">
        <v>21</v>
      </c>
      <c r="F652" s="212">
        <v>0</v>
      </c>
      <c r="H652" s="33"/>
    </row>
    <row r="653" spans="2:8" s="1" customFormat="1" ht="16.899999999999999" customHeight="1">
      <c r="B653" s="33"/>
      <c r="C653" s="211" t="s">
        <v>21</v>
      </c>
      <c r="D653" s="211" t="s">
        <v>1061</v>
      </c>
      <c r="E653" s="18" t="s">
        <v>21</v>
      </c>
      <c r="F653" s="212">
        <v>310.08</v>
      </c>
      <c r="H653" s="33"/>
    </row>
    <row r="654" spans="2:8" s="1" customFormat="1" ht="16.899999999999999" customHeight="1">
      <c r="B654" s="33"/>
      <c r="C654" s="211" t="s">
        <v>21</v>
      </c>
      <c r="D654" s="211" t="s">
        <v>1062</v>
      </c>
      <c r="E654" s="18" t="s">
        <v>21</v>
      </c>
      <c r="F654" s="212">
        <v>19.38</v>
      </c>
      <c r="H654" s="33"/>
    </row>
    <row r="655" spans="2:8" s="1" customFormat="1" ht="16.899999999999999" customHeight="1">
      <c r="B655" s="33"/>
      <c r="C655" s="211" t="s">
        <v>21</v>
      </c>
      <c r="D655" s="211" t="s">
        <v>1063</v>
      </c>
      <c r="E655" s="18" t="s">
        <v>21</v>
      </c>
      <c r="F655" s="212">
        <v>12.996</v>
      </c>
      <c r="H655" s="33"/>
    </row>
    <row r="656" spans="2:8" s="1" customFormat="1" ht="16.899999999999999" customHeight="1">
      <c r="B656" s="33"/>
      <c r="C656" s="211" t="s">
        <v>21</v>
      </c>
      <c r="D656" s="211" t="s">
        <v>1064</v>
      </c>
      <c r="E656" s="18" t="s">
        <v>21</v>
      </c>
      <c r="F656" s="212">
        <v>25.62</v>
      </c>
      <c r="H656" s="33"/>
    </row>
    <row r="657" spans="2:8" s="1" customFormat="1" ht="16.899999999999999" customHeight="1">
      <c r="B657" s="33"/>
      <c r="C657" s="211" t="s">
        <v>21</v>
      </c>
      <c r="D657" s="211" t="s">
        <v>1065</v>
      </c>
      <c r="E657" s="18" t="s">
        <v>21</v>
      </c>
      <c r="F657" s="212">
        <v>0</v>
      </c>
      <c r="H657" s="33"/>
    </row>
    <row r="658" spans="2:8" s="1" customFormat="1" ht="16.899999999999999" customHeight="1">
      <c r="B658" s="33"/>
      <c r="C658" s="211" t="s">
        <v>21</v>
      </c>
      <c r="D658" s="211" t="s">
        <v>1066</v>
      </c>
      <c r="E658" s="18" t="s">
        <v>21</v>
      </c>
      <c r="F658" s="212">
        <v>162.26</v>
      </c>
      <c r="H658" s="33"/>
    </row>
    <row r="659" spans="2:8" s="1" customFormat="1" ht="16.899999999999999" customHeight="1">
      <c r="B659" s="33"/>
      <c r="C659" s="211" t="s">
        <v>21</v>
      </c>
      <c r="D659" s="211" t="s">
        <v>1067</v>
      </c>
      <c r="E659" s="18" t="s">
        <v>21</v>
      </c>
      <c r="F659" s="212">
        <v>19.8</v>
      </c>
      <c r="H659" s="33"/>
    </row>
    <row r="660" spans="2:8" s="1" customFormat="1" ht="16.899999999999999" customHeight="1">
      <c r="B660" s="33"/>
      <c r="C660" s="211" t="s">
        <v>21</v>
      </c>
      <c r="D660" s="211" t="s">
        <v>1068</v>
      </c>
      <c r="E660" s="18" t="s">
        <v>21</v>
      </c>
      <c r="F660" s="212">
        <v>11</v>
      </c>
      <c r="H660" s="33"/>
    </row>
    <row r="661" spans="2:8" s="1" customFormat="1" ht="16.899999999999999" customHeight="1">
      <c r="B661" s="33"/>
      <c r="C661" s="211" t="s">
        <v>21</v>
      </c>
      <c r="D661" s="211" t="s">
        <v>1069</v>
      </c>
      <c r="E661" s="18" t="s">
        <v>21</v>
      </c>
      <c r="F661" s="212">
        <v>68.7</v>
      </c>
      <c r="H661" s="33"/>
    </row>
    <row r="662" spans="2:8" s="1" customFormat="1" ht="16.899999999999999" customHeight="1">
      <c r="B662" s="33"/>
      <c r="C662" s="211" t="s">
        <v>943</v>
      </c>
      <c r="D662" s="211" t="s">
        <v>479</v>
      </c>
      <c r="E662" s="18" t="s">
        <v>21</v>
      </c>
      <c r="F662" s="212">
        <v>629.83600000000001</v>
      </c>
      <c r="H662" s="33"/>
    </row>
    <row r="663" spans="2:8" s="1" customFormat="1" ht="16.899999999999999" customHeight="1">
      <c r="B663" s="33"/>
      <c r="C663" s="213" t="s">
        <v>3687</v>
      </c>
      <c r="H663" s="33"/>
    </row>
    <row r="664" spans="2:8" s="1" customFormat="1" ht="16.899999999999999" customHeight="1">
      <c r="B664" s="33"/>
      <c r="C664" s="211" t="s">
        <v>1055</v>
      </c>
      <c r="D664" s="211" t="s">
        <v>1056</v>
      </c>
      <c r="E664" s="18" t="s">
        <v>738</v>
      </c>
      <c r="F664" s="212">
        <v>629.83600000000001</v>
      </c>
      <c r="H664" s="33"/>
    </row>
    <row r="665" spans="2:8" s="1" customFormat="1" ht="16.899999999999999" customHeight="1">
      <c r="B665" s="33"/>
      <c r="C665" s="211" t="s">
        <v>1173</v>
      </c>
      <c r="D665" s="211" t="s">
        <v>1174</v>
      </c>
      <c r="E665" s="18" t="s">
        <v>738</v>
      </c>
      <c r="F665" s="212">
        <v>1506.7180000000001</v>
      </c>
      <c r="H665" s="33"/>
    </row>
    <row r="666" spans="2:8" s="1" customFormat="1" ht="16.899999999999999" customHeight="1">
      <c r="B666" s="33"/>
      <c r="C666" s="207" t="s">
        <v>946</v>
      </c>
      <c r="D666" s="208" t="s">
        <v>946</v>
      </c>
      <c r="E666" s="209" t="s">
        <v>738</v>
      </c>
      <c r="F666" s="210">
        <v>8.7750000000000004</v>
      </c>
      <c r="H666" s="33"/>
    </row>
    <row r="667" spans="2:8" s="1" customFormat="1" ht="16.899999999999999" customHeight="1">
      <c r="B667" s="33"/>
      <c r="C667" s="211" t="s">
        <v>946</v>
      </c>
      <c r="D667" s="211" t="s">
        <v>1651</v>
      </c>
      <c r="E667" s="18" t="s">
        <v>21</v>
      </c>
      <c r="F667" s="212">
        <v>8.7750000000000004</v>
      </c>
      <c r="H667" s="33"/>
    </row>
    <row r="668" spans="2:8" s="1" customFormat="1" ht="16.899999999999999" customHeight="1">
      <c r="B668" s="33"/>
      <c r="C668" s="213" t="s">
        <v>3687</v>
      </c>
      <c r="H668" s="33"/>
    </row>
    <row r="669" spans="2:8" s="1" customFormat="1" ht="16.899999999999999" customHeight="1">
      <c r="B669" s="33"/>
      <c r="C669" s="211" t="s">
        <v>1645</v>
      </c>
      <c r="D669" s="211" t="s">
        <v>1646</v>
      </c>
      <c r="E669" s="18" t="s">
        <v>738</v>
      </c>
      <c r="F669" s="212">
        <v>8.7750000000000004</v>
      </c>
      <c r="H669" s="33"/>
    </row>
    <row r="670" spans="2:8" s="1" customFormat="1" ht="16.899999999999999" customHeight="1">
      <c r="B670" s="33"/>
      <c r="C670" s="211" t="s">
        <v>1036</v>
      </c>
      <c r="D670" s="211" t="s">
        <v>1037</v>
      </c>
      <c r="E670" s="18" t="s">
        <v>738</v>
      </c>
      <c r="F670" s="212">
        <v>8.7750000000000004</v>
      </c>
      <c r="H670" s="33"/>
    </row>
    <row r="671" spans="2:8" s="1" customFormat="1" ht="16.899999999999999" customHeight="1">
      <c r="B671" s="33"/>
      <c r="C671" s="211" t="s">
        <v>1173</v>
      </c>
      <c r="D671" s="211" t="s">
        <v>1174</v>
      </c>
      <c r="E671" s="18" t="s">
        <v>738</v>
      </c>
      <c r="F671" s="212">
        <v>1506.7180000000001</v>
      </c>
      <c r="H671" s="33"/>
    </row>
    <row r="672" spans="2:8" s="1" customFormat="1" ht="16.899999999999999" customHeight="1">
      <c r="B672" s="33"/>
      <c r="C672" s="211" t="s">
        <v>1184</v>
      </c>
      <c r="D672" s="211" t="s">
        <v>1185</v>
      </c>
      <c r="E672" s="18" t="s">
        <v>738</v>
      </c>
      <c r="F672" s="212">
        <v>17.55</v>
      </c>
      <c r="H672" s="33"/>
    </row>
    <row r="673" spans="2:8" s="1" customFormat="1" ht="16.899999999999999" customHeight="1">
      <c r="B673" s="33"/>
      <c r="C673" s="207" t="s">
        <v>948</v>
      </c>
      <c r="D673" s="208" t="s">
        <v>949</v>
      </c>
      <c r="E673" s="209" t="s">
        <v>738</v>
      </c>
      <c r="F673" s="210">
        <v>1517.0060000000001</v>
      </c>
      <c r="H673" s="33"/>
    </row>
    <row r="674" spans="2:8" s="1" customFormat="1" ht="16.899999999999999" customHeight="1">
      <c r="B674" s="33"/>
      <c r="C674" s="211" t="s">
        <v>21</v>
      </c>
      <c r="D674" s="211" t="s">
        <v>1090</v>
      </c>
      <c r="E674" s="18" t="s">
        <v>21</v>
      </c>
      <c r="F674" s="212">
        <v>0</v>
      </c>
      <c r="H674" s="33"/>
    </row>
    <row r="675" spans="2:8" s="1" customFormat="1" ht="16.899999999999999" customHeight="1">
      <c r="B675" s="33"/>
      <c r="C675" s="211" t="s">
        <v>21</v>
      </c>
      <c r="D675" s="211" t="s">
        <v>1091</v>
      </c>
      <c r="E675" s="18" t="s">
        <v>21</v>
      </c>
      <c r="F675" s="212">
        <v>0</v>
      </c>
      <c r="H675" s="33"/>
    </row>
    <row r="676" spans="2:8" s="1" customFormat="1" ht="16.899999999999999" customHeight="1">
      <c r="B676" s="33"/>
      <c r="C676" s="211" t="s">
        <v>21</v>
      </c>
      <c r="D676" s="211" t="s">
        <v>1092</v>
      </c>
      <c r="E676" s="18" t="s">
        <v>21</v>
      </c>
      <c r="F676" s="212">
        <v>378</v>
      </c>
      <c r="H676" s="33"/>
    </row>
    <row r="677" spans="2:8" s="1" customFormat="1" ht="16.899999999999999" customHeight="1">
      <c r="B677" s="33"/>
      <c r="C677" s="211" t="s">
        <v>21</v>
      </c>
      <c r="D677" s="211" t="s">
        <v>1093</v>
      </c>
      <c r="E677" s="18" t="s">
        <v>21</v>
      </c>
      <c r="F677" s="212">
        <v>111.6</v>
      </c>
      <c r="H677" s="33"/>
    </row>
    <row r="678" spans="2:8" s="1" customFormat="1" ht="16.899999999999999" customHeight="1">
      <c r="B678" s="33"/>
      <c r="C678" s="211" t="s">
        <v>21</v>
      </c>
      <c r="D678" s="211" t="s">
        <v>1094</v>
      </c>
      <c r="E678" s="18" t="s">
        <v>21</v>
      </c>
      <c r="F678" s="212">
        <v>1022.535</v>
      </c>
      <c r="H678" s="33"/>
    </row>
    <row r="679" spans="2:8" s="1" customFormat="1" ht="16.899999999999999" customHeight="1">
      <c r="B679" s="33"/>
      <c r="C679" s="211" t="s">
        <v>21</v>
      </c>
      <c r="D679" s="211" t="s">
        <v>1095</v>
      </c>
      <c r="E679" s="18" t="s">
        <v>21</v>
      </c>
      <c r="F679" s="212">
        <v>4.8710000000000004</v>
      </c>
      <c r="H679" s="33"/>
    </row>
    <row r="680" spans="2:8" s="1" customFormat="1" ht="16.899999999999999" customHeight="1">
      <c r="B680" s="33"/>
      <c r="C680" s="211" t="s">
        <v>948</v>
      </c>
      <c r="D680" s="211" t="s">
        <v>479</v>
      </c>
      <c r="E680" s="18" t="s">
        <v>21</v>
      </c>
      <c r="F680" s="212">
        <v>1517.0060000000001</v>
      </c>
      <c r="H680" s="33"/>
    </row>
    <row r="681" spans="2:8" s="1" customFormat="1" ht="16.899999999999999" customHeight="1">
      <c r="B681" s="33"/>
      <c r="C681" s="213" t="s">
        <v>3687</v>
      </c>
      <c r="H681" s="33"/>
    </row>
    <row r="682" spans="2:8" s="1" customFormat="1" ht="16.899999999999999" customHeight="1">
      <c r="B682" s="33"/>
      <c r="C682" s="211" t="s">
        <v>1085</v>
      </c>
      <c r="D682" s="211" t="s">
        <v>1086</v>
      </c>
      <c r="E682" s="18" t="s">
        <v>738</v>
      </c>
      <c r="F682" s="212">
        <v>1517.0060000000001</v>
      </c>
      <c r="H682" s="33"/>
    </row>
    <row r="683" spans="2:8" s="1" customFormat="1" ht="16.899999999999999" customHeight="1">
      <c r="B683" s="33"/>
      <c r="C683" s="211" t="s">
        <v>1173</v>
      </c>
      <c r="D683" s="211" t="s">
        <v>1174</v>
      </c>
      <c r="E683" s="18" t="s">
        <v>738</v>
      </c>
      <c r="F683" s="212">
        <v>1506.7180000000001</v>
      </c>
      <c r="H683" s="33"/>
    </row>
    <row r="684" spans="2:8" s="1" customFormat="1" ht="16.899999999999999" customHeight="1">
      <c r="B684" s="33"/>
      <c r="C684" s="211" t="s">
        <v>1212</v>
      </c>
      <c r="D684" s="211" t="s">
        <v>1213</v>
      </c>
      <c r="E684" s="18" t="s">
        <v>738</v>
      </c>
      <c r="F684" s="212">
        <v>1490.365</v>
      </c>
      <c r="H684" s="33"/>
    </row>
    <row r="685" spans="2:8" s="1" customFormat="1" ht="16.899999999999999" customHeight="1">
      <c r="B685" s="33"/>
      <c r="C685" s="207" t="s">
        <v>951</v>
      </c>
      <c r="D685" s="208" t="s">
        <v>951</v>
      </c>
      <c r="E685" s="209" t="s">
        <v>738</v>
      </c>
      <c r="F685" s="210">
        <v>996.553</v>
      </c>
      <c r="H685" s="33"/>
    </row>
    <row r="686" spans="2:8" s="1" customFormat="1" ht="16.899999999999999" customHeight="1">
      <c r="B686" s="33"/>
      <c r="C686" s="211" t="s">
        <v>21</v>
      </c>
      <c r="D686" s="211" t="s">
        <v>1230</v>
      </c>
      <c r="E686" s="18" t="s">
        <v>21</v>
      </c>
      <c r="F686" s="212">
        <v>0</v>
      </c>
      <c r="H686" s="33"/>
    </row>
    <row r="687" spans="2:8" s="1" customFormat="1" ht="16.899999999999999" customHeight="1">
      <c r="B687" s="33"/>
      <c r="C687" s="211" t="s">
        <v>21</v>
      </c>
      <c r="D687" s="211" t="s">
        <v>1231</v>
      </c>
      <c r="E687" s="18" t="s">
        <v>21</v>
      </c>
      <c r="F687" s="212">
        <v>1517.0060000000001</v>
      </c>
      <c r="H687" s="33"/>
    </row>
    <row r="688" spans="2:8" s="1" customFormat="1" ht="16.899999999999999" customHeight="1">
      <c r="B688" s="33"/>
      <c r="C688" s="211" t="s">
        <v>21</v>
      </c>
      <c r="D688" s="211" t="s">
        <v>1232</v>
      </c>
      <c r="E688" s="18" t="s">
        <v>21</v>
      </c>
      <c r="F688" s="212">
        <v>-12.135</v>
      </c>
      <c r="H688" s="33"/>
    </row>
    <row r="689" spans="2:8" s="1" customFormat="1" ht="16.899999999999999" customHeight="1">
      <c r="B689" s="33"/>
      <c r="C689" s="211" t="s">
        <v>21</v>
      </c>
      <c r="D689" s="211" t="s">
        <v>1233</v>
      </c>
      <c r="E689" s="18" t="s">
        <v>21</v>
      </c>
      <c r="F689" s="212">
        <v>-32.332999999999998</v>
      </c>
      <c r="H689" s="33"/>
    </row>
    <row r="690" spans="2:8" s="1" customFormat="1" ht="16.899999999999999" customHeight="1">
      <c r="B690" s="33"/>
      <c r="C690" s="211" t="s">
        <v>21</v>
      </c>
      <c r="D690" s="211" t="s">
        <v>1234</v>
      </c>
      <c r="E690" s="18" t="s">
        <v>21</v>
      </c>
      <c r="F690" s="212">
        <v>-52.628</v>
      </c>
      <c r="H690" s="33"/>
    </row>
    <row r="691" spans="2:8" s="1" customFormat="1" ht="16.899999999999999" customHeight="1">
      <c r="B691" s="33"/>
      <c r="C691" s="211" t="s">
        <v>21</v>
      </c>
      <c r="D691" s="211" t="s">
        <v>1235</v>
      </c>
      <c r="E691" s="18" t="s">
        <v>21</v>
      </c>
      <c r="F691" s="212">
        <v>-112.77500000000001</v>
      </c>
      <c r="H691" s="33"/>
    </row>
    <row r="692" spans="2:8" s="1" customFormat="1" ht="16.899999999999999" customHeight="1">
      <c r="B692" s="33"/>
      <c r="C692" s="211" t="s">
        <v>21</v>
      </c>
      <c r="D692" s="211" t="s">
        <v>1236</v>
      </c>
      <c r="E692" s="18" t="s">
        <v>21</v>
      </c>
      <c r="F692" s="212">
        <v>-34.488</v>
      </c>
      <c r="H692" s="33"/>
    </row>
    <row r="693" spans="2:8" s="1" customFormat="1" ht="16.899999999999999" customHeight="1">
      <c r="B693" s="33"/>
      <c r="C693" s="211" t="s">
        <v>21</v>
      </c>
      <c r="D693" s="211" t="s">
        <v>1237</v>
      </c>
      <c r="E693" s="18" t="s">
        <v>21</v>
      </c>
      <c r="F693" s="212">
        <v>-276.09399999999999</v>
      </c>
      <c r="H693" s="33"/>
    </row>
    <row r="694" spans="2:8" s="1" customFormat="1" ht="16.899999999999999" customHeight="1">
      <c r="B694" s="33"/>
      <c r="C694" s="211" t="s">
        <v>951</v>
      </c>
      <c r="D694" s="211" t="s">
        <v>1229</v>
      </c>
      <c r="E694" s="18" t="s">
        <v>21</v>
      </c>
      <c r="F694" s="212">
        <v>996.553</v>
      </c>
      <c r="H694" s="33"/>
    </row>
    <row r="695" spans="2:8" s="1" customFormat="1" ht="16.899999999999999" customHeight="1">
      <c r="B695" s="33"/>
      <c r="C695" s="213" t="s">
        <v>3687</v>
      </c>
      <c r="H695" s="33"/>
    </row>
    <row r="696" spans="2:8" s="1" customFormat="1" ht="16.899999999999999" customHeight="1">
      <c r="B696" s="33"/>
      <c r="C696" s="211" t="s">
        <v>1212</v>
      </c>
      <c r="D696" s="211" t="s">
        <v>1213</v>
      </c>
      <c r="E696" s="18" t="s">
        <v>738</v>
      </c>
      <c r="F696" s="212">
        <v>1490.365</v>
      </c>
      <c r="H696" s="33"/>
    </row>
    <row r="697" spans="2:8" s="1" customFormat="1" ht="16.899999999999999" customHeight="1">
      <c r="B697" s="33"/>
      <c r="C697" s="211" t="s">
        <v>1173</v>
      </c>
      <c r="D697" s="211" t="s">
        <v>1174</v>
      </c>
      <c r="E697" s="18" t="s">
        <v>738</v>
      </c>
      <c r="F697" s="212">
        <v>1506.7180000000001</v>
      </c>
      <c r="H697" s="33"/>
    </row>
    <row r="698" spans="2:8" s="1" customFormat="1" ht="16.899999999999999" customHeight="1">
      <c r="B698" s="33"/>
      <c r="C698" s="211" t="s">
        <v>1165</v>
      </c>
      <c r="D698" s="211" t="s">
        <v>1166</v>
      </c>
      <c r="E698" s="18" t="s">
        <v>738</v>
      </c>
      <c r="F698" s="212">
        <v>3628.8429999999998</v>
      </c>
      <c r="H698" s="33"/>
    </row>
    <row r="699" spans="2:8" s="1" customFormat="1" ht="16.899999999999999" customHeight="1">
      <c r="B699" s="33"/>
      <c r="C699" s="211" t="s">
        <v>1198</v>
      </c>
      <c r="D699" s="211" t="s">
        <v>1199</v>
      </c>
      <c r="E699" s="18" t="s">
        <v>738</v>
      </c>
      <c r="F699" s="212">
        <v>2132.8530000000001</v>
      </c>
      <c r="H699" s="33"/>
    </row>
    <row r="700" spans="2:8" s="1" customFormat="1" ht="16.899999999999999" customHeight="1">
      <c r="B700" s="33"/>
      <c r="C700" s="211" t="s">
        <v>1205</v>
      </c>
      <c r="D700" s="211" t="s">
        <v>1206</v>
      </c>
      <c r="E700" s="18" t="s">
        <v>738</v>
      </c>
      <c r="F700" s="212">
        <v>1495.99</v>
      </c>
      <c r="H700" s="33"/>
    </row>
    <row r="701" spans="2:8" s="1" customFormat="1" ht="16.899999999999999" customHeight="1">
      <c r="B701" s="33"/>
      <c r="C701" s="207" t="s">
        <v>953</v>
      </c>
      <c r="D701" s="208" t="s">
        <v>954</v>
      </c>
      <c r="E701" s="209" t="s">
        <v>738</v>
      </c>
      <c r="F701" s="210">
        <v>493.81200000000001</v>
      </c>
      <c r="H701" s="33"/>
    </row>
    <row r="702" spans="2:8" s="1" customFormat="1" ht="16.899999999999999" customHeight="1">
      <c r="B702" s="33"/>
      <c r="C702" s="211" t="s">
        <v>21</v>
      </c>
      <c r="D702" s="211" t="s">
        <v>1218</v>
      </c>
      <c r="E702" s="18" t="s">
        <v>21</v>
      </c>
      <c r="F702" s="212">
        <v>10.6</v>
      </c>
      <c r="H702" s="33"/>
    </row>
    <row r="703" spans="2:8" s="1" customFormat="1" ht="16.899999999999999" customHeight="1">
      <c r="B703" s="33"/>
      <c r="C703" s="211" t="s">
        <v>21</v>
      </c>
      <c r="D703" s="211" t="s">
        <v>1219</v>
      </c>
      <c r="E703" s="18" t="s">
        <v>21</v>
      </c>
      <c r="F703" s="212">
        <v>1.43</v>
      </c>
      <c r="H703" s="33"/>
    </row>
    <row r="704" spans="2:8" s="1" customFormat="1" ht="16.899999999999999" customHeight="1">
      <c r="B704" s="33"/>
      <c r="C704" s="211" t="s">
        <v>21</v>
      </c>
      <c r="D704" s="211" t="s">
        <v>1220</v>
      </c>
      <c r="E704" s="18" t="s">
        <v>21</v>
      </c>
      <c r="F704" s="212">
        <v>0</v>
      </c>
      <c r="H704" s="33"/>
    </row>
    <row r="705" spans="2:8" s="1" customFormat="1" ht="16.899999999999999" customHeight="1">
      <c r="B705" s="33"/>
      <c r="C705" s="211" t="s">
        <v>21</v>
      </c>
      <c r="D705" s="211" t="s">
        <v>1221</v>
      </c>
      <c r="E705" s="18" t="s">
        <v>21</v>
      </c>
      <c r="F705" s="212">
        <v>60.77</v>
      </c>
      <c r="H705" s="33"/>
    </row>
    <row r="706" spans="2:8" s="1" customFormat="1" ht="16.899999999999999" customHeight="1">
      <c r="B706" s="33"/>
      <c r="C706" s="211" t="s">
        <v>21</v>
      </c>
      <c r="D706" s="211" t="s">
        <v>1222</v>
      </c>
      <c r="E706" s="18" t="s">
        <v>21</v>
      </c>
      <c r="F706" s="212">
        <v>223.06</v>
      </c>
      <c r="H706" s="33"/>
    </row>
    <row r="707" spans="2:8" s="1" customFormat="1" ht="16.899999999999999" customHeight="1">
      <c r="B707" s="33"/>
      <c r="C707" s="211" t="s">
        <v>21</v>
      </c>
      <c r="D707" s="211" t="s">
        <v>1223</v>
      </c>
      <c r="E707" s="18" t="s">
        <v>21</v>
      </c>
      <c r="F707" s="212">
        <v>0</v>
      </c>
      <c r="H707" s="33"/>
    </row>
    <row r="708" spans="2:8" s="1" customFormat="1" ht="16.899999999999999" customHeight="1">
      <c r="B708" s="33"/>
      <c r="C708" s="211" t="s">
        <v>21</v>
      </c>
      <c r="D708" s="211" t="s">
        <v>1224</v>
      </c>
      <c r="E708" s="18" t="s">
        <v>21</v>
      </c>
      <c r="F708" s="212">
        <v>0.98099999999999998</v>
      </c>
      <c r="H708" s="33"/>
    </row>
    <row r="709" spans="2:8" s="1" customFormat="1" ht="16.899999999999999" customHeight="1">
      <c r="B709" s="33"/>
      <c r="C709" s="211" t="s">
        <v>21</v>
      </c>
      <c r="D709" s="211" t="s">
        <v>1225</v>
      </c>
      <c r="E709" s="18" t="s">
        <v>21</v>
      </c>
      <c r="F709" s="212">
        <v>0</v>
      </c>
      <c r="H709" s="33"/>
    </row>
    <row r="710" spans="2:8" s="1" customFormat="1" ht="16.899999999999999" customHeight="1">
      <c r="B710" s="33"/>
      <c r="C710" s="211" t="s">
        <v>21</v>
      </c>
      <c r="D710" s="211" t="s">
        <v>1226</v>
      </c>
      <c r="E710" s="18" t="s">
        <v>21</v>
      </c>
      <c r="F710" s="212">
        <v>279.86500000000001</v>
      </c>
      <c r="H710" s="33"/>
    </row>
    <row r="711" spans="2:8" s="1" customFormat="1" ht="16.899999999999999" customHeight="1">
      <c r="B711" s="33"/>
      <c r="C711" s="211" t="s">
        <v>21</v>
      </c>
      <c r="D711" s="211" t="s">
        <v>1227</v>
      </c>
      <c r="E711" s="18" t="s">
        <v>21</v>
      </c>
      <c r="F711" s="212">
        <v>-13.717000000000001</v>
      </c>
      <c r="H711" s="33"/>
    </row>
    <row r="712" spans="2:8" s="1" customFormat="1" ht="16.899999999999999" customHeight="1">
      <c r="B712" s="33"/>
      <c r="C712" s="211" t="s">
        <v>21</v>
      </c>
      <c r="D712" s="211" t="s">
        <v>1228</v>
      </c>
      <c r="E712" s="18" t="s">
        <v>21</v>
      </c>
      <c r="F712" s="212">
        <v>-69.177000000000007</v>
      </c>
      <c r="H712" s="33"/>
    </row>
    <row r="713" spans="2:8" s="1" customFormat="1" ht="16.899999999999999" customHeight="1">
      <c r="B713" s="33"/>
      <c r="C713" s="211" t="s">
        <v>953</v>
      </c>
      <c r="D713" s="211" t="s">
        <v>1229</v>
      </c>
      <c r="E713" s="18" t="s">
        <v>21</v>
      </c>
      <c r="F713" s="212">
        <v>493.81200000000001</v>
      </c>
      <c r="H713" s="33"/>
    </row>
    <row r="714" spans="2:8" s="1" customFormat="1" ht="16.899999999999999" customHeight="1">
      <c r="B714" s="33"/>
      <c r="C714" s="213" t="s">
        <v>3687</v>
      </c>
      <c r="H714" s="33"/>
    </row>
    <row r="715" spans="2:8" s="1" customFormat="1" ht="16.899999999999999" customHeight="1">
      <c r="B715" s="33"/>
      <c r="C715" s="211" t="s">
        <v>1212</v>
      </c>
      <c r="D715" s="211" t="s">
        <v>1213</v>
      </c>
      <c r="E715" s="18" t="s">
        <v>738</v>
      </c>
      <c r="F715" s="212">
        <v>1490.365</v>
      </c>
      <c r="H715" s="33"/>
    </row>
    <row r="716" spans="2:8" s="1" customFormat="1" ht="16.899999999999999" customHeight="1">
      <c r="B716" s="33"/>
      <c r="C716" s="211" t="s">
        <v>1173</v>
      </c>
      <c r="D716" s="211" t="s">
        <v>1174</v>
      </c>
      <c r="E716" s="18" t="s">
        <v>738</v>
      </c>
      <c r="F716" s="212">
        <v>1506.7180000000001</v>
      </c>
      <c r="H716" s="33"/>
    </row>
    <row r="717" spans="2:8" s="1" customFormat="1" ht="16.899999999999999" customHeight="1">
      <c r="B717" s="33"/>
      <c r="C717" s="211" t="s">
        <v>1165</v>
      </c>
      <c r="D717" s="211" t="s">
        <v>1166</v>
      </c>
      <c r="E717" s="18" t="s">
        <v>738</v>
      </c>
      <c r="F717" s="212">
        <v>3628.8429999999998</v>
      </c>
      <c r="H717" s="33"/>
    </row>
    <row r="718" spans="2:8" s="1" customFormat="1" ht="16.899999999999999" customHeight="1">
      <c r="B718" s="33"/>
      <c r="C718" s="211" t="s">
        <v>1198</v>
      </c>
      <c r="D718" s="211" t="s">
        <v>1199</v>
      </c>
      <c r="E718" s="18" t="s">
        <v>738</v>
      </c>
      <c r="F718" s="212">
        <v>2132.8530000000001</v>
      </c>
      <c r="H718" s="33"/>
    </row>
    <row r="719" spans="2:8" s="1" customFormat="1" ht="16.899999999999999" customHeight="1">
      <c r="B719" s="33"/>
      <c r="C719" s="211" t="s">
        <v>1205</v>
      </c>
      <c r="D719" s="211" t="s">
        <v>1206</v>
      </c>
      <c r="E719" s="18" t="s">
        <v>738</v>
      </c>
      <c r="F719" s="212">
        <v>1495.99</v>
      </c>
      <c r="H719" s="33"/>
    </row>
    <row r="720" spans="2:8" s="1" customFormat="1" ht="16.899999999999999" customHeight="1">
      <c r="B720" s="33"/>
      <c r="C720" s="207" t="s">
        <v>956</v>
      </c>
      <c r="D720" s="208" t="s">
        <v>957</v>
      </c>
      <c r="E720" s="209" t="s">
        <v>722</v>
      </c>
      <c r="F720" s="210">
        <v>4194</v>
      </c>
      <c r="H720" s="33"/>
    </row>
    <row r="721" spans="2:8" s="1" customFormat="1" ht="16.899999999999999" customHeight="1">
      <c r="B721" s="33"/>
      <c r="C721" s="211" t="s">
        <v>956</v>
      </c>
      <c r="D721" s="211" t="s">
        <v>1020</v>
      </c>
      <c r="E721" s="18" t="s">
        <v>21</v>
      </c>
      <c r="F721" s="212">
        <v>4194</v>
      </c>
      <c r="H721" s="33"/>
    </row>
    <row r="722" spans="2:8" s="1" customFormat="1" ht="16.899999999999999" customHeight="1">
      <c r="B722" s="33"/>
      <c r="C722" s="213" t="s">
        <v>3687</v>
      </c>
      <c r="H722" s="33"/>
    </row>
    <row r="723" spans="2:8" s="1" customFormat="1" ht="16.899999999999999" customHeight="1">
      <c r="B723" s="33"/>
      <c r="C723" s="211" t="s">
        <v>1015</v>
      </c>
      <c r="D723" s="211" t="s">
        <v>1016</v>
      </c>
      <c r="E723" s="18" t="s">
        <v>722</v>
      </c>
      <c r="F723" s="212">
        <v>4194</v>
      </c>
      <c r="H723" s="33"/>
    </row>
    <row r="724" spans="2:8" s="1" customFormat="1" ht="16.899999999999999" customHeight="1">
      <c r="B724" s="33"/>
      <c r="C724" s="211" t="s">
        <v>2202</v>
      </c>
      <c r="D724" s="211" t="s">
        <v>2203</v>
      </c>
      <c r="E724" s="18" t="s">
        <v>472</v>
      </c>
      <c r="F724" s="212">
        <v>4255.8289999999997</v>
      </c>
      <c r="H724" s="33"/>
    </row>
    <row r="725" spans="2:8" s="1" customFormat="1" ht="26.45" customHeight="1">
      <c r="B725" s="33"/>
      <c r="C725" s="206" t="s">
        <v>3694</v>
      </c>
      <c r="D725" s="206" t="s">
        <v>99</v>
      </c>
      <c r="H725" s="33"/>
    </row>
    <row r="726" spans="2:8" s="1" customFormat="1" ht="16.899999999999999" customHeight="1">
      <c r="B726" s="33"/>
      <c r="C726" s="207" t="s">
        <v>724</v>
      </c>
      <c r="D726" s="208" t="s">
        <v>725</v>
      </c>
      <c r="E726" s="209" t="s">
        <v>722</v>
      </c>
      <c r="F726" s="210">
        <v>63.814999999999998</v>
      </c>
      <c r="H726" s="33"/>
    </row>
    <row r="727" spans="2:8" s="1" customFormat="1" ht="16.899999999999999" customHeight="1">
      <c r="B727" s="33"/>
      <c r="C727" s="211" t="s">
        <v>21</v>
      </c>
      <c r="D727" s="211" t="s">
        <v>2597</v>
      </c>
      <c r="E727" s="18" t="s">
        <v>21</v>
      </c>
      <c r="F727" s="212">
        <v>0</v>
      </c>
      <c r="H727" s="33"/>
    </row>
    <row r="728" spans="2:8" s="1" customFormat="1" ht="16.899999999999999" customHeight="1">
      <c r="B728" s="33"/>
      <c r="C728" s="211" t="s">
        <v>21</v>
      </c>
      <c r="D728" s="211" t="s">
        <v>2598</v>
      </c>
      <c r="E728" s="18" t="s">
        <v>21</v>
      </c>
      <c r="F728" s="212">
        <v>28.64</v>
      </c>
      <c r="H728" s="33"/>
    </row>
    <row r="729" spans="2:8" s="1" customFormat="1" ht="16.899999999999999" customHeight="1">
      <c r="B729" s="33"/>
      <c r="C729" s="211" t="s">
        <v>21</v>
      </c>
      <c r="D729" s="211" t="s">
        <v>2599</v>
      </c>
      <c r="E729" s="18" t="s">
        <v>21</v>
      </c>
      <c r="F729" s="212">
        <v>23.71</v>
      </c>
      <c r="H729" s="33"/>
    </row>
    <row r="730" spans="2:8" s="1" customFormat="1" ht="16.899999999999999" customHeight="1">
      <c r="B730" s="33"/>
      <c r="C730" s="211" t="s">
        <v>21</v>
      </c>
      <c r="D730" s="211" t="s">
        <v>2600</v>
      </c>
      <c r="E730" s="18" t="s">
        <v>21</v>
      </c>
      <c r="F730" s="212">
        <v>0</v>
      </c>
      <c r="H730" s="33"/>
    </row>
    <row r="731" spans="2:8" s="1" customFormat="1" ht="16.899999999999999" customHeight="1">
      <c r="B731" s="33"/>
      <c r="C731" s="211" t="s">
        <v>21</v>
      </c>
      <c r="D731" s="211" t="s">
        <v>2601</v>
      </c>
      <c r="E731" s="18" t="s">
        <v>21</v>
      </c>
      <c r="F731" s="212">
        <v>6.13</v>
      </c>
      <c r="H731" s="33"/>
    </row>
    <row r="732" spans="2:8" s="1" customFormat="1" ht="16.899999999999999" customHeight="1">
      <c r="B732" s="33"/>
      <c r="C732" s="211" t="s">
        <v>21</v>
      </c>
      <c r="D732" s="211" t="s">
        <v>2602</v>
      </c>
      <c r="E732" s="18" t="s">
        <v>21</v>
      </c>
      <c r="F732" s="212">
        <v>5.335</v>
      </c>
      <c r="H732" s="33"/>
    </row>
    <row r="733" spans="2:8" s="1" customFormat="1" ht="16.899999999999999" customHeight="1">
      <c r="B733" s="33"/>
      <c r="C733" s="211" t="s">
        <v>724</v>
      </c>
      <c r="D733" s="211" t="s">
        <v>479</v>
      </c>
      <c r="E733" s="18" t="s">
        <v>21</v>
      </c>
      <c r="F733" s="212">
        <v>63.814999999999998</v>
      </c>
      <c r="H733" s="33"/>
    </row>
    <row r="734" spans="2:8" s="1" customFormat="1" ht="16.899999999999999" customHeight="1">
      <c r="B734" s="33"/>
      <c r="C734" s="213" t="s">
        <v>3687</v>
      </c>
      <c r="H734" s="33"/>
    </row>
    <row r="735" spans="2:8" s="1" customFormat="1" ht="16.899999999999999" customHeight="1">
      <c r="B735" s="33"/>
      <c r="C735" s="211" t="s">
        <v>1456</v>
      </c>
      <c r="D735" s="211" t="s">
        <v>1457</v>
      </c>
      <c r="E735" s="18" t="s">
        <v>722</v>
      </c>
      <c r="F735" s="212">
        <v>63.814999999999998</v>
      </c>
      <c r="H735" s="33"/>
    </row>
    <row r="736" spans="2:8" s="1" customFormat="1" ht="16.899999999999999" customHeight="1">
      <c r="B736" s="33"/>
      <c r="C736" s="211" t="s">
        <v>1478</v>
      </c>
      <c r="D736" s="211" t="s">
        <v>1479</v>
      </c>
      <c r="E736" s="18" t="s">
        <v>722</v>
      </c>
      <c r="F736" s="212">
        <v>63.814999999999998</v>
      </c>
      <c r="H736" s="33"/>
    </row>
    <row r="737" spans="2:8" s="1" customFormat="1" ht="16.899999999999999" customHeight="1">
      <c r="B737" s="33"/>
      <c r="C737" s="207" t="s">
        <v>2452</v>
      </c>
      <c r="D737" s="208" t="s">
        <v>2453</v>
      </c>
      <c r="E737" s="209" t="s">
        <v>722</v>
      </c>
      <c r="F737" s="210">
        <v>27</v>
      </c>
      <c r="H737" s="33"/>
    </row>
    <row r="738" spans="2:8" s="1" customFormat="1" ht="16.899999999999999" customHeight="1">
      <c r="B738" s="33"/>
      <c r="C738" s="211" t="s">
        <v>21</v>
      </c>
      <c r="D738" s="211" t="s">
        <v>2608</v>
      </c>
      <c r="E738" s="18" t="s">
        <v>21</v>
      </c>
      <c r="F738" s="212">
        <v>0</v>
      </c>
      <c r="H738" s="33"/>
    </row>
    <row r="739" spans="2:8" s="1" customFormat="1" ht="16.899999999999999" customHeight="1">
      <c r="B739" s="33"/>
      <c r="C739" s="211" t="s">
        <v>21</v>
      </c>
      <c r="D739" s="211" t="s">
        <v>2609</v>
      </c>
      <c r="E739" s="18" t="s">
        <v>21</v>
      </c>
      <c r="F739" s="212">
        <v>11.6</v>
      </c>
      <c r="H739" s="33"/>
    </row>
    <row r="740" spans="2:8" s="1" customFormat="1" ht="16.899999999999999" customHeight="1">
      <c r="B740" s="33"/>
      <c r="C740" s="211" t="s">
        <v>21</v>
      </c>
      <c r="D740" s="211" t="s">
        <v>2610</v>
      </c>
      <c r="E740" s="18" t="s">
        <v>21</v>
      </c>
      <c r="F740" s="212">
        <v>10</v>
      </c>
      <c r="H740" s="33"/>
    </row>
    <row r="741" spans="2:8" s="1" customFormat="1" ht="16.899999999999999" customHeight="1">
      <c r="B741" s="33"/>
      <c r="C741" s="211" t="s">
        <v>21</v>
      </c>
      <c r="D741" s="211" t="s">
        <v>2611</v>
      </c>
      <c r="E741" s="18" t="s">
        <v>21</v>
      </c>
      <c r="F741" s="212">
        <v>0</v>
      </c>
      <c r="H741" s="33"/>
    </row>
    <row r="742" spans="2:8" s="1" customFormat="1" ht="16.899999999999999" customHeight="1">
      <c r="B742" s="33"/>
      <c r="C742" s="211" t="s">
        <v>21</v>
      </c>
      <c r="D742" s="211" t="s">
        <v>2612</v>
      </c>
      <c r="E742" s="18" t="s">
        <v>21</v>
      </c>
      <c r="F742" s="212">
        <v>2.9</v>
      </c>
      <c r="H742" s="33"/>
    </row>
    <row r="743" spans="2:8" s="1" customFormat="1" ht="16.899999999999999" customHeight="1">
      <c r="B743" s="33"/>
      <c r="C743" s="211" t="s">
        <v>21</v>
      </c>
      <c r="D743" s="211" t="s">
        <v>2613</v>
      </c>
      <c r="E743" s="18" t="s">
        <v>21</v>
      </c>
      <c r="F743" s="212">
        <v>2.5</v>
      </c>
      <c r="H743" s="33"/>
    </row>
    <row r="744" spans="2:8" s="1" customFormat="1" ht="16.899999999999999" customHeight="1">
      <c r="B744" s="33"/>
      <c r="C744" s="211" t="s">
        <v>2452</v>
      </c>
      <c r="D744" s="211" t="s">
        <v>479</v>
      </c>
      <c r="E744" s="18" t="s">
        <v>21</v>
      </c>
      <c r="F744" s="212">
        <v>27</v>
      </c>
      <c r="H744" s="33"/>
    </row>
    <row r="745" spans="2:8" s="1" customFormat="1" ht="16.899999999999999" customHeight="1">
      <c r="B745" s="33"/>
      <c r="C745" s="213" t="s">
        <v>3687</v>
      </c>
      <c r="H745" s="33"/>
    </row>
    <row r="746" spans="2:8" s="1" customFormat="1" ht="16.899999999999999" customHeight="1">
      <c r="B746" s="33"/>
      <c r="C746" s="211" t="s">
        <v>2603</v>
      </c>
      <c r="D746" s="211" t="s">
        <v>2604</v>
      </c>
      <c r="E746" s="18" t="s">
        <v>722</v>
      </c>
      <c r="F746" s="212">
        <v>27</v>
      </c>
      <c r="H746" s="33"/>
    </row>
    <row r="747" spans="2:8" s="1" customFormat="1" ht="16.899999999999999" customHeight="1">
      <c r="B747" s="33"/>
      <c r="C747" s="211" t="s">
        <v>2615</v>
      </c>
      <c r="D747" s="211" t="s">
        <v>2616</v>
      </c>
      <c r="E747" s="18" t="s">
        <v>722</v>
      </c>
      <c r="F747" s="212">
        <v>27</v>
      </c>
      <c r="H747" s="33"/>
    </row>
    <row r="748" spans="2:8" s="1" customFormat="1" ht="16.899999999999999" customHeight="1">
      <c r="B748" s="33"/>
      <c r="C748" s="207" t="s">
        <v>2454</v>
      </c>
      <c r="D748" s="208" t="s">
        <v>2455</v>
      </c>
      <c r="E748" s="209" t="s">
        <v>738</v>
      </c>
      <c r="F748" s="210">
        <v>28.277000000000001</v>
      </c>
      <c r="H748" s="33"/>
    </row>
    <row r="749" spans="2:8" s="1" customFormat="1" ht="16.899999999999999" customHeight="1">
      <c r="B749" s="33"/>
      <c r="C749" s="211" t="s">
        <v>21</v>
      </c>
      <c r="D749" s="211" t="s">
        <v>2589</v>
      </c>
      <c r="E749" s="18" t="s">
        <v>21</v>
      </c>
      <c r="F749" s="212">
        <v>0</v>
      </c>
      <c r="H749" s="33"/>
    </row>
    <row r="750" spans="2:8" s="1" customFormat="1" ht="16.899999999999999" customHeight="1">
      <c r="B750" s="33"/>
      <c r="C750" s="211" t="s">
        <v>21</v>
      </c>
      <c r="D750" s="211" t="s">
        <v>2590</v>
      </c>
      <c r="E750" s="18" t="s">
        <v>21</v>
      </c>
      <c r="F750" s="212">
        <v>0</v>
      </c>
      <c r="H750" s="33"/>
    </row>
    <row r="751" spans="2:8" s="1" customFormat="1" ht="16.899999999999999" customHeight="1">
      <c r="B751" s="33"/>
      <c r="C751" s="211" t="s">
        <v>21</v>
      </c>
      <c r="D751" s="211" t="s">
        <v>2591</v>
      </c>
      <c r="E751" s="18" t="s">
        <v>21</v>
      </c>
      <c r="F751" s="212">
        <v>25.53</v>
      </c>
      <c r="H751" s="33"/>
    </row>
    <row r="752" spans="2:8" s="1" customFormat="1" ht="16.899999999999999" customHeight="1">
      <c r="B752" s="33"/>
      <c r="C752" s="211" t="s">
        <v>21</v>
      </c>
      <c r="D752" s="211" t="s">
        <v>2592</v>
      </c>
      <c r="E752" s="18" t="s">
        <v>21</v>
      </c>
      <c r="F752" s="212">
        <v>-1.169</v>
      </c>
      <c r="H752" s="33"/>
    </row>
    <row r="753" spans="2:8" s="1" customFormat="1" ht="16.899999999999999" customHeight="1">
      <c r="B753" s="33"/>
      <c r="C753" s="211" t="s">
        <v>21</v>
      </c>
      <c r="D753" s="211" t="s">
        <v>2593</v>
      </c>
      <c r="E753" s="18" t="s">
        <v>21</v>
      </c>
      <c r="F753" s="212">
        <v>0</v>
      </c>
      <c r="H753" s="33"/>
    </row>
    <row r="754" spans="2:8" s="1" customFormat="1" ht="16.899999999999999" customHeight="1">
      <c r="B754" s="33"/>
      <c r="C754" s="211" t="s">
        <v>21</v>
      </c>
      <c r="D754" s="211" t="s">
        <v>2594</v>
      </c>
      <c r="E754" s="18" t="s">
        <v>21</v>
      </c>
      <c r="F754" s="212">
        <v>4.5</v>
      </c>
      <c r="H754" s="33"/>
    </row>
    <row r="755" spans="2:8" s="1" customFormat="1" ht="16.899999999999999" customHeight="1">
      <c r="B755" s="33"/>
      <c r="C755" s="211" t="s">
        <v>21</v>
      </c>
      <c r="D755" s="211" t="s">
        <v>2595</v>
      </c>
      <c r="E755" s="18" t="s">
        <v>21</v>
      </c>
      <c r="F755" s="212">
        <v>-0.58399999999999996</v>
      </c>
      <c r="H755" s="33"/>
    </row>
    <row r="756" spans="2:8" s="1" customFormat="1" ht="16.899999999999999" customHeight="1">
      <c r="B756" s="33"/>
      <c r="C756" s="211" t="s">
        <v>2454</v>
      </c>
      <c r="D756" s="211" t="s">
        <v>479</v>
      </c>
      <c r="E756" s="18" t="s">
        <v>21</v>
      </c>
      <c r="F756" s="212">
        <v>28.277000000000001</v>
      </c>
      <c r="H756" s="33"/>
    </row>
    <row r="757" spans="2:8" s="1" customFormat="1" ht="16.899999999999999" customHeight="1">
      <c r="B757" s="33"/>
      <c r="C757" s="213" t="s">
        <v>3687</v>
      </c>
      <c r="H757" s="33"/>
    </row>
    <row r="758" spans="2:8" s="1" customFormat="1" ht="16.899999999999999" customHeight="1">
      <c r="B758" s="33"/>
      <c r="C758" s="211" t="s">
        <v>1439</v>
      </c>
      <c r="D758" s="211" t="s">
        <v>2586</v>
      </c>
      <c r="E758" s="18" t="s">
        <v>738</v>
      </c>
      <c r="F758" s="212">
        <v>28.277000000000001</v>
      </c>
      <c r="H758" s="33"/>
    </row>
    <row r="759" spans="2:8" s="1" customFormat="1" ht="16.899999999999999" customHeight="1">
      <c r="B759" s="33"/>
      <c r="C759" s="211" t="s">
        <v>1483</v>
      </c>
      <c r="D759" s="211" t="s">
        <v>1484</v>
      </c>
      <c r="E759" s="18" t="s">
        <v>472</v>
      </c>
      <c r="F759" s="212">
        <v>2.5449999999999999</v>
      </c>
      <c r="H759" s="33"/>
    </row>
    <row r="760" spans="2:8" s="1" customFormat="1" ht="16.899999999999999" customHeight="1">
      <c r="B760" s="33"/>
      <c r="C760" s="207" t="s">
        <v>770</v>
      </c>
      <c r="D760" s="208" t="s">
        <v>771</v>
      </c>
      <c r="E760" s="209" t="s">
        <v>150</v>
      </c>
      <c r="F760" s="210">
        <v>19225.400000000001</v>
      </c>
      <c r="H760" s="33"/>
    </row>
    <row r="761" spans="2:8" s="1" customFormat="1" ht="16.899999999999999" customHeight="1">
      <c r="B761" s="33"/>
      <c r="C761" s="211" t="s">
        <v>21</v>
      </c>
      <c r="D761" s="211" t="s">
        <v>2779</v>
      </c>
      <c r="E761" s="18" t="s">
        <v>21</v>
      </c>
      <c r="F761" s="212">
        <v>770.8</v>
      </c>
      <c r="H761" s="33"/>
    </row>
    <row r="762" spans="2:8" s="1" customFormat="1" ht="16.899999999999999" customHeight="1">
      <c r="B762" s="33"/>
      <c r="C762" s="211" t="s">
        <v>21</v>
      </c>
      <c r="D762" s="211" t="s">
        <v>2780</v>
      </c>
      <c r="E762" s="18" t="s">
        <v>21</v>
      </c>
      <c r="F762" s="212">
        <v>3619.6</v>
      </c>
      <c r="H762" s="33"/>
    </row>
    <row r="763" spans="2:8" s="1" customFormat="1" ht="16.899999999999999" customHeight="1">
      <c r="B763" s="33"/>
      <c r="C763" s="211" t="s">
        <v>21</v>
      </c>
      <c r="D763" s="211" t="s">
        <v>2781</v>
      </c>
      <c r="E763" s="18" t="s">
        <v>21</v>
      </c>
      <c r="F763" s="212">
        <v>14835</v>
      </c>
      <c r="H763" s="33"/>
    </row>
    <row r="764" spans="2:8" s="1" customFormat="1" ht="16.899999999999999" customHeight="1">
      <c r="B764" s="33"/>
      <c r="C764" s="211" t="s">
        <v>770</v>
      </c>
      <c r="D764" s="211" t="s">
        <v>479</v>
      </c>
      <c r="E764" s="18" t="s">
        <v>21</v>
      </c>
      <c r="F764" s="212">
        <v>19225.400000000001</v>
      </c>
      <c r="H764" s="33"/>
    </row>
    <row r="765" spans="2:8" s="1" customFormat="1" ht="16.899999999999999" customHeight="1">
      <c r="B765" s="33"/>
      <c r="C765" s="213" t="s">
        <v>3687</v>
      </c>
      <c r="H765" s="33"/>
    </row>
    <row r="766" spans="2:8" s="1" customFormat="1" ht="16.899999999999999" customHeight="1">
      <c r="B766" s="33"/>
      <c r="C766" s="211" t="s">
        <v>2350</v>
      </c>
      <c r="D766" s="211" t="s">
        <v>2351</v>
      </c>
      <c r="E766" s="18" t="s">
        <v>150</v>
      </c>
      <c r="F766" s="212">
        <v>19225.400000000001</v>
      </c>
      <c r="H766" s="33"/>
    </row>
    <row r="767" spans="2:8" s="1" customFormat="1" ht="16.899999999999999" customHeight="1">
      <c r="B767" s="33"/>
      <c r="C767" s="211" t="s">
        <v>2192</v>
      </c>
      <c r="D767" s="211" t="s">
        <v>471</v>
      </c>
      <c r="E767" s="18" t="s">
        <v>472</v>
      </c>
      <c r="F767" s="212">
        <v>20.260000000000002</v>
      </c>
      <c r="H767" s="33"/>
    </row>
    <row r="768" spans="2:8" s="1" customFormat="1" ht="16.899999999999999" customHeight="1">
      <c r="B768" s="33"/>
      <c r="C768" s="207" t="s">
        <v>2458</v>
      </c>
      <c r="D768" s="208" t="s">
        <v>771</v>
      </c>
      <c r="E768" s="209" t="s">
        <v>150</v>
      </c>
      <c r="F768" s="210">
        <v>1034.6400000000001</v>
      </c>
      <c r="H768" s="33"/>
    </row>
    <row r="769" spans="2:8" s="1" customFormat="1" ht="16.899999999999999" customHeight="1">
      <c r="B769" s="33"/>
      <c r="C769" s="211" t="s">
        <v>2458</v>
      </c>
      <c r="D769" s="211" t="s">
        <v>2787</v>
      </c>
      <c r="E769" s="18" t="s">
        <v>21</v>
      </c>
      <c r="F769" s="212">
        <v>1034.6400000000001</v>
      </c>
      <c r="H769" s="33"/>
    </row>
    <row r="770" spans="2:8" s="1" customFormat="1" ht="16.899999999999999" customHeight="1">
      <c r="B770" s="33"/>
      <c r="C770" s="213" t="s">
        <v>3687</v>
      </c>
      <c r="H770" s="33"/>
    </row>
    <row r="771" spans="2:8" s="1" customFormat="1" ht="16.899999999999999" customHeight="1">
      <c r="B771" s="33"/>
      <c r="C771" s="211" t="s">
        <v>2782</v>
      </c>
      <c r="D771" s="211" t="s">
        <v>2783</v>
      </c>
      <c r="E771" s="18" t="s">
        <v>150</v>
      </c>
      <c r="F771" s="212">
        <v>1034.6400000000001</v>
      </c>
      <c r="H771" s="33"/>
    </row>
    <row r="772" spans="2:8" s="1" customFormat="1" ht="16.899999999999999" customHeight="1">
      <c r="B772" s="33"/>
      <c r="C772" s="211" t="s">
        <v>2192</v>
      </c>
      <c r="D772" s="211" t="s">
        <v>471</v>
      </c>
      <c r="E772" s="18" t="s">
        <v>472</v>
      </c>
      <c r="F772" s="212">
        <v>20.260000000000002</v>
      </c>
      <c r="H772" s="33"/>
    </row>
    <row r="773" spans="2:8" s="1" customFormat="1" ht="16.899999999999999" customHeight="1">
      <c r="B773" s="33"/>
      <c r="C773" s="207" t="s">
        <v>2460</v>
      </c>
      <c r="D773" s="208" t="s">
        <v>479</v>
      </c>
      <c r="E773" s="209" t="s">
        <v>150</v>
      </c>
      <c r="F773" s="210">
        <v>0.78800000000000003</v>
      </c>
      <c r="H773" s="33"/>
    </row>
    <row r="774" spans="2:8" s="1" customFormat="1" ht="16.899999999999999" customHeight="1">
      <c r="B774" s="33"/>
      <c r="C774" s="211" t="s">
        <v>21</v>
      </c>
      <c r="D774" s="211" t="s">
        <v>2575</v>
      </c>
      <c r="E774" s="18" t="s">
        <v>21</v>
      </c>
      <c r="F774" s="212">
        <v>0.78800000000000003</v>
      </c>
      <c r="H774" s="33"/>
    </row>
    <row r="775" spans="2:8" s="1" customFormat="1" ht="16.899999999999999" customHeight="1">
      <c r="B775" s="33"/>
      <c r="C775" s="211" t="s">
        <v>2460</v>
      </c>
      <c r="D775" s="211" t="s">
        <v>479</v>
      </c>
      <c r="E775" s="18" t="s">
        <v>21</v>
      </c>
      <c r="F775" s="212">
        <v>0.78800000000000003</v>
      </c>
      <c r="H775" s="33"/>
    </row>
    <row r="776" spans="2:8" s="1" customFormat="1" ht="16.899999999999999" customHeight="1">
      <c r="B776" s="33"/>
      <c r="C776" s="213" t="s">
        <v>3687</v>
      </c>
      <c r="H776" s="33"/>
    </row>
    <row r="777" spans="2:8" s="1" customFormat="1" ht="16.899999999999999" customHeight="1">
      <c r="B777" s="33"/>
      <c r="C777" s="211" t="s">
        <v>2569</v>
      </c>
      <c r="D777" s="211" t="s">
        <v>2570</v>
      </c>
      <c r="E777" s="18" t="s">
        <v>472</v>
      </c>
      <c r="F777" s="212">
        <v>0.78800000000000003</v>
      </c>
      <c r="H777" s="33"/>
    </row>
    <row r="778" spans="2:8" s="1" customFormat="1" ht="16.899999999999999" customHeight="1">
      <c r="B778" s="33"/>
      <c r="C778" s="211" t="s">
        <v>2576</v>
      </c>
      <c r="D778" s="211" t="s">
        <v>2577</v>
      </c>
      <c r="E778" s="18" t="s">
        <v>150</v>
      </c>
      <c r="F778" s="212">
        <v>0.78800000000000003</v>
      </c>
      <c r="H778" s="33"/>
    </row>
    <row r="779" spans="2:8" s="1" customFormat="1" ht="16.899999999999999" customHeight="1">
      <c r="B779" s="33"/>
      <c r="C779" s="207" t="s">
        <v>2462</v>
      </c>
      <c r="D779" s="208" t="s">
        <v>2463</v>
      </c>
      <c r="E779" s="209" t="s">
        <v>722</v>
      </c>
      <c r="F779" s="210">
        <v>22.32</v>
      </c>
      <c r="H779" s="33"/>
    </row>
    <row r="780" spans="2:8" s="1" customFormat="1" ht="16.899999999999999" customHeight="1">
      <c r="B780" s="33"/>
      <c r="C780" s="211" t="s">
        <v>21</v>
      </c>
      <c r="D780" s="211" t="s">
        <v>2702</v>
      </c>
      <c r="E780" s="18" t="s">
        <v>21</v>
      </c>
      <c r="F780" s="212">
        <v>9.36</v>
      </c>
      <c r="H780" s="33"/>
    </row>
    <row r="781" spans="2:8" s="1" customFormat="1" ht="16.899999999999999" customHeight="1">
      <c r="B781" s="33"/>
      <c r="C781" s="211" t="s">
        <v>21</v>
      </c>
      <c r="D781" s="211" t="s">
        <v>2703</v>
      </c>
      <c r="E781" s="18" t="s">
        <v>21</v>
      </c>
      <c r="F781" s="212">
        <v>12.96</v>
      </c>
      <c r="H781" s="33"/>
    </row>
    <row r="782" spans="2:8" s="1" customFormat="1" ht="16.899999999999999" customHeight="1">
      <c r="B782" s="33"/>
      <c r="C782" s="211" t="s">
        <v>2462</v>
      </c>
      <c r="D782" s="211" t="s">
        <v>479</v>
      </c>
      <c r="E782" s="18" t="s">
        <v>21</v>
      </c>
      <c r="F782" s="212">
        <v>22.32</v>
      </c>
      <c r="H782" s="33"/>
    </row>
    <row r="783" spans="2:8" s="1" customFormat="1" ht="16.899999999999999" customHeight="1">
      <c r="B783" s="33"/>
      <c r="C783" s="213" t="s">
        <v>3687</v>
      </c>
      <c r="H783" s="33"/>
    </row>
    <row r="784" spans="2:8" s="1" customFormat="1" ht="16.899999999999999" customHeight="1">
      <c r="B784" s="33"/>
      <c r="C784" s="211" t="s">
        <v>2696</v>
      </c>
      <c r="D784" s="211" t="s">
        <v>2697</v>
      </c>
      <c r="E784" s="18" t="s">
        <v>722</v>
      </c>
      <c r="F784" s="212">
        <v>22.32</v>
      </c>
      <c r="H784" s="33"/>
    </row>
    <row r="785" spans="2:8" s="1" customFormat="1" ht="16.899999999999999" customHeight="1">
      <c r="B785" s="33"/>
      <c r="C785" s="211" t="s">
        <v>2704</v>
      </c>
      <c r="D785" s="211" t="s">
        <v>2705</v>
      </c>
      <c r="E785" s="18" t="s">
        <v>722</v>
      </c>
      <c r="F785" s="212">
        <v>32.314</v>
      </c>
      <c r="H785" s="33"/>
    </row>
    <row r="786" spans="2:8" s="1" customFormat="1" ht="16.899999999999999" customHeight="1">
      <c r="B786" s="33"/>
      <c r="C786" s="207" t="s">
        <v>2465</v>
      </c>
      <c r="D786" s="208" t="s">
        <v>2466</v>
      </c>
      <c r="E786" s="209" t="s">
        <v>722</v>
      </c>
      <c r="F786" s="210">
        <v>9.36</v>
      </c>
      <c r="H786" s="33"/>
    </row>
    <row r="787" spans="2:8" s="1" customFormat="1" ht="16.899999999999999" customHeight="1">
      <c r="B787" s="33"/>
      <c r="C787" s="211" t="s">
        <v>2465</v>
      </c>
      <c r="D787" s="211" t="s">
        <v>2695</v>
      </c>
      <c r="E787" s="18" t="s">
        <v>21</v>
      </c>
      <c r="F787" s="212">
        <v>9.36</v>
      </c>
      <c r="H787" s="33"/>
    </row>
    <row r="788" spans="2:8" s="1" customFormat="1" ht="16.899999999999999" customHeight="1">
      <c r="B788" s="33"/>
      <c r="C788" s="213" t="s">
        <v>3687</v>
      </c>
      <c r="H788" s="33"/>
    </row>
    <row r="789" spans="2:8" s="1" customFormat="1" ht="16.899999999999999" customHeight="1">
      <c r="B789" s="33"/>
      <c r="C789" s="211" t="s">
        <v>2690</v>
      </c>
      <c r="D789" s="211" t="s">
        <v>2691</v>
      </c>
      <c r="E789" s="18" t="s">
        <v>722</v>
      </c>
      <c r="F789" s="212">
        <v>9.36</v>
      </c>
      <c r="H789" s="33"/>
    </row>
    <row r="790" spans="2:8" s="1" customFormat="1" ht="16.899999999999999" customHeight="1">
      <c r="B790" s="33"/>
      <c r="C790" s="211" t="s">
        <v>2704</v>
      </c>
      <c r="D790" s="211" t="s">
        <v>2705</v>
      </c>
      <c r="E790" s="18" t="s">
        <v>722</v>
      </c>
      <c r="F790" s="212">
        <v>32.314</v>
      </c>
      <c r="H790" s="33"/>
    </row>
    <row r="791" spans="2:8" s="1" customFormat="1" ht="16.899999999999999" customHeight="1">
      <c r="B791" s="33"/>
      <c r="C791" s="207" t="s">
        <v>2468</v>
      </c>
      <c r="D791" s="208" t="s">
        <v>2469</v>
      </c>
      <c r="E791" s="209" t="s">
        <v>786</v>
      </c>
      <c r="F791" s="210">
        <v>25</v>
      </c>
      <c r="H791" s="33"/>
    </row>
    <row r="792" spans="2:8" s="1" customFormat="1" ht="16.899999999999999" customHeight="1">
      <c r="B792" s="33"/>
      <c r="C792" s="211" t="s">
        <v>2468</v>
      </c>
      <c r="D792" s="211" t="s">
        <v>265</v>
      </c>
      <c r="E792" s="18" t="s">
        <v>21</v>
      </c>
      <c r="F792" s="212">
        <v>25</v>
      </c>
      <c r="H792" s="33"/>
    </row>
    <row r="793" spans="2:8" s="1" customFormat="1" ht="16.899999999999999" customHeight="1">
      <c r="B793" s="33"/>
      <c r="C793" s="213" t="s">
        <v>3687</v>
      </c>
      <c r="H793" s="33"/>
    </row>
    <row r="794" spans="2:8" s="1" customFormat="1" ht="16.899999999999999" customHeight="1">
      <c r="B794" s="33"/>
      <c r="C794" s="211" t="s">
        <v>2538</v>
      </c>
      <c r="D794" s="211" t="s">
        <v>2539</v>
      </c>
      <c r="E794" s="18" t="s">
        <v>786</v>
      </c>
      <c r="F794" s="212">
        <v>25</v>
      </c>
      <c r="H794" s="33"/>
    </row>
    <row r="795" spans="2:8" s="1" customFormat="1" ht="16.899999999999999" customHeight="1">
      <c r="B795" s="33"/>
      <c r="C795" s="211" t="s">
        <v>2526</v>
      </c>
      <c r="D795" s="211" t="s">
        <v>2527</v>
      </c>
      <c r="E795" s="18" t="s">
        <v>722</v>
      </c>
      <c r="F795" s="212">
        <v>25</v>
      </c>
      <c r="H795" s="33"/>
    </row>
    <row r="796" spans="2:8" s="1" customFormat="1" ht="16.899999999999999" customHeight="1">
      <c r="B796" s="33"/>
      <c r="C796" s="211" t="s">
        <v>2550</v>
      </c>
      <c r="D796" s="211" t="s">
        <v>2551</v>
      </c>
      <c r="E796" s="18" t="s">
        <v>722</v>
      </c>
      <c r="F796" s="212">
        <v>26.25</v>
      </c>
      <c r="H796" s="33"/>
    </row>
    <row r="797" spans="2:8" s="1" customFormat="1" ht="16.899999999999999" customHeight="1">
      <c r="B797" s="33"/>
      <c r="C797" s="211" t="s">
        <v>2558</v>
      </c>
      <c r="D797" s="211" t="s">
        <v>2559</v>
      </c>
      <c r="E797" s="18" t="s">
        <v>722</v>
      </c>
      <c r="F797" s="212">
        <v>25</v>
      </c>
      <c r="H797" s="33"/>
    </row>
    <row r="798" spans="2:8" s="1" customFormat="1" ht="16.899999999999999" customHeight="1">
      <c r="B798" s="33"/>
      <c r="C798" s="211" t="s">
        <v>2569</v>
      </c>
      <c r="D798" s="211" t="s">
        <v>2570</v>
      </c>
      <c r="E798" s="18" t="s">
        <v>472</v>
      </c>
      <c r="F798" s="212">
        <v>0.78800000000000003</v>
      </c>
      <c r="H798" s="33"/>
    </row>
    <row r="799" spans="2:8" s="1" customFormat="1" ht="16.899999999999999" customHeight="1">
      <c r="B799" s="33"/>
      <c r="C799" s="211" t="s">
        <v>2579</v>
      </c>
      <c r="D799" s="211" t="s">
        <v>2580</v>
      </c>
      <c r="E799" s="18" t="s">
        <v>738</v>
      </c>
      <c r="F799" s="212">
        <v>0.13100000000000001</v>
      </c>
      <c r="H799" s="33"/>
    </row>
    <row r="800" spans="2:8" s="1" customFormat="1" ht="16.899999999999999" customHeight="1">
      <c r="B800" s="33"/>
      <c r="C800" s="211" t="s">
        <v>2544</v>
      </c>
      <c r="D800" s="211" t="s">
        <v>2545</v>
      </c>
      <c r="E800" s="18" t="s">
        <v>786</v>
      </c>
      <c r="F800" s="212">
        <v>26.75</v>
      </c>
      <c r="H800" s="33"/>
    </row>
    <row r="801" spans="2:8" s="1" customFormat="1" ht="16.899999999999999" customHeight="1">
      <c r="B801" s="33"/>
      <c r="C801" s="211" t="s">
        <v>2565</v>
      </c>
      <c r="D801" s="211" t="s">
        <v>2566</v>
      </c>
      <c r="E801" s="18" t="s">
        <v>738</v>
      </c>
      <c r="F801" s="212">
        <v>3.75</v>
      </c>
      <c r="H801" s="33"/>
    </row>
    <row r="802" spans="2:8" s="1" customFormat="1" ht="16.899999999999999" customHeight="1">
      <c r="B802" s="33"/>
      <c r="C802" s="207" t="s">
        <v>2471</v>
      </c>
      <c r="D802" s="208" t="s">
        <v>2472</v>
      </c>
      <c r="E802" s="209" t="s">
        <v>786</v>
      </c>
      <c r="F802" s="210">
        <v>400</v>
      </c>
      <c r="H802" s="33"/>
    </row>
    <row r="803" spans="2:8" s="1" customFormat="1" ht="16.899999999999999" customHeight="1">
      <c r="B803" s="33"/>
      <c r="C803" s="211" t="s">
        <v>21</v>
      </c>
      <c r="D803" s="211" t="s">
        <v>2658</v>
      </c>
      <c r="E803" s="18" t="s">
        <v>21</v>
      </c>
      <c r="F803" s="212">
        <v>240</v>
      </c>
      <c r="H803" s="33"/>
    </row>
    <row r="804" spans="2:8" s="1" customFormat="1" ht="16.899999999999999" customHeight="1">
      <c r="B804" s="33"/>
      <c r="C804" s="211" t="s">
        <v>21</v>
      </c>
      <c r="D804" s="211" t="s">
        <v>2659</v>
      </c>
      <c r="E804" s="18" t="s">
        <v>21</v>
      </c>
      <c r="F804" s="212">
        <v>160</v>
      </c>
      <c r="H804" s="33"/>
    </row>
    <row r="805" spans="2:8" s="1" customFormat="1" ht="16.899999999999999" customHeight="1">
      <c r="B805" s="33"/>
      <c r="C805" s="211" t="s">
        <v>2471</v>
      </c>
      <c r="D805" s="211" t="s">
        <v>479</v>
      </c>
      <c r="E805" s="18" t="s">
        <v>21</v>
      </c>
      <c r="F805" s="212">
        <v>400</v>
      </c>
      <c r="H805" s="33"/>
    </row>
    <row r="806" spans="2:8" s="1" customFormat="1" ht="16.899999999999999" customHeight="1">
      <c r="B806" s="33"/>
      <c r="C806" s="213" t="s">
        <v>3687</v>
      </c>
      <c r="H806" s="33"/>
    </row>
    <row r="807" spans="2:8" s="1" customFormat="1" ht="16.899999999999999" customHeight="1">
      <c r="B807" s="33"/>
      <c r="C807" s="211" t="s">
        <v>2652</v>
      </c>
      <c r="D807" s="211" t="s">
        <v>2653</v>
      </c>
      <c r="E807" s="18" t="s">
        <v>786</v>
      </c>
      <c r="F807" s="212">
        <v>400</v>
      </c>
      <c r="H807" s="33"/>
    </row>
    <row r="808" spans="2:8" s="1" customFormat="1" ht="16.899999999999999" customHeight="1">
      <c r="B808" s="33"/>
      <c r="C808" s="211" t="s">
        <v>2666</v>
      </c>
      <c r="D808" s="211" t="s">
        <v>2667</v>
      </c>
      <c r="E808" s="18" t="s">
        <v>786</v>
      </c>
      <c r="F808" s="212">
        <v>400</v>
      </c>
      <c r="H808" s="33"/>
    </row>
    <row r="809" spans="2:8" s="1" customFormat="1" ht="16.899999999999999" customHeight="1">
      <c r="B809" s="33"/>
      <c r="C809" s="207" t="s">
        <v>2474</v>
      </c>
      <c r="D809" s="208" t="s">
        <v>2475</v>
      </c>
      <c r="E809" s="209" t="s">
        <v>786</v>
      </c>
      <c r="F809" s="210">
        <v>16</v>
      </c>
      <c r="H809" s="33"/>
    </row>
    <row r="810" spans="2:8" s="1" customFormat="1" ht="16.899999999999999" customHeight="1">
      <c r="B810" s="33"/>
      <c r="C810" s="211" t="s">
        <v>2474</v>
      </c>
      <c r="D810" s="211" t="s">
        <v>2665</v>
      </c>
      <c r="E810" s="18" t="s">
        <v>21</v>
      </c>
      <c r="F810" s="212">
        <v>16</v>
      </c>
      <c r="H810" s="33"/>
    </row>
    <row r="811" spans="2:8" s="1" customFormat="1" ht="16.899999999999999" customHeight="1">
      <c r="B811" s="33"/>
      <c r="C811" s="213" t="s">
        <v>3687</v>
      </c>
      <c r="H811" s="33"/>
    </row>
    <row r="812" spans="2:8" s="1" customFormat="1" ht="16.899999999999999" customHeight="1">
      <c r="B812" s="33"/>
      <c r="C812" s="211" t="s">
        <v>2660</v>
      </c>
      <c r="D812" s="211" t="s">
        <v>2661</v>
      </c>
      <c r="E812" s="18" t="s">
        <v>786</v>
      </c>
      <c r="F812" s="212">
        <v>16</v>
      </c>
      <c r="H812" s="33"/>
    </row>
    <row r="813" spans="2:8" s="1" customFormat="1" ht="16.899999999999999" customHeight="1">
      <c r="B813" s="33"/>
      <c r="C813" s="211" t="s">
        <v>2670</v>
      </c>
      <c r="D813" s="211" t="s">
        <v>2671</v>
      </c>
      <c r="E813" s="18" t="s">
        <v>786</v>
      </c>
      <c r="F813" s="212">
        <v>16</v>
      </c>
      <c r="H813" s="33"/>
    </row>
    <row r="814" spans="2:8" s="1" customFormat="1" ht="16.899999999999999" customHeight="1">
      <c r="B814" s="33"/>
      <c r="C814" s="207" t="s">
        <v>2476</v>
      </c>
      <c r="D814" s="208" t="s">
        <v>2477</v>
      </c>
      <c r="E814" s="209" t="s">
        <v>150</v>
      </c>
      <c r="F814" s="210">
        <v>1220.8800000000001</v>
      </c>
      <c r="H814" s="33"/>
    </row>
    <row r="815" spans="2:8" s="1" customFormat="1" ht="16.899999999999999" customHeight="1">
      <c r="B815" s="33"/>
      <c r="C815" s="211" t="s">
        <v>2476</v>
      </c>
      <c r="D815" s="211" t="s">
        <v>2777</v>
      </c>
      <c r="E815" s="18" t="s">
        <v>21</v>
      </c>
      <c r="F815" s="212">
        <v>1220.8800000000001</v>
      </c>
      <c r="H815" s="33"/>
    </row>
    <row r="816" spans="2:8" s="1" customFormat="1" ht="16.899999999999999" customHeight="1">
      <c r="B816" s="33"/>
      <c r="C816" s="213" t="s">
        <v>3687</v>
      </c>
      <c r="H816" s="33"/>
    </row>
    <row r="817" spans="2:8" s="1" customFormat="1" ht="16.899999999999999" customHeight="1">
      <c r="B817" s="33"/>
      <c r="C817" s="211" t="s">
        <v>2314</v>
      </c>
      <c r="D817" s="211" t="s">
        <v>2774</v>
      </c>
      <c r="E817" s="18" t="s">
        <v>150</v>
      </c>
      <c r="F817" s="212">
        <v>1220.8800000000001</v>
      </c>
      <c r="H817" s="33"/>
    </row>
    <row r="818" spans="2:8" s="1" customFormat="1" ht="16.899999999999999" customHeight="1">
      <c r="B818" s="33"/>
      <c r="C818" s="211" t="s">
        <v>2756</v>
      </c>
      <c r="D818" s="211" t="s">
        <v>2757</v>
      </c>
      <c r="E818" s="18" t="s">
        <v>150</v>
      </c>
      <c r="F818" s="212">
        <v>10240.08</v>
      </c>
      <c r="H818" s="33"/>
    </row>
    <row r="819" spans="2:8" s="1" customFormat="1" ht="16.899999999999999" customHeight="1">
      <c r="B819" s="33"/>
      <c r="C819" s="207" t="s">
        <v>2479</v>
      </c>
      <c r="D819" s="208" t="s">
        <v>2480</v>
      </c>
      <c r="E819" s="209" t="s">
        <v>150</v>
      </c>
      <c r="F819" s="210">
        <v>14834.99</v>
      </c>
      <c r="H819" s="33"/>
    </row>
    <row r="820" spans="2:8" s="1" customFormat="1" ht="16.899999999999999" customHeight="1">
      <c r="B820" s="33"/>
      <c r="C820" s="211" t="s">
        <v>21</v>
      </c>
      <c r="D820" s="211" t="s">
        <v>2751</v>
      </c>
      <c r="E820" s="18" t="s">
        <v>21</v>
      </c>
      <c r="F820" s="212">
        <v>7386.21</v>
      </c>
      <c r="H820" s="33"/>
    </row>
    <row r="821" spans="2:8" s="1" customFormat="1" ht="16.899999999999999" customHeight="1">
      <c r="B821" s="33"/>
      <c r="C821" s="211" t="s">
        <v>21</v>
      </c>
      <c r="D821" s="211" t="s">
        <v>2752</v>
      </c>
      <c r="E821" s="18" t="s">
        <v>21</v>
      </c>
      <c r="F821" s="212">
        <v>7448.78</v>
      </c>
      <c r="H821" s="33"/>
    </row>
    <row r="822" spans="2:8" s="1" customFormat="1" ht="16.899999999999999" customHeight="1">
      <c r="B822" s="33"/>
      <c r="C822" s="211" t="s">
        <v>2479</v>
      </c>
      <c r="D822" s="211" t="s">
        <v>479</v>
      </c>
      <c r="E822" s="18" t="s">
        <v>21</v>
      </c>
      <c r="F822" s="212">
        <v>14834.99</v>
      </c>
      <c r="H822" s="33"/>
    </row>
    <row r="823" spans="2:8" s="1" customFormat="1" ht="16.899999999999999" customHeight="1">
      <c r="B823" s="33"/>
      <c r="C823" s="213" t="s">
        <v>3687</v>
      </c>
      <c r="H823" s="33"/>
    </row>
    <row r="824" spans="2:8" s="1" customFormat="1" ht="16.899999999999999" customHeight="1">
      <c r="B824" s="33"/>
      <c r="C824" s="211" t="s">
        <v>2335</v>
      </c>
      <c r="D824" s="211" t="s">
        <v>2480</v>
      </c>
      <c r="E824" s="18" t="s">
        <v>150</v>
      </c>
      <c r="F824" s="212">
        <v>14834.99</v>
      </c>
      <c r="H824" s="33"/>
    </row>
    <row r="825" spans="2:8" s="1" customFormat="1" ht="16.899999999999999" customHeight="1">
      <c r="B825" s="33"/>
      <c r="C825" s="211" t="s">
        <v>2284</v>
      </c>
      <c r="D825" s="211" t="s">
        <v>2285</v>
      </c>
      <c r="E825" s="18" t="s">
        <v>150</v>
      </c>
      <c r="F825" s="212">
        <v>21202.6</v>
      </c>
      <c r="H825" s="33"/>
    </row>
    <row r="826" spans="2:8" s="1" customFormat="1" ht="16.899999999999999" customHeight="1">
      <c r="B826" s="33"/>
      <c r="C826" s="207" t="s">
        <v>2482</v>
      </c>
      <c r="D826" s="208" t="s">
        <v>2483</v>
      </c>
      <c r="E826" s="209" t="s">
        <v>150</v>
      </c>
      <c r="F826" s="210">
        <v>5142.01</v>
      </c>
      <c r="H826" s="33"/>
    </row>
    <row r="827" spans="2:8" s="1" customFormat="1" ht="16.899999999999999" customHeight="1">
      <c r="B827" s="33"/>
      <c r="C827" s="211" t="s">
        <v>2482</v>
      </c>
      <c r="D827" s="211" t="s">
        <v>2755</v>
      </c>
      <c r="E827" s="18" t="s">
        <v>21</v>
      </c>
      <c r="F827" s="212">
        <v>5142.01</v>
      </c>
      <c r="H827" s="33"/>
    </row>
    <row r="828" spans="2:8" s="1" customFormat="1" ht="16.899999999999999" customHeight="1">
      <c r="B828" s="33"/>
      <c r="C828" s="213" t="s">
        <v>3687</v>
      </c>
      <c r="H828" s="33"/>
    </row>
    <row r="829" spans="2:8" s="1" customFormat="1" ht="16.899999999999999" customHeight="1">
      <c r="B829" s="33"/>
      <c r="C829" s="211" t="s">
        <v>2309</v>
      </c>
      <c r="D829" s="211" t="s">
        <v>2753</v>
      </c>
      <c r="E829" s="18" t="s">
        <v>150</v>
      </c>
      <c r="F829" s="212">
        <v>5142.01</v>
      </c>
      <c r="H829" s="33"/>
    </row>
    <row r="830" spans="2:8" s="1" customFormat="1" ht="16.899999999999999" customHeight="1">
      <c r="B830" s="33"/>
      <c r="C830" s="211" t="s">
        <v>2284</v>
      </c>
      <c r="D830" s="211" t="s">
        <v>2285</v>
      </c>
      <c r="E830" s="18" t="s">
        <v>150</v>
      </c>
      <c r="F830" s="212">
        <v>21202.6</v>
      </c>
      <c r="H830" s="33"/>
    </row>
    <row r="831" spans="2:8" s="1" customFormat="1" ht="16.899999999999999" customHeight="1">
      <c r="B831" s="33"/>
      <c r="C831" s="207" t="s">
        <v>2485</v>
      </c>
      <c r="D831" s="208" t="s">
        <v>2486</v>
      </c>
      <c r="E831" s="209" t="s">
        <v>150</v>
      </c>
      <c r="F831" s="210">
        <v>998.52</v>
      </c>
      <c r="H831" s="33"/>
    </row>
    <row r="832" spans="2:8" s="1" customFormat="1" ht="16.899999999999999" customHeight="1">
      <c r="B832" s="33"/>
      <c r="C832" s="211" t="s">
        <v>2485</v>
      </c>
      <c r="D832" s="211" t="s">
        <v>2738</v>
      </c>
      <c r="E832" s="18" t="s">
        <v>21</v>
      </c>
      <c r="F832" s="212">
        <v>998.52</v>
      </c>
      <c r="H832" s="33"/>
    </row>
    <row r="833" spans="2:8" s="1" customFormat="1" ht="16.899999999999999" customHeight="1">
      <c r="B833" s="33"/>
      <c r="C833" s="213" t="s">
        <v>3687</v>
      </c>
      <c r="H833" s="33"/>
    </row>
    <row r="834" spans="2:8" s="1" customFormat="1" ht="16.899999999999999" customHeight="1">
      <c r="B834" s="33"/>
      <c r="C834" s="211" t="s">
        <v>2304</v>
      </c>
      <c r="D834" s="211" t="s">
        <v>2736</v>
      </c>
      <c r="E834" s="18" t="s">
        <v>150</v>
      </c>
      <c r="F834" s="212">
        <v>998.52</v>
      </c>
      <c r="H834" s="33"/>
    </row>
    <row r="835" spans="2:8" s="1" customFormat="1" ht="16.899999999999999" customHeight="1">
      <c r="B835" s="33"/>
      <c r="C835" s="211" t="s">
        <v>2261</v>
      </c>
      <c r="D835" s="211" t="s">
        <v>2262</v>
      </c>
      <c r="E835" s="18" t="s">
        <v>150</v>
      </c>
      <c r="F835" s="212">
        <v>998.52</v>
      </c>
      <c r="H835" s="33"/>
    </row>
    <row r="836" spans="2:8" s="1" customFormat="1" ht="16.899999999999999" customHeight="1">
      <c r="B836" s="33"/>
      <c r="C836" s="207" t="s">
        <v>2488</v>
      </c>
      <c r="D836" s="208" t="s">
        <v>479</v>
      </c>
      <c r="E836" s="209" t="s">
        <v>21</v>
      </c>
      <c r="F836" s="210">
        <v>25</v>
      </c>
      <c r="H836" s="33"/>
    </row>
    <row r="837" spans="2:8" s="1" customFormat="1" ht="16.899999999999999" customHeight="1">
      <c r="B837" s="33"/>
      <c r="C837" s="211" t="s">
        <v>21</v>
      </c>
      <c r="D837" s="211" t="s">
        <v>2532</v>
      </c>
      <c r="E837" s="18" t="s">
        <v>21</v>
      </c>
      <c r="F837" s="212">
        <v>25</v>
      </c>
      <c r="H837" s="33"/>
    </row>
    <row r="838" spans="2:8" s="1" customFormat="1" ht="16.899999999999999" customHeight="1">
      <c r="B838" s="33"/>
      <c r="C838" s="211" t="s">
        <v>2488</v>
      </c>
      <c r="D838" s="211" t="s">
        <v>479</v>
      </c>
      <c r="E838" s="18" t="s">
        <v>21</v>
      </c>
      <c r="F838" s="212">
        <v>25</v>
      </c>
      <c r="H838" s="33"/>
    </row>
    <row r="839" spans="2:8" s="1" customFormat="1" ht="16.899999999999999" customHeight="1">
      <c r="B839" s="33"/>
      <c r="C839" s="213" t="s">
        <v>3687</v>
      </c>
      <c r="H839" s="33"/>
    </row>
    <row r="840" spans="2:8" s="1" customFormat="1" ht="16.899999999999999" customHeight="1">
      <c r="B840" s="33"/>
      <c r="C840" s="211" t="s">
        <v>2526</v>
      </c>
      <c r="D840" s="211" t="s">
        <v>2527</v>
      </c>
      <c r="E840" s="18" t="s">
        <v>722</v>
      </c>
      <c r="F840" s="212">
        <v>25</v>
      </c>
      <c r="H840" s="33"/>
    </row>
    <row r="841" spans="2:8" s="1" customFormat="1" ht="16.899999999999999" customHeight="1">
      <c r="B841" s="33"/>
      <c r="C841" s="211" t="s">
        <v>2533</v>
      </c>
      <c r="D841" s="211" t="s">
        <v>2534</v>
      </c>
      <c r="E841" s="18" t="s">
        <v>722</v>
      </c>
      <c r="F841" s="212">
        <v>25</v>
      </c>
      <c r="H841" s="33"/>
    </row>
    <row r="842" spans="2:8" s="1" customFormat="1" ht="16.899999999999999" customHeight="1">
      <c r="B842" s="33"/>
      <c r="C842" s="207" t="s">
        <v>2489</v>
      </c>
      <c r="D842" s="208" t="s">
        <v>2489</v>
      </c>
      <c r="E842" s="209" t="s">
        <v>150</v>
      </c>
      <c r="F842" s="210">
        <v>7539.6</v>
      </c>
      <c r="H842" s="33"/>
    </row>
    <row r="843" spans="2:8" s="1" customFormat="1" ht="16.899999999999999" customHeight="1">
      <c r="B843" s="33"/>
      <c r="C843" s="211" t="s">
        <v>2489</v>
      </c>
      <c r="D843" s="211" t="s">
        <v>2768</v>
      </c>
      <c r="E843" s="18" t="s">
        <v>21</v>
      </c>
      <c r="F843" s="212">
        <v>7539.6</v>
      </c>
      <c r="H843" s="33"/>
    </row>
    <row r="844" spans="2:8" s="1" customFormat="1" ht="16.899999999999999" customHeight="1">
      <c r="B844" s="33"/>
      <c r="C844" s="213" t="s">
        <v>3687</v>
      </c>
      <c r="H844" s="33"/>
    </row>
    <row r="845" spans="2:8" s="1" customFormat="1" ht="16.899999999999999" customHeight="1">
      <c r="B845" s="33"/>
      <c r="C845" s="211" t="s">
        <v>2329</v>
      </c>
      <c r="D845" s="211" t="s">
        <v>2765</v>
      </c>
      <c r="E845" s="18" t="s">
        <v>150</v>
      </c>
      <c r="F845" s="212">
        <v>7539.6</v>
      </c>
      <c r="H845" s="33"/>
    </row>
    <row r="846" spans="2:8" s="1" customFormat="1" ht="16.899999999999999" customHeight="1">
      <c r="B846" s="33"/>
      <c r="C846" s="211" t="s">
        <v>2756</v>
      </c>
      <c r="D846" s="211" t="s">
        <v>2757</v>
      </c>
      <c r="E846" s="18" t="s">
        <v>150</v>
      </c>
      <c r="F846" s="212">
        <v>10240.08</v>
      </c>
      <c r="H846" s="33"/>
    </row>
    <row r="847" spans="2:8" s="1" customFormat="1" ht="16.899999999999999" customHeight="1">
      <c r="B847" s="33"/>
      <c r="C847" s="207" t="s">
        <v>2491</v>
      </c>
      <c r="D847" s="208" t="s">
        <v>2492</v>
      </c>
      <c r="E847" s="209" t="s">
        <v>150</v>
      </c>
      <c r="F847" s="210">
        <v>454.8</v>
      </c>
      <c r="H847" s="33"/>
    </row>
    <row r="848" spans="2:8" s="1" customFormat="1" ht="16.899999999999999" customHeight="1">
      <c r="B848" s="33"/>
      <c r="C848" s="211" t="s">
        <v>2491</v>
      </c>
      <c r="D848" s="211" t="s">
        <v>2744</v>
      </c>
      <c r="E848" s="18" t="s">
        <v>21</v>
      </c>
      <c r="F848" s="212">
        <v>454.8</v>
      </c>
      <c r="H848" s="33"/>
    </row>
    <row r="849" spans="2:8" s="1" customFormat="1" ht="16.899999999999999" customHeight="1">
      <c r="B849" s="33"/>
      <c r="C849" s="213" t="s">
        <v>3687</v>
      </c>
      <c r="H849" s="33"/>
    </row>
    <row r="850" spans="2:8" s="1" customFormat="1" ht="16.899999999999999" customHeight="1">
      <c r="B850" s="33"/>
      <c r="C850" s="211" t="s">
        <v>2741</v>
      </c>
      <c r="D850" s="211" t="s">
        <v>2742</v>
      </c>
      <c r="E850" s="18" t="s">
        <v>150</v>
      </c>
      <c r="F850" s="212">
        <v>454.8</v>
      </c>
      <c r="H850" s="33"/>
    </row>
    <row r="851" spans="2:8" s="1" customFormat="1" ht="16.899999999999999" customHeight="1">
      <c r="B851" s="33"/>
      <c r="C851" s="211" t="s">
        <v>2284</v>
      </c>
      <c r="D851" s="211" t="s">
        <v>2285</v>
      </c>
      <c r="E851" s="18" t="s">
        <v>150</v>
      </c>
      <c r="F851" s="212">
        <v>21202.6</v>
      </c>
      <c r="H851" s="33"/>
    </row>
    <row r="852" spans="2:8" s="1" customFormat="1" ht="16.899999999999999" customHeight="1">
      <c r="B852" s="33"/>
      <c r="C852" s="207" t="s">
        <v>2200</v>
      </c>
      <c r="D852" s="208" t="s">
        <v>3685</v>
      </c>
      <c r="E852" s="209" t="s">
        <v>150</v>
      </c>
      <c r="F852" s="210">
        <v>20.260000000000002</v>
      </c>
      <c r="H852" s="33"/>
    </row>
    <row r="853" spans="2:8" s="1" customFormat="1" ht="16.899999999999999" customHeight="1">
      <c r="B853" s="33"/>
      <c r="C853" s="211" t="s">
        <v>21</v>
      </c>
      <c r="D853" s="211" t="s">
        <v>2685</v>
      </c>
      <c r="E853" s="18" t="s">
        <v>21</v>
      </c>
      <c r="F853" s="212">
        <v>19.225000000000001</v>
      </c>
      <c r="H853" s="33"/>
    </row>
    <row r="854" spans="2:8" s="1" customFormat="1" ht="16.899999999999999" customHeight="1">
      <c r="B854" s="33"/>
      <c r="C854" s="211" t="s">
        <v>21</v>
      </c>
      <c r="D854" s="211" t="s">
        <v>2686</v>
      </c>
      <c r="E854" s="18" t="s">
        <v>21</v>
      </c>
      <c r="F854" s="212">
        <v>1.0349999999999999</v>
      </c>
      <c r="H854" s="33"/>
    </row>
    <row r="855" spans="2:8" s="1" customFormat="1" ht="16.899999999999999" customHeight="1">
      <c r="B855" s="33"/>
      <c r="C855" s="211" t="s">
        <v>2200</v>
      </c>
      <c r="D855" s="211" t="s">
        <v>479</v>
      </c>
      <c r="E855" s="18" t="s">
        <v>21</v>
      </c>
      <c r="F855" s="212">
        <v>20.260000000000002</v>
      </c>
      <c r="H855" s="33"/>
    </row>
    <row r="856" spans="2:8" s="1" customFormat="1" ht="16.899999999999999" customHeight="1">
      <c r="B856" s="33"/>
      <c r="C856" s="207" t="s">
        <v>3695</v>
      </c>
      <c r="D856" s="208" t="s">
        <v>3696</v>
      </c>
      <c r="E856" s="209" t="s">
        <v>21</v>
      </c>
      <c r="F856" s="210">
        <v>25</v>
      </c>
      <c r="H856" s="33"/>
    </row>
    <row r="857" spans="2:8" s="1" customFormat="1" ht="16.899999999999999" customHeight="1">
      <c r="B857" s="33"/>
      <c r="C857" s="207" t="s">
        <v>2494</v>
      </c>
      <c r="D857" s="208" t="s">
        <v>2495</v>
      </c>
      <c r="E857" s="209" t="s">
        <v>150</v>
      </c>
      <c r="F857" s="210">
        <v>30</v>
      </c>
      <c r="H857" s="33"/>
    </row>
    <row r="858" spans="2:8" s="1" customFormat="1" ht="16.899999999999999" customHeight="1">
      <c r="B858" s="33"/>
      <c r="C858" s="211" t="s">
        <v>2494</v>
      </c>
      <c r="D858" s="211" t="s">
        <v>2734</v>
      </c>
      <c r="E858" s="18" t="s">
        <v>21</v>
      </c>
      <c r="F858" s="212">
        <v>30</v>
      </c>
      <c r="H858" s="33"/>
    </row>
    <row r="859" spans="2:8" s="1" customFormat="1" ht="16.899999999999999" customHeight="1">
      <c r="B859" s="33"/>
      <c r="C859" s="213" t="s">
        <v>3687</v>
      </c>
      <c r="H859" s="33"/>
    </row>
    <row r="860" spans="2:8" s="1" customFormat="1" ht="16.899999999999999" customHeight="1">
      <c r="B860" s="33"/>
      <c r="C860" s="211" t="s">
        <v>2731</v>
      </c>
      <c r="D860" s="211" t="s">
        <v>2732</v>
      </c>
      <c r="E860" s="18" t="s">
        <v>150</v>
      </c>
      <c r="F860" s="212">
        <v>30</v>
      </c>
      <c r="H860" s="33"/>
    </row>
    <row r="861" spans="2:8" s="1" customFormat="1" ht="16.899999999999999" customHeight="1">
      <c r="B861" s="33"/>
      <c r="C861" s="211" t="s">
        <v>2726</v>
      </c>
      <c r="D861" s="211" t="s">
        <v>2727</v>
      </c>
      <c r="E861" s="18" t="s">
        <v>150</v>
      </c>
      <c r="F861" s="212">
        <v>30</v>
      </c>
      <c r="H861" s="33"/>
    </row>
    <row r="862" spans="2:8" s="1" customFormat="1" ht="16.899999999999999" customHeight="1">
      <c r="B862" s="33"/>
      <c r="C862" s="207" t="s">
        <v>2496</v>
      </c>
      <c r="D862" s="208" t="s">
        <v>2497</v>
      </c>
      <c r="E862" s="209" t="s">
        <v>150</v>
      </c>
      <c r="F862" s="210">
        <v>165</v>
      </c>
      <c r="H862" s="33"/>
    </row>
    <row r="863" spans="2:8" s="1" customFormat="1" ht="16.899999999999999" customHeight="1">
      <c r="B863" s="33"/>
      <c r="C863" s="211" t="s">
        <v>2496</v>
      </c>
      <c r="D863" s="211" t="s">
        <v>2770</v>
      </c>
      <c r="E863" s="18" t="s">
        <v>21</v>
      </c>
      <c r="F863" s="212">
        <v>165</v>
      </c>
      <c r="H863" s="33"/>
    </row>
    <row r="864" spans="2:8" s="1" customFormat="1" ht="16.899999999999999" customHeight="1">
      <c r="B864" s="33"/>
      <c r="C864" s="213" t="s">
        <v>3687</v>
      </c>
      <c r="H864" s="33"/>
    </row>
    <row r="865" spans="2:8" s="1" customFormat="1" ht="16.899999999999999" customHeight="1">
      <c r="B865" s="33"/>
      <c r="C865" s="211" t="s">
        <v>2340</v>
      </c>
      <c r="D865" s="211" t="s">
        <v>2497</v>
      </c>
      <c r="E865" s="18" t="s">
        <v>150</v>
      </c>
      <c r="F865" s="212">
        <v>165</v>
      </c>
      <c r="H865" s="33"/>
    </row>
    <row r="866" spans="2:8" s="1" customFormat="1" ht="16.899999999999999" customHeight="1">
      <c r="B866" s="33"/>
      <c r="C866" s="211" t="s">
        <v>2756</v>
      </c>
      <c r="D866" s="211" t="s">
        <v>2757</v>
      </c>
      <c r="E866" s="18" t="s">
        <v>150</v>
      </c>
      <c r="F866" s="212">
        <v>10240.08</v>
      </c>
      <c r="H866" s="33"/>
    </row>
    <row r="867" spans="2:8" s="1" customFormat="1" ht="16.899999999999999" customHeight="1">
      <c r="B867" s="33"/>
      <c r="C867" s="207" t="s">
        <v>2498</v>
      </c>
      <c r="D867" s="208" t="s">
        <v>2499</v>
      </c>
      <c r="E867" s="209" t="s">
        <v>150</v>
      </c>
      <c r="F867" s="210">
        <v>165</v>
      </c>
      <c r="H867" s="33"/>
    </row>
    <row r="868" spans="2:8" s="1" customFormat="1" ht="16.899999999999999" customHeight="1">
      <c r="B868" s="33"/>
      <c r="C868" s="211" t="s">
        <v>2498</v>
      </c>
      <c r="D868" s="211" t="s">
        <v>2773</v>
      </c>
      <c r="E868" s="18" t="s">
        <v>21</v>
      </c>
      <c r="F868" s="212">
        <v>165</v>
      </c>
      <c r="H868" s="33"/>
    </row>
    <row r="869" spans="2:8" s="1" customFormat="1" ht="16.899999999999999" customHeight="1">
      <c r="B869" s="33"/>
      <c r="C869" s="213" t="s">
        <v>3687</v>
      </c>
      <c r="H869" s="33"/>
    </row>
    <row r="870" spans="2:8" s="1" customFormat="1" ht="16.899999999999999" customHeight="1">
      <c r="B870" s="33"/>
      <c r="C870" s="211" t="s">
        <v>2345</v>
      </c>
      <c r="D870" s="211" t="s">
        <v>2771</v>
      </c>
      <c r="E870" s="18" t="s">
        <v>150</v>
      </c>
      <c r="F870" s="212">
        <v>165</v>
      </c>
      <c r="H870" s="33"/>
    </row>
    <row r="871" spans="2:8" s="1" customFormat="1" ht="16.899999999999999" customHeight="1">
      <c r="B871" s="33"/>
      <c r="C871" s="211" t="s">
        <v>2756</v>
      </c>
      <c r="D871" s="211" t="s">
        <v>2757</v>
      </c>
      <c r="E871" s="18" t="s">
        <v>150</v>
      </c>
      <c r="F871" s="212">
        <v>10240.08</v>
      </c>
      <c r="H871" s="33"/>
    </row>
    <row r="872" spans="2:8" s="1" customFormat="1" ht="16.899999999999999" customHeight="1">
      <c r="B872" s="33"/>
      <c r="C872" s="207" t="s">
        <v>2585</v>
      </c>
      <c r="D872" s="208" t="s">
        <v>479</v>
      </c>
      <c r="E872" s="209" t="s">
        <v>21</v>
      </c>
      <c r="F872" s="210">
        <v>0.13100000000000001</v>
      </c>
      <c r="H872" s="33"/>
    </row>
    <row r="873" spans="2:8" s="1" customFormat="1" ht="16.899999999999999" customHeight="1">
      <c r="B873" s="33"/>
      <c r="C873" s="211" t="s">
        <v>21</v>
      </c>
      <c r="D873" s="211" t="s">
        <v>2584</v>
      </c>
      <c r="E873" s="18" t="s">
        <v>21</v>
      </c>
      <c r="F873" s="212">
        <v>0.13100000000000001</v>
      </c>
      <c r="H873" s="33"/>
    </row>
    <row r="874" spans="2:8" s="1" customFormat="1" ht="16.899999999999999" customHeight="1">
      <c r="B874" s="33"/>
      <c r="C874" s="211" t="s">
        <v>2585</v>
      </c>
      <c r="D874" s="211" t="s">
        <v>479</v>
      </c>
      <c r="E874" s="18" t="s">
        <v>21</v>
      </c>
      <c r="F874" s="212">
        <v>0.13100000000000001</v>
      </c>
      <c r="H874" s="33"/>
    </row>
    <row r="875" spans="2:8" s="1" customFormat="1" ht="16.899999999999999" customHeight="1">
      <c r="B875" s="33"/>
      <c r="C875" s="207" t="s">
        <v>2500</v>
      </c>
      <c r="D875" s="208" t="s">
        <v>2501</v>
      </c>
      <c r="E875" s="209" t="s">
        <v>150</v>
      </c>
      <c r="F875" s="210">
        <v>770.8</v>
      </c>
      <c r="H875" s="33"/>
    </row>
    <row r="876" spans="2:8" s="1" customFormat="1" ht="16.899999999999999" customHeight="1">
      <c r="B876" s="33"/>
      <c r="C876" s="211" t="s">
        <v>2500</v>
      </c>
      <c r="D876" s="211" t="s">
        <v>2748</v>
      </c>
      <c r="E876" s="18" t="s">
        <v>21</v>
      </c>
      <c r="F876" s="212">
        <v>770.8</v>
      </c>
      <c r="H876" s="33"/>
    </row>
    <row r="877" spans="2:8" s="1" customFormat="1" ht="16.899999999999999" customHeight="1">
      <c r="B877" s="33"/>
      <c r="C877" s="213" t="s">
        <v>3687</v>
      </c>
      <c r="H877" s="33"/>
    </row>
    <row r="878" spans="2:8" s="1" customFormat="1" ht="16.899999999999999" customHeight="1">
      <c r="B878" s="33"/>
      <c r="C878" s="211" t="s">
        <v>2297</v>
      </c>
      <c r="D878" s="211" t="s">
        <v>2745</v>
      </c>
      <c r="E878" s="18" t="s">
        <v>150</v>
      </c>
      <c r="F878" s="212">
        <v>770.8</v>
      </c>
      <c r="H878" s="33"/>
    </row>
    <row r="879" spans="2:8" s="1" customFormat="1" ht="16.899999999999999" customHeight="1">
      <c r="B879" s="33"/>
      <c r="C879" s="211" t="s">
        <v>2284</v>
      </c>
      <c r="D879" s="211" t="s">
        <v>2285</v>
      </c>
      <c r="E879" s="18" t="s">
        <v>150</v>
      </c>
      <c r="F879" s="212">
        <v>21202.6</v>
      </c>
      <c r="H879" s="33"/>
    </row>
    <row r="880" spans="2:8" s="1" customFormat="1" ht="16.899999999999999" customHeight="1">
      <c r="B880" s="33"/>
      <c r="C880" s="207" t="s">
        <v>2503</v>
      </c>
      <c r="D880" s="208" t="s">
        <v>2504</v>
      </c>
      <c r="E880" s="209" t="s">
        <v>150</v>
      </c>
      <c r="F880" s="210">
        <v>1149.5999999999999</v>
      </c>
      <c r="H880" s="33"/>
    </row>
    <row r="881" spans="2:8" s="1" customFormat="1" ht="16.899999999999999" customHeight="1">
      <c r="B881" s="33"/>
      <c r="C881" s="211" t="s">
        <v>2503</v>
      </c>
      <c r="D881" s="211" t="s">
        <v>2764</v>
      </c>
      <c r="E881" s="18" t="s">
        <v>21</v>
      </c>
      <c r="F881" s="212">
        <v>1149.5999999999999</v>
      </c>
      <c r="H881" s="33"/>
    </row>
    <row r="882" spans="2:8" s="1" customFormat="1" ht="16.899999999999999" customHeight="1">
      <c r="B882" s="33"/>
      <c r="C882" s="213" t="s">
        <v>3687</v>
      </c>
      <c r="H882" s="33"/>
    </row>
    <row r="883" spans="2:8" s="1" customFormat="1" ht="16.899999999999999" customHeight="1">
      <c r="B883" s="33"/>
      <c r="C883" s="211" t="s">
        <v>2291</v>
      </c>
      <c r="D883" s="211" t="s">
        <v>2762</v>
      </c>
      <c r="E883" s="18" t="s">
        <v>150</v>
      </c>
      <c r="F883" s="212">
        <v>1149.5999999999999</v>
      </c>
      <c r="H883" s="33"/>
    </row>
    <row r="884" spans="2:8" s="1" customFormat="1" ht="16.899999999999999" customHeight="1">
      <c r="B884" s="33"/>
      <c r="C884" s="211" t="s">
        <v>2756</v>
      </c>
      <c r="D884" s="211" t="s">
        <v>2757</v>
      </c>
      <c r="E884" s="18" t="s">
        <v>150</v>
      </c>
      <c r="F884" s="212">
        <v>10240.08</v>
      </c>
      <c r="H884" s="33"/>
    </row>
    <row r="885" spans="2:8" s="1" customFormat="1" ht="26.45" customHeight="1">
      <c r="B885" s="33"/>
      <c r="C885" s="206" t="s">
        <v>3697</v>
      </c>
      <c r="D885" s="206" t="s">
        <v>102</v>
      </c>
      <c r="H885" s="33"/>
    </row>
    <row r="886" spans="2:8" s="1" customFormat="1" ht="16.899999999999999" customHeight="1">
      <c r="B886" s="33"/>
      <c r="C886" s="207" t="s">
        <v>3698</v>
      </c>
      <c r="D886" s="208" t="s">
        <v>837</v>
      </c>
      <c r="E886" s="209" t="s">
        <v>722</v>
      </c>
      <c r="F886" s="210">
        <v>140</v>
      </c>
      <c r="H886" s="33"/>
    </row>
    <row r="887" spans="2:8" s="1" customFormat="1" ht="16.899999999999999" customHeight="1">
      <c r="B887" s="33"/>
      <c r="C887" s="207" t="s">
        <v>2789</v>
      </c>
      <c r="D887" s="208" t="s">
        <v>2790</v>
      </c>
      <c r="E887" s="209" t="s">
        <v>150</v>
      </c>
      <c r="F887" s="210">
        <v>2465</v>
      </c>
      <c r="H887" s="33"/>
    </row>
    <row r="888" spans="2:8" s="1" customFormat="1" ht="16.899999999999999" customHeight="1">
      <c r="B888" s="33"/>
      <c r="C888" s="211" t="s">
        <v>21</v>
      </c>
      <c r="D888" s="211" t="s">
        <v>2835</v>
      </c>
      <c r="E888" s="18" t="s">
        <v>21</v>
      </c>
      <c r="F888" s="212">
        <v>1109.25</v>
      </c>
      <c r="H888" s="33"/>
    </row>
    <row r="889" spans="2:8" s="1" customFormat="1" ht="16.899999999999999" customHeight="1">
      <c r="B889" s="33"/>
      <c r="C889" s="211" t="s">
        <v>21</v>
      </c>
      <c r="D889" s="211" t="s">
        <v>2836</v>
      </c>
      <c r="E889" s="18" t="s">
        <v>21</v>
      </c>
      <c r="F889" s="212">
        <v>1355.75</v>
      </c>
      <c r="H889" s="33"/>
    </row>
    <row r="890" spans="2:8" s="1" customFormat="1" ht="16.899999999999999" customHeight="1">
      <c r="B890" s="33"/>
      <c r="C890" s="211" t="s">
        <v>2789</v>
      </c>
      <c r="D890" s="211" t="s">
        <v>479</v>
      </c>
      <c r="E890" s="18" t="s">
        <v>21</v>
      </c>
      <c r="F890" s="212">
        <v>2465</v>
      </c>
      <c r="H890" s="33"/>
    </row>
    <row r="891" spans="2:8" s="1" customFormat="1" ht="16.899999999999999" customHeight="1">
      <c r="B891" s="33"/>
      <c r="C891" s="213" t="s">
        <v>3687</v>
      </c>
      <c r="H891" s="33"/>
    </row>
    <row r="892" spans="2:8" s="1" customFormat="1" ht="16.899999999999999" customHeight="1">
      <c r="B892" s="33"/>
      <c r="C892" s="211" t="s">
        <v>2291</v>
      </c>
      <c r="D892" s="211" t="s">
        <v>2833</v>
      </c>
      <c r="E892" s="18" t="s">
        <v>150</v>
      </c>
      <c r="F892" s="212">
        <v>2465</v>
      </c>
      <c r="H892" s="33"/>
    </row>
    <row r="893" spans="2:8" s="1" customFormat="1" ht="16.899999999999999" customHeight="1">
      <c r="B893" s="33"/>
      <c r="C893" s="211" t="s">
        <v>2284</v>
      </c>
      <c r="D893" s="211" t="s">
        <v>2285</v>
      </c>
      <c r="E893" s="18" t="s">
        <v>150</v>
      </c>
      <c r="F893" s="212">
        <v>2686.28</v>
      </c>
      <c r="H893" s="33"/>
    </row>
    <row r="894" spans="2:8" s="1" customFormat="1" ht="16.899999999999999" customHeight="1">
      <c r="B894" s="33"/>
      <c r="C894" s="207" t="s">
        <v>2792</v>
      </c>
      <c r="D894" s="208" t="s">
        <v>2793</v>
      </c>
      <c r="E894" s="209" t="s">
        <v>150</v>
      </c>
      <c r="F894" s="210">
        <v>221.28</v>
      </c>
      <c r="H894" s="33"/>
    </row>
    <row r="895" spans="2:8" s="1" customFormat="1" ht="16.899999999999999" customHeight="1">
      <c r="B895" s="33"/>
      <c r="C895" s="211" t="s">
        <v>2792</v>
      </c>
      <c r="D895" s="211" t="s">
        <v>2839</v>
      </c>
      <c r="E895" s="18" t="s">
        <v>21</v>
      </c>
      <c r="F895" s="212">
        <v>221.28</v>
      </c>
      <c r="H895" s="33"/>
    </row>
    <row r="896" spans="2:8" s="1" customFormat="1" ht="16.899999999999999" customHeight="1">
      <c r="B896" s="33"/>
      <c r="C896" s="213" t="s">
        <v>3687</v>
      </c>
      <c r="H896" s="33"/>
    </row>
    <row r="897" spans="2:8" s="1" customFormat="1" ht="16.899999999999999" customHeight="1">
      <c r="B897" s="33"/>
      <c r="C897" s="211" t="s">
        <v>2297</v>
      </c>
      <c r="D897" s="211" t="s">
        <v>2837</v>
      </c>
      <c r="E897" s="18" t="s">
        <v>150</v>
      </c>
      <c r="F897" s="212">
        <v>221.28</v>
      </c>
      <c r="H897" s="33"/>
    </row>
    <row r="898" spans="2:8" s="1" customFormat="1" ht="16.899999999999999" customHeight="1">
      <c r="B898" s="33"/>
      <c r="C898" s="211" t="s">
        <v>2284</v>
      </c>
      <c r="D898" s="211" t="s">
        <v>2285</v>
      </c>
      <c r="E898" s="18" t="s">
        <v>150</v>
      </c>
      <c r="F898" s="212">
        <v>2686.28</v>
      </c>
      <c r="H898" s="33"/>
    </row>
    <row r="899" spans="2:8" s="1" customFormat="1" ht="16.899999999999999" customHeight="1">
      <c r="B899" s="33"/>
      <c r="C899" s="207" t="s">
        <v>2795</v>
      </c>
      <c r="D899" s="208" t="s">
        <v>2796</v>
      </c>
      <c r="E899" s="209" t="s">
        <v>786</v>
      </c>
      <c r="F899" s="210">
        <v>8</v>
      </c>
      <c r="H899" s="33"/>
    </row>
    <row r="900" spans="2:8" s="1" customFormat="1" ht="16.899999999999999" customHeight="1">
      <c r="B900" s="33"/>
      <c r="C900" s="211" t="s">
        <v>21</v>
      </c>
      <c r="D900" s="211" t="s">
        <v>2814</v>
      </c>
      <c r="E900" s="18" t="s">
        <v>21</v>
      </c>
      <c r="F900" s="212">
        <v>0</v>
      </c>
      <c r="H900" s="33"/>
    </row>
    <row r="901" spans="2:8" s="1" customFormat="1" ht="16.899999999999999" customHeight="1">
      <c r="B901" s="33"/>
      <c r="C901" s="211" t="s">
        <v>2795</v>
      </c>
      <c r="D901" s="211" t="s">
        <v>2815</v>
      </c>
      <c r="E901" s="18" t="s">
        <v>21</v>
      </c>
      <c r="F901" s="212">
        <v>8</v>
      </c>
      <c r="H901" s="33"/>
    </row>
    <row r="902" spans="2:8" s="1" customFormat="1" ht="16.899999999999999" customHeight="1">
      <c r="B902" s="33"/>
      <c r="C902" s="213" t="s">
        <v>3687</v>
      </c>
      <c r="H902" s="33"/>
    </row>
    <row r="903" spans="2:8" s="1" customFormat="1" ht="16.899999999999999" customHeight="1">
      <c r="B903" s="33"/>
      <c r="C903" s="211" t="s">
        <v>2810</v>
      </c>
      <c r="D903" s="211" t="s">
        <v>2811</v>
      </c>
      <c r="E903" s="18" t="s">
        <v>786</v>
      </c>
      <c r="F903" s="212">
        <v>8</v>
      </c>
      <c r="H903" s="33"/>
    </row>
    <row r="904" spans="2:8" s="1" customFormat="1" ht="16.899999999999999" customHeight="1">
      <c r="B904" s="33"/>
      <c r="C904" s="211" t="s">
        <v>2816</v>
      </c>
      <c r="D904" s="211" t="s">
        <v>2817</v>
      </c>
      <c r="E904" s="18" t="s">
        <v>786</v>
      </c>
      <c r="F904" s="212">
        <v>8</v>
      </c>
      <c r="H904" s="33"/>
    </row>
    <row r="905" spans="2:8" s="1" customFormat="1" ht="16.899999999999999" customHeight="1">
      <c r="B905" s="33"/>
      <c r="C905" s="207" t="s">
        <v>2797</v>
      </c>
      <c r="D905" s="208" t="s">
        <v>2798</v>
      </c>
      <c r="E905" s="209" t="s">
        <v>786</v>
      </c>
      <c r="F905" s="210">
        <v>80</v>
      </c>
      <c r="H905" s="33"/>
    </row>
    <row r="906" spans="2:8" s="1" customFormat="1" ht="16.899999999999999" customHeight="1">
      <c r="B906" s="33"/>
      <c r="C906" s="211" t="s">
        <v>21</v>
      </c>
      <c r="D906" s="211" t="s">
        <v>2808</v>
      </c>
      <c r="E906" s="18" t="s">
        <v>21</v>
      </c>
      <c r="F906" s="212">
        <v>0</v>
      </c>
      <c r="H906" s="33"/>
    </row>
    <row r="907" spans="2:8" s="1" customFormat="1" ht="16.899999999999999" customHeight="1">
      <c r="B907" s="33"/>
      <c r="C907" s="211" t="s">
        <v>2797</v>
      </c>
      <c r="D907" s="211" t="s">
        <v>2809</v>
      </c>
      <c r="E907" s="18" t="s">
        <v>21</v>
      </c>
      <c r="F907" s="212">
        <v>80</v>
      </c>
      <c r="H907" s="33"/>
    </row>
    <row r="908" spans="2:8" s="1" customFormat="1" ht="16.899999999999999" customHeight="1">
      <c r="B908" s="33"/>
      <c r="C908" s="213" t="s">
        <v>3687</v>
      </c>
      <c r="H908" s="33"/>
    </row>
    <row r="909" spans="2:8" s="1" customFormat="1" ht="16.899999999999999" customHeight="1">
      <c r="B909" s="33"/>
      <c r="C909" s="211" t="s">
        <v>2804</v>
      </c>
      <c r="D909" s="211" t="s">
        <v>2805</v>
      </c>
      <c r="E909" s="18" t="s">
        <v>786</v>
      </c>
      <c r="F909" s="212">
        <v>80</v>
      </c>
      <c r="H909" s="33"/>
    </row>
    <row r="910" spans="2:8" s="1" customFormat="1" ht="16.899999999999999" customHeight="1">
      <c r="B910" s="33"/>
      <c r="C910" s="211" t="s">
        <v>2821</v>
      </c>
      <c r="D910" s="211" t="s">
        <v>2822</v>
      </c>
      <c r="E910" s="18" t="s">
        <v>786</v>
      </c>
      <c r="F910" s="212">
        <v>80</v>
      </c>
      <c r="H910" s="33"/>
    </row>
    <row r="911" spans="2:8" s="1" customFormat="1" ht="16.899999999999999" customHeight="1">
      <c r="B911" s="33"/>
      <c r="C911" s="207" t="s">
        <v>3699</v>
      </c>
      <c r="D911" s="208" t="s">
        <v>3700</v>
      </c>
      <c r="E911" s="209" t="s">
        <v>722</v>
      </c>
      <c r="F911" s="210">
        <v>13.343999999999999</v>
      </c>
      <c r="H911" s="33"/>
    </row>
    <row r="912" spans="2:8" s="1" customFormat="1" ht="26.45" customHeight="1">
      <c r="B912" s="33"/>
      <c r="C912" s="206" t="s">
        <v>3701</v>
      </c>
      <c r="D912" s="206" t="s">
        <v>105</v>
      </c>
      <c r="H912" s="33"/>
    </row>
    <row r="913" spans="2:8" s="1" customFormat="1" ht="16.899999999999999" customHeight="1">
      <c r="B913" s="33"/>
      <c r="C913" s="207" t="s">
        <v>2876</v>
      </c>
      <c r="D913" s="208" t="s">
        <v>2876</v>
      </c>
      <c r="E913" s="209" t="s">
        <v>722</v>
      </c>
      <c r="F913" s="210">
        <v>399.4</v>
      </c>
      <c r="H913" s="33"/>
    </row>
    <row r="914" spans="2:8" s="1" customFormat="1" ht="16.899999999999999" customHeight="1">
      <c r="B914" s="33"/>
      <c r="C914" s="211" t="s">
        <v>21</v>
      </c>
      <c r="D914" s="211" t="s">
        <v>2905</v>
      </c>
      <c r="E914" s="18" t="s">
        <v>21</v>
      </c>
      <c r="F914" s="212">
        <v>156.4</v>
      </c>
      <c r="H914" s="33"/>
    </row>
    <row r="915" spans="2:8" s="1" customFormat="1" ht="16.899999999999999" customHeight="1">
      <c r="B915" s="33"/>
      <c r="C915" s="211" t="s">
        <v>21</v>
      </c>
      <c r="D915" s="211" t="s">
        <v>2906</v>
      </c>
      <c r="E915" s="18" t="s">
        <v>21</v>
      </c>
      <c r="F915" s="212">
        <v>243</v>
      </c>
      <c r="H915" s="33"/>
    </row>
    <row r="916" spans="2:8" s="1" customFormat="1" ht="16.899999999999999" customHeight="1">
      <c r="B916" s="33"/>
      <c r="C916" s="211" t="s">
        <v>2876</v>
      </c>
      <c r="D916" s="211" t="s">
        <v>479</v>
      </c>
      <c r="E916" s="18" t="s">
        <v>21</v>
      </c>
      <c r="F916" s="212">
        <v>399.4</v>
      </c>
      <c r="H916" s="33"/>
    </row>
    <row r="917" spans="2:8" s="1" customFormat="1" ht="16.899999999999999" customHeight="1">
      <c r="B917" s="33"/>
      <c r="C917" s="213" t="s">
        <v>3687</v>
      </c>
      <c r="H917" s="33"/>
    </row>
    <row r="918" spans="2:8" s="1" customFormat="1" ht="16.899999999999999" customHeight="1">
      <c r="B918" s="33"/>
      <c r="C918" s="211" t="s">
        <v>2900</v>
      </c>
      <c r="D918" s="211" t="s">
        <v>2901</v>
      </c>
      <c r="E918" s="18" t="s">
        <v>722</v>
      </c>
      <c r="F918" s="212">
        <v>399.4</v>
      </c>
      <c r="H918" s="33"/>
    </row>
    <row r="919" spans="2:8" s="1" customFormat="1" ht="16.899999999999999" customHeight="1">
      <c r="B919" s="33"/>
      <c r="C919" s="211" t="s">
        <v>2915</v>
      </c>
      <c r="D919" s="211" t="s">
        <v>2916</v>
      </c>
      <c r="E919" s="18" t="s">
        <v>472</v>
      </c>
      <c r="F919" s="212">
        <v>49.326000000000001</v>
      </c>
      <c r="H919" s="33"/>
    </row>
    <row r="920" spans="2:8" s="1" customFormat="1" ht="16.899999999999999" customHeight="1">
      <c r="B920" s="33"/>
      <c r="C920" s="207" t="s">
        <v>2878</v>
      </c>
      <c r="D920" s="208" t="s">
        <v>2879</v>
      </c>
      <c r="E920" s="209" t="s">
        <v>472</v>
      </c>
      <c r="F920" s="210">
        <v>1.9530000000000001</v>
      </c>
      <c r="H920" s="33"/>
    </row>
    <row r="921" spans="2:8" s="1" customFormat="1" ht="16.899999999999999" customHeight="1">
      <c r="B921" s="33"/>
      <c r="C921" s="211" t="s">
        <v>2878</v>
      </c>
      <c r="D921" s="211" t="s">
        <v>2960</v>
      </c>
      <c r="E921" s="18" t="s">
        <v>21</v>
      </c>
      <c r="F921" s="212">
        <v>1.9530000000000001</v>
      </c>
      <c r="H921" s="33"/>
    </row>
    <row r="922" spans="2:8" s="1" customFormat="1" ht="16.899999999999999" customHeight="1">
      <c r="B922" s="33"/>
      <c r="C922" s="213" t="s">
        <v>3687</v>
      </c>
      <c r="H922" s="33"/>
    </row>
    <row r="923" spans="2:8" s="1" customFormat="1" ht="16.899999999999999" customHeight="1">
      <c r="B923" s="33"/>
      <c r="C923" s="211" t="s">
        <v>2956</v>
      </c>
      <c r="D923" s="211" t="s">
        <v>2957</v>
      </c>
      <c r="E923" s="18" t="s">
        <v>472</v>
      </c>
      <c r="F923" s="212">
        <v>1.9530000000000001</v>
      </c>
      <c r="H923" s="33"/>
    </row>
    <row r="924" spans="2:8" s="1" customFormat="1" ht="16.899999999999999" customHeight="1">
      <c r="B924" s="33"/>
      <c r="C924" s="211" t="s">
        <v>2945</v>
      </c>
      <c r="D924" s="211" t="s">
        <v>2946</v>
      </c>
      <c r="E924" s="18" t="s">
        <v>472</v>
      </c>
      <c r="F924" s="212">
        <v>4.0609999999999999</v>
      </c>
      <c r="H924" s="33"/>
    </row>
    <row r="925" spans="2:8" s="1" customFormat="1" ht="16.899999999999999" customHeight="1">
      <c r="B925" s="33"/>
      <c r="C925" s="211" t="s">
        <v>2961</v>
      </c>
      <c r="D925" s="211" t="s">
        <v>2962</v>
      </c>
      <c r="E925" s="18" t="s">
        <v>472</v>
      </c>
      <c r="F925" s="212">
        <v>4.0609999999999999</v>
      </c>
      <c r="H925" s="33"/>
    </row>
    <row r="926" spans="2:8" s="1" customFormat="1" ht="16.899999999999999" customHeight="1">
      <c r="B926" s="33"/>
      <c r="C926" s="207" t="s">
        <v>2881</v>
      </c>
      <c r="D926" s="208" t="s">
        <v>2882</v>
      </c>
      <c r="E926" s="209" t="s">
        <v>472</v>
      </c>
      <c r="F926" s="210">
        <v>10.913</v>
      </c>
      <c r="H926" s="33"/>
    </row>
    <row r="927" spans="2:8" s="1" customFormat="1" ht="16.899999999999999" customHeight="1">
      <c r="B927" s="33"/>
      <c r="C927" s="211" t="s">
        <v>21</v>
      </c>
      <c r="D927" s="211" t="s">
        <v>2938</v>
      </c>
      <c r="E927" s="18" t="s">
        <v>21</v>
      </c>
      <c r="F927" s="212">
        <v>0</v>
      </c>
      <c r="H927" s="33"/>
    </row>
    <row r="928" spans="2:8" s="1" customFormat="1" ht="16.899999999999999" customHeight="1">
      <c r="B928" s="33"/>
      <c r="C928" s="211" t="s">
        <v>21</v>
      </c>
      <c r="D928" s="211" t="s">
        <v>2939</v>
      </c>
      <c r="E928" s="18" t="s">
        <v>21</v>
      </c>
      <c r="F928" s="212">
        <v>10.913</v>
      </c>
      <c r="H928" s="33"/>
    </row>
    <row r="929" spans="2:8" s="1" customFormat="1" ht="16.899999999999999" customHeight="1">
      <c r="B929" s="33"/>
      <c r="C929" s="211" t="s">
        <v>2881</v>
      </c>
      <c r="D929" s="211" t="s">
        <v>479</v>
      </c>
      <c r="E929" s="18" t="s">
        <v>21</v>
      </c>
      <c r="F929" s="212">
        <v>10.913</v>
      </c>
      <c r="H929" s="33"/>
    </row>
    <row r="930" spans="2:8" s="1" customFormat="1" ht="16.899999999999999" customHeight="1">
      <c r="B930" s="33"/>
      <c r="C930" s="213" t="s">
        <v>3687</v>
      </c>
      <c r="H930" s="33"/>
    </row>
    <row r="931" spans="2:8" s="1" customFormat="1" ht="16.899999999999999" customHeight="1">
      <c r="B931" s="33"/>
      <c r="C931" s="211" t="s">
        <v>2935</v>
      </c>
      <c r="D931" s="211" t="s">
        <v>2936</v>
      </c>
      <c r="E931" s="18" t="s">
        <v>472</v>
      </c>
      <c r="F931" s="212">
        <v>10.913</v>
      </c>
      <c r="H931" s="33"/>
    </row>
    <row r="932" spans="2:8" s="1" customFormat="1" ht="16.899999999999999" customHeight="1">
      <c r="B932" s="33"/>
      <c r="C932" s="211" t="s">
        <v>2925</v>
      </c>
      <c r="D932" s="211" t="s">
        <v>2926</v>
      </c>
      <c r="E932" s="18" t="s">
        <v>472</v>
      </c>
      <c r="F932" s="212">
        <v>10.913</v>
      </c>
      <c r="H932" s="33"/>
    </row>
    <row r="933" spans="2:8" s="1" customFormat="1" ht="16.899999999999999" customHeight="1">
      <c r="B933" s="33"/>
      <c r="C933" s="211" t="s">
        <v>2930</v>
      </c>
      <c r="D933" s="211" t="s">
        <v>2931</v>
      </c>
      <c r="E933" s="18" t="s">
        <v>472</v>
      </c>
      <c r="F933" s="212">
        <v>10.913</v>
      </c>
      <c r="H933" s="33"/>
    </row>
    <row r="934" spans="2:8" s="1" customFormat="1" ht="16.899999999999999" customHeight="1">
      <c r="B934" s="33"/>
      <c r="C934" s="211" t="s">
        <v>2940</v>
      </c>
      <c r="D934" s="211" t="s">
        <v>2941</v>
      </c>
      <c r="E934" s="18" t="s">
        <v>472</v>
      </c>
      <c r="F934" s="212">
        <v>10.913</v>
      </c>
      <c r="H934" s="33"/>
    </row>
    <row r="935" spans="2:8" s="1" customFormat="1" ht="16.899999999999999" customHeight="1">
      <c r="B935" s="33"/>
      <c r="C935" s="211" t="s">
        <v>2956</v>
      </c>
      <c r="D935" s="211" t="s">
        <v>2957</v>
      </c>
      <c r="E935" s="18" t="s">
        <v>472</v>
      </c>
      <c r="F935" s="212">
        <v>1.9530000000000001</v>
      </c>
      <c r="H935" s="33"/>
    </row>
    <row r="936" spans="2:8" s="1" customFormat="1" ht="16.899999999999999" customHeight="1">
      <c r="B936" s="33"/>
      <c r="C936" s="207" t="s">
        <v>2884</v>
      </c>
      <c r="D936" s="208" t="s">
        <v>2885</v>
      </c>
      <c r="E936" s="209" t="s">
        <v>472</v>
      </c>
      <c r="F936" s="210">
        <v>2.1080000000000001</v>
      </c>
      <c r="H936" s="33"/>
    </row>
    <row r="937" spans="2:8" s="1" customFormat="1" ht="16.899999999999999" customHeight="1">
      <c r="B937" s="33"/>
      <c r="C937" s="211" t="s">
        <v>21</v>
      </c>
      <c r="D937" s="211" t="s">
        <v>1114</v>
      </c>
      <c r="E937" s="18" t="s">
        <v>21</v>
      </c>
      <c r="F937" s="212">
        <v>0</v>
      </c>
      <c r="H937" s="33"/>
    </row>
    <row r="938" spans="2:8" s="1" customFormat="1" ht="16.899999999999999" customHeight="1">
      <c r="B938" s="33"/>
      <c r="C938" s="211" t="s">
        <v>21</v>
      </c>
      <c r="D938" s="211" t="s">
        <v>2954</v>
      </c>
      <c r="E938" s="18" t="s">
        <v>21</v>
      </c>
      <c r="F938" s="212">
        <v>0</v>
      </c>
      <c r="H938" s="33"/>
    </row>
    <row r="939" spans="2:8" s="1" customFormat="1" ht="16.899999999999999" customHeight="1">
      <c r="B939" s="33"/>
      <c r="C939" s="211" t="s">
        <v>21</v>
      </c>
      <c r="D939" s="211" t="s">
        <v>2955</v>
      </c>
      <c r="E939" s="18" t="s">
        <v>21</v>
      </c>
      <c r="F939" s="212">
        <v>2.1080000000000001</v>
      </c>
      <c r="H939" s="33"/>
    </row>
    <row r="940" spans="2:8" s="1" customFormat="1" ht="16.899999999999999" customHeight="1">
      <c r="B940" s="33"/>
      <c r="C940" s="211" t="s">
        <v>2884</v>
      </c>
      <c r="D940" s="211" t="s">
        <v>479</v>
      </c>
      <c r="E940" s="18" t="s">
        <v>21</v>
      </c>
      <c r="F940" s="212">
        <v>2.1080000000000001</v>
      </c>
      <c r="H940" s="33"/>
    </row>
    <row r="941" spans="2:8" s="1" customFormat="1" ht="16.899999999999999" customHeight="1">
      <c r="B941" s="33"/>
      <c r="C941" s="213" t="s">
        <v>3687</v>
      </c>
      <c r="H941" s="33"/>
    </row>
    <row r="942" spans="2:8" s="1" customFormat="1" ht="16.899999999999999" customHeight="1">
      <c r="B942" s="33"/>
      <c r="C942" s="211" t="s">
        <v>2950</v>
      </c>
      <c r="D942" s="211" t="s">
        <v>2951</v>
      </c>
      <c r="E942" s="18" t="s">
        <v>472</v>
      </c>
      <c r="F942" s="212">
        <v>2.1080000000000001</v>
      </c>
      <c r="H942" s="33"/>
    </row>
    <row r="943" spans="2:8" s="1" customFormat="1" ht="16.899999999999999" customHeight="1">
      <c r="B943" s="33"/>
      <c r="C943" s="211" t="s">
        <v>2945</v>
      </c>
      <c r="D943" s="211" t="s">
        <v>2946</v>
      </c>
      <c r="E943" s="18" t="s">
        <v>472</v>
      </c>
      <c r="F943" s="212">
        <v>4.0609999999999999</v>
      </c>
      <c r="H943" s="33"/>
    </row>
    <row r="944" spans="2:8" s="1" customFormat="1" ht="16.899999999999999" customHeight="1">
      <c r="B944" s="33"/>
      <c r="C944" s="211" t="s">
        <v>2961</v>
      </c>
      <c r="D944" s="211" t="s">
        <v>2962</v>
      </c>
      <c r="E944" s="18" t="s">
        <v>472</v>
      </c>
      <c r="F944" s="212">
        <v>4.0609999999999999</v>
      </c>
      <c r="H944" s="33"/>
    </row>
    <row r="945" spans="2:8" s="1" customFormat="1" ht="16.899999999999999" customHeight="1">
      <c r="B945" s="33"/>
      <c r="C945" s="211" t="s">
        <v>2956</v>
      </c>
      <c r="D945" s="211" t="s">
        <v>2957</v>
      </c>
      <c r="E945" s="18" t="s">
        <v>472</v>
      </c>
      <c r="F945" s="212">
        <v>1.9530000000000001</v>
      </c>
      <c r="H945" s="33"/>
    </row>
    <row r="946" spans="2:8" s="1" customFormat="1" ht="26.45" customHeight="1">
      <c r="B946" s="33"/>
      <c r="C946" s="206" t="s">
        <v>3702</v>
      </c>
      <c r="D946" s="206" t="s">
        <v>112</v>
      </c>
      <c r="H946" s="33"/>
    </row>
    <row r="947" spans="2:8" s="1" customFormat="1" ht="16.899999999999999" customHeight="1">
      <c r="B947" s="33"/>
      <c r="C947" s="207" t="s">
        <v>3023</v>
      </c>
      <c r="D947" s="208" t="s">
        <v>3024</v>
      </c>
      <c r="E947" s="209" t="s">
        <v>722</v>
      </c>
      <c r="F947" s="210">
        <v>33</v>
      </c>
      <c r="H947" s="33"/>
    </row>
    <row r="948" spans="2:8" s="1" customFormat="1" ht="16.899999999999999" customHeight="1">
      <c r="B948" s="33"/>
      <c r="C948" s="211" t="s">
        <v>21</v>
      </c>
      <c r="D948" s="211" t="s">
        <v>3235</v>
      </c>
      <c r="E948" s="18" t="s">
        <v>21</v>
      </c>
      <c r="F948" s="212">
        <v>0</v>
      </c>
      <c r="H948" s="33"/>
    </row>
    <row r="949" spans="2:8" s="1" customFormat="1" ht="16.899999999999999" customHeight="1">
      <c r="B949" s="33"/>
      <c r="C949" s="211" t="s">
        <v>21</v>
      </c>
      <c r="D949" s="211" t="s">
        <v>3278</v>
      </c>
      <c r="E949" s="18" t="s">
        <v>21</v>
      </c>
      <c r="F949" s="212">
        <v>0</v>
      </c>
      <c r="H949" s="33"/>
    </row>
    <row r="950" spans="2:8" s="1" customFormat="1" ht="16.899999999999999" customHeight="1">
      <c r="B950" s="33"/>
      <c r="C950" s="211" t="s">
        <v>21</v>
      </c>
      <c r="D950" s="211" t="s">
        <v>3281</v>
      </c>
      <c r="E950" s="18" t="s">
        <v>21</v>
      </c>
      <c r="F950" s="212">
        <v>33</v>
      </c>
      <c r="H950" s="33"/>
    </row>
    <row r="951" spans="2:8" s="1" customFormat="1" ht="16.899999999999999" customHeight="1">
      <c r="B951" s="33"/>
      <c r="C951" s="211" t="s">
        <v>3023</v>
      </c>
      <c r="D951" s="211" t="s">
        <v>479</v>
      </c>
      <c r="E951" s="18" t="s">
        <v>21</v>
      </c>
      <c r="F951" s="212">
        <v>33</v>
      </c>
      <c r="H951" s="33"/>
    </row>
    <row r="952" spans="2:8" s="1" customFormat="1" ht="16.899999999999999" customHeight="1">
      <c r="B952" s="33"/>
      <c r="C952" s="213" t="s">
        <v>3687</v>
      </c>
      <c r="H952" s="33"/>
    </row>
    <row r="953" spans="2:8" s="1" customFormat="1" ht="16.899999999999999" customHeight="1">
      <c r="B953" s="33"/>
      <c r="C953" s="211" t="s">
        <v>1456</v>
      </c>
      <c r="D953" s="211" t="s">
        <v>1457</v>
      </c>
      <c r="E953" s="18" t="s">
        <v>722</v>
      </c>
      <c r="F953" s="212">
        <v>33</v>
      </c>
      <c r="H953" s="33"/>
    </row>
    <row r="954" spans="2:8" s="1" customFormat="1" ht="16.899999999999999" customHeight="1">
      <c r="B954" s="33"/>
      <c r="C954" s="211" t="s">
        <v>1478</v>
      </c>
      <c r="D954" s="211" t="s">
        <v>1479</v>
      </c>
      <c r="E954" s="18" t="s">
        <v>722</v>
      </c>
      <c r="F954" s="212">
        <v>33</v>
      </c>
      <c r="H954" s="33"/>
    </row>
    <row r="955" spans="2:8" s="1" customFormat="1" ht="16.899999999999999" customHeight="1">
      <c r="B955" s="33"/>
      <c r="C955" s="207" t="s">
        <v>750</v>
      </c>
      <c r="D955" s="208" t="s">
        <v>750</v>
      </c>
      <c r="E955" s="209" t="s">
        <v>738</v>
      </c>
      <c r="F955" s="210">
        <v>23.152999999999999</v>
      </c>
      <c r="H955" s="33"/>
    </row>
    <row r="956" spans="2:8" s="1" customFormat="1" ht="16.899999999999999" customHeight="1">
      <c r="B956" s="33"/>
      <c r="C956" s="211" t="s">
        <v>21</v>
      </c>
      <c r="D956" s="211" t="s">
        <v>3418</v>
      </c>
      <c r="E956" s="18" t="s">
        <v>21</v>
      </c>
      <c r="F956" s="212">
        <v>0</v>
      </c>
      <c r="H956" s="33"/>
    </row>
    <row r="957" spans="2:8" s="1" customFormat="1" ht="16.899999999999999" customHeight="1">
      <c r="B957" s="33"/>
      <c r="C957" s="211" t="s">
        <v>21</v>
      </c>
      <c r="D957" s="211" t="s">
        <v>3419</v>
      </c>
      <c r="E957" s="18" t="s">
        <v>21</v>
      </c>
      <c r="F957" s="212">
        <v>0</v>
      </c>
      <c r="H957" s="33"/>
    </row>
    <row r="958" spans="2:8" s="1" customFormat="1" ht="16.899999999999999" customHeight="1">
      <c r="B958" s="33"/>
      <c r="C958" s="211" t="s">
        <v>21</v>
      </c>
      <c r="D958" s="211" t="s">
        <v>3420</v>
      </c>
      <c r="E958" s="18" t="s">
        <v>21</v>
      </c>
      <c r="F958" s="212">
        <v>16.808</v>
      </c>
      <c r="H958" s="33"/>
    </row>
    <row r="959" spans="2:8" s="1" customFormat="1" ht="16.899999999999999" customHeight="1">
      <c r="B959" s="33"/>
      <c r="C959" s="211" t="s">
        <v>21</v>
      </c>
      <c r="D959" s="211" t="s">
        <v>3421</v>
      </c>
      <c r="E959" s="18" t="s">
        <v>21</v>
      </c>
      <c r="F959" s="212">
        <v>0</v>
      </c>
      <c r="H959" s="33"/>
    </row>
    <row r="960" spans="2:8" s="1" customFormat="1" ht="16.899999999999999" customHeight="1">
      <c r="B960" s="33"/>
      <c r="C960" s="211" t="s">
        <v>21</v>
      </c>
      <c r="D960" s="211" t="s">
        <v>3422</v>
      </c>
      <c r="E960" s="18" t="s">
        <v>21</v>
      </c>
      <c r="F960" s="212">
        <v>6.3449999999999998</v>
      </c>
      <c r="H960" s="33"/>
    </row>
    <row r="961" spans="2:8" s="1" customFormat="1" ht="16.899999999999999" customHeight="1">
      <c r="B961" s="33"/>
      <c r="C961" s="211" t="s">
        <v>750</v>
      </c>
      <c r="D961" s="211" t="s">
        <v>479</v>
      </c>
      <c r="E961" s="18" t="s">
        <v>21</v>
      </c>
      <c r="F961" s="212">
        <v>23.152999999999999</v>
      </c>
      <c r="H961" s="33"/>
    </row>
    <row r="962" spans="2:8" s="1" customFormat="1" ht="16.899999999999999" customHeight="1">
      <c r="B962" s="33"/>
      <c r="C962" s="213" t="s">
        <v>3687</v>
      </c>
      <c r="H962" s="33"/>
    </row>
    <row r="963" spans="2:8" s="1" customFormat="1" ht="16.899999999999999" customHeight="1">
      <c r="B963" s="33"/>
      <c r="C963" s="211" t="s">
        <v>1876</v>
      </c>
      <c r="D963" s="211" t="s">
        <v>1877</v>
      </c>
      <c r="E963" s="18" t="s">
        <v>738</v>
      </c>
      <c r="F963" s="212">
        <v>23.152999999999999</v>
      </c>
      <c r="H963" s="33"/>
    </row>
    <row r="964" spans="2:8" s="1" customFormat="1" ht="16.899999999999999" customHeight="1">
      <c r="B964" s="33"/>
      <c r="C964" s="211" t="s">
        <v>2202</v>
      </c>
      <c r="D964" s="211" t="s">
        <v>2203</v>
      </c>
      <c r="E964" s="18" t="s">
        <v>472</v>
      </c>
      <c r="F964" s="212">
        <v>57.951999999999998</v>
      </c>
      <c r="H964" s="33"/>
    </row>
    <row r="965" spans="2:8" s="1" customFormat="1" ht="16.899999999999999" customHeight="1">
      <c r="B965" s="33"/>
      <c r="C965" s="207" t="s">
        <v>752</v>
      </c>
      <c r="D965" s="208" t="s">
        <v>752</v>
      </c>
      <c r="E965" s="209" t="s">
        <v>251</v>
      </c>
      <c r="F965" s="210">
        <v>23.5</v>
      </c>
      <c r="H965" s="33"/>
    </row>
    <row r="966" spans="2:8" s="1" customFormat="1" ht="16.899999999999999" customHeight="1">
      <c r="B966" s="33"/>
      <c r="C966" s="211" t="s">
        <v>21</v>
      </c>
      <c r="D966" s="211" t="s">
        <v>3360</v>
      </c>
      <c r="E966" s="18" t="s">
        <v>21</v>
      </c>
      <c r="F966" s="212">
        <v>0</v>
      </c>
      <c r="H966" s="33"/>
    </row>
    <row r="967" spans="2:8" s="1" customFormat="1" ht="16.899999999999999" customHeight="1">
      <c r="B967" s="33"/>
      <c r="C967" s="211" t="s">
        <v>21</v>
      </c>
      <c r="D967" s="211" t="s">
        <v>3361</v>
      </c>
      <c r="E967" s="18" t="s">
        <v>21</v>
      </c>
      <c r="F967" s="212">
        <v>0</v>
      </c>
      <c r="H967" s="33"/>
    </row>
    <row r="968" spans="2:8" s="1" customFormat="1" ht="16.899999999999999" customHeight="1">
      <c r="B968" s="33"/>
      <c r="C968" s="211" t="s">
        <v>21</v>
      </c>
      <c r="D968" s="211" t="s">
        <v>3362</v>
      </c>
      <c r="E968" s="18" t="s">
        <v>21</v>
      </c>
      <c r="F968" s="212">
        <v>2.2000000000000002</v>
      </c>
      <c r="H968" s="33"/>
    </row>
    <row r="969" spans="2:8" s="1" customFormat="1" ht="16.899999999999999" customHeight="1">
      <c r="B969" s="33"/>
      <c r="C969" s="211" t="s">
        <v>21</v>
      </c>
      <c r="D969" s="211" t="s">
        <v>3363</v>
      </c>
      <c r="E969" s="18" t="s">
        <v>21</v>
      </c>
      <c r="F969" s="212">
        <v>0</v>
      </c>
      <c r="H969" s="33"/>
    </row>
    <row r="970" spans="2:8" s="1" customFormat="1" ht="16.899999999999999" customHeight="1">
      <c r="B970" s="33"/>
      <c r="C970" s="211" t="s">
        <v>21</v>
      </c>
      <c r="D970" s="211" t="s">
        <v>3364</v>
      </c>
      <c r="E970" s="18" t="s">
        <v>21</v>
      </c>
      <c r="F970" s="212">
        <v>21.3</v>
      </c>
      <c r="H970" s="33"/>
    </row>
    <row r="971" spans="2:8" s="1" customFormat="1" ht="16.899999999999999" customHeight="1">
      <c r="B971" s="33"/>
      <c r="C971" s="211" t="s">
        <v>752</v>
      </c>
      <c r="D971" s="211" t="s">
        <v>479</v>
      </c>
      <c r="E971" s="18" t="s">
        <v>21</v>
      </c>
      <c r="F971" s="212">
        <v>23.5</v>
      </c>
      <c r="H971" s="33"/>
    </row>
    <row r="972" spans="2:8" s="1" customFormat="1" ht="16.899999999999999" customHeight="1">
      <c r="B972" s="33"/>
      <c r="C972" s="213" t="s">
        <v>3687</v>
      </c>
      <c r="H972" s="33"/>
    </row>
    <row r="973" spans="2:8" s="1" customFormat="1" ht="16.899999999999999" customHeight="1">
      <c r="B973" s="33"/>
      <c r="C973" s="211" t="s">
        <v>3356</v>
      </c>
      <c r="D973" s="211" t="s">
        <v>3357</v>
      </c>
      <c r="E973" s="18" t="s">
        <v>251</v>
      </c>
      <c r="F973" s="212">
        <v>23.5</v>
      </c>
      <c r="H973" s="33"/>
    </row>
    <row r="974" spans="2:8" s="1" customFormat="1" ht="16.899999999999999" customHeight="1">
      <c r="B974" s="33"/>
      <c r="C974" s="211" t="s">
        <v>2202</v>
      </c>
      <c r="D974" s="211" t="s">
        <v>2203</v>
      </c>
      <c r="E974" s="18" t="s">
        <v>472</v>
      </c>
      <c r="F974" s="212">
        <v>57.951999999999998</v>
      </c>
      <c r="H974" s="33"/>
    </row>
    <row r="975" spans="2:8" s="1" customFormat="1" ht="16.899999999999999" customHeight="1">
      <c r="B975" s="33"/>
      <c r="C975" s="207" t="s">
        <v>3027</v>
      </c>
      <c r="D975" s="208" t="s">
        <v>3028</v>
      </c>
      <c r="E975" s="209" t="s">
        <v>3029</v>
      </c>
      <c r="F975" s="210">
        <v>9.9</v>
      </c>
      <c r="H975" s="33"/>
    </row>
    <row r="976" spans="2:8" s="1" customFormat="1" ht="16.899999999999999" customHeight="1">
      <c r="B976" s="33"/>
      <c r="C976" s="211" t="s">
        <v>21</v>
      </c>
      <c r="D976" s="211" t="s">
        <v>3278</v>
      </c>
      <c r="E976" s="18" t="s">
        <v>21</v>
      </c>
      <c r="F976" s="212">
        <v>0</v>
      </c>
      <c r="H976" s="33"/>
    </row>
    <row r="977" spans="2:8" s="1" customFormat="1" ht="16.899999999999999" customHeight="1">
      <c r="B977" s="33"/>
      <c r="C977" s="211" t="s">
        <v>21</v>
      </c>
      <c r="D977" s="211" t="s">
        <v>3279</v>
      </c>
      <c r="E977" s="18" t="s">
        <v>21</v>
      </c>
      <c r="F977" s="212">
        <v>9.9</v>
      </c>
      <c r="H977" s="33"/>
    </row>
    <row r="978" spans="2:8" s="1" customFormat="1" ht="16.899999999999999" customHeight="1">
      <c r="B978" s="33"/>
      <c r="C978" s="211" t="s">
        <v>3027</v>
      </c>
      <c r="D978" s="211" t="s">
        <v>479</v>
      </c>
      <c r="E978" s="18" t="s">
        <v>21</v>
      </c>
      <c r="F978" s="212">
        <v>9.9</v>
      </c>
      <c r="H978" s="33"/>
    </row>
    <row r="979" spans="2:8" s="1" customFormat="1" ht="16.899999999999999" customHeight="1">
      <c r="B979" s="33"/>
      <c r="C979" s="213" t="s">
        <v>3687</v>
      </c>
      <c r="H979" s="33"/>
    </row>
    <row r="980" spans="2:8" s="1" customFormat="1" ht="16.899999999999999" customHeight="1">
      <c r="B980" s="33"/>
      <c r="C980" s="211" t="s">
        <v>1439</v>
      </c>
      <c r="D980" s="211" t="s">
        <v>1440</v>
      </c>
      <c r="E980" s="18" t="s">
        <v>738</v>
      </c>
      <c r="F980" s="212">
        <v>9.9</v>
      </c>
      <c r="H980" s="33"/>
    </row>
    <row r="981" spans="2:8" s="1" customFormat="1" ht="16.899999999999999" customHeight="1">
      <c r="B981" s="33"/>
      <c r="C981" s="211" t="s">
        <v>1483</v>
      </c>
      <c r="D981" s="211" t="s">
        <v>1484</v>
      </c>
      <c r="E981" s="18" t="s">
        <v>472</v>
      </c>
      <c r="F981" s="212">
        <v>0.69299999999999995</v>
      </c>
      <c r="H981" s="33"/>
    </row>
    <row r="982" spans="2:8" s="1" customFormat="1" ht="16.899999999999999" customHeight="1">
      <c r="B982" s="33"/>
      <c r="C982" s="207" t="s">
        <v>3031</v>
      </c>
      <c r="D982" s="208" t="s">
        <v>3031</v>
      </c>
      <c r="E982" s="209" t="s">
        <v>738</v>
      </c>
      <c r="F982" s="210">
        <v>11.38</v>
      </c>
      <c r="H982" s="33"/>
    </row>
    <row r="983" spans="2:8" s="1" customFormat="1" ht="16.899999999999999" customHeight="1">
      <c r="B983" s="33"/>
      <c r="C983" s="211" t="s">
        <v>21</v>
      </c>
      <c r="D983" s="211" t="s">
        <v>3608</v>
      </c>
      <c r="E983" s="18" t="s">
        <v>21</v>
      </c>
      <c r="F983" s="212">
        <v>0</v>
      </c>
      <c r="H983" s="33"/>
    </row>
    <row r="984" spans="2:8" s="1" customFormat="1" ht="16.899999999999999" customHeight="1">
      <c r="B984" s="33"/>
      <c r="C984" s="211" t="s">
        <v>21</v>
      </c>
      <c r="D984" s="211" t="s">
        <v>3609</v>
      </c>
      <c r="E984" s="18" t="s">
        <v>21</v>
      </c>
      <c r="F984" s="212">
        <v>19.739999999999998</v>
      </c>
      <c r="H984" s="33"/>
    </row>
    <row r="985" spans="2:8" s="1" customFormat="1" ht="16.899999999999999" customHeight="1">
      <c r="B985" s="33"/>
      <c r="C985" s="211" t="s">
        <v>21</v>
      </c>
      <c r="D985" s="211" t="s">
        <v>3610</v>
      </c>
      <c r="E985" s="18" t="s">
        <v>21</v>
      </c>
      <c r="F985" s="212">
        <v>-8.36</v>
      </c>
      <c r="H985" s="33"/>
    </row>
    <row r="986" spans="2:8" s="1" customFormat="1" ht="16.899999999999999" customHeight="1">
      <c r="B986" s="33"/>
      <c r="C986" s="211" t="s">
        <v>3031</v>
      </c>
      <c r="D986" s="211" t="s">
        <v>479</v>
      </c>
      <c r="E986" s="18" t="s">
        <v>21</v>
      </c>
      <c r="F986" s="212">
        <v>11.38</v>
      </c>
      <c r="H986" s="33"/>
    </row>
    <row r="987" spans="2:8" s="1" customFormat="1" ht="16.899999999999999" customHeight="1">
      <c r="B987" s="33"/>
      <c r="C987" s="213" t="s">
        <v>3687</v>
      </c>
      <c r="H987" s="33"/>
    </row>
    <row r="988" spans="2:8" s="1" customFormat="1" ht="16.899999999999999" customHeight="1">
      <c r="B988" s="33"/>
      <c r="C988" s="211" t="s">
        <v>3603</v>
      </c>
      <c r="D988" s="211" t="s">
        <v>3604</v>
      </c>
      <c r="E988" s="18" t="s">
        <v>738</v>
      </c>
      <c r="F988" s="212">
        <v>11.38</v>
      </c>
      <c r="H988" s="33"/>
    </row>
    <row r="989" spans="2:8" s="1" customFormat="1" ht="16.899999999999999" customHeight="1">
      <c r="B989" s="33"/>
      <c r="C989" s="211" t="s">
        <v>2202</v>
      </c>
      <c r="D989" s="211" t="s">
        <v>2203</v>
      </c>
      <c r="E989" s="18" t="s">
        <v>472</v>
      </c>
      <c r="F989" s="212">
        <v>57.951999999999998</v>
      </c>
      <c r="H989" s="33"/>
    </row>
    <row r="990" spans="2:8" s="1" customFormat="1" ht="16.899999999999999" customHeight="1">
      <c r="B990" s="33"/>
      <c r="C990" s="207" t="s">
        <v>784</v>
      </c>
      <c r="D990" s="208" t="s">
        <v>785</v>
      </c>
      <c r="E990" s="209" t="s">
        <v>786</v>
      </c>
      <c r="F990" s="210">
        <v>11</v>
      </c>
      <c r="H990" s="33"/>
    </row>
    <row r="991" spans="2:8" s="1" customFormat="1" ht="16.899999999999999" customHeight="1">
      <c r="B991" s="33"/>
      <c r="C991" s="211" t="s">
        <v>21</v>
      </c>
      <c r="D991" s="211" t="s">
        <v>1602</v>
      </c>
      <c r="E991" s="18" t="s">
        <v>21</v>
      </c>
      <c r="F991" s="212">
        <v>0</v>
      </c>
      <c r="H991" s="33"/>
    </row>
    <row r="992" spans="2:8" s="1" customFormat="1" ht="16.899999999999999" customHeight="1">
      <c r="B992" s="33"/>
      <c r="C992" s="211" t="s">
        <v>21</v>
      </c>
      <c r="D992" s="211" t="s">
        <v>3452</v>
      </c>
      <c r="E992" s="18" t="s">
        <v>21</v>
      </c>
      <c r="F992" s="212">
        <v>3</v>
      </c>
      <c r="H992" s="33"/>
    </row>
    <row r="993" spans="2:8" s="1" customFormat="1" ht="16.899999999999999" customHeight="1">
      <c r="B993" s="33"/>
      <c r="C993" s="211" t="s">
        <v>21</v>
      </c>
      <c r="D993" s="211" t="s">
        <v>3453</v>
      </c>
      <c r="E993" s="18" t="s">
        <v>21</v>
      </c>
      <c r="F993" s="212">
        <v>7</v>
      </c>
      <c r="H993" s="33"/>
    </row>
    <row r="994" spans="2:8" s="1" customFormat="1" ht="16.899999999999999" customHeight="1">
      <c r="B994" s="33"/>
      <c r="C994" s="211" t="s">
        <v>21</v>
      </c>
      <c r="D994" s="211" t="s">
        <v>3454</v>
      </c>
      <c r="E994" s="18" t="s">
        <v>21</v>
      </c>
      <c r="F994" s="212">
        <v>1</v>
      </c>
      <c r="H994" s="33"/>
    </row>
    <row r="995" spans="2:8" s="1" customFormat="1" ht="16.899999999999999" customHeight="1">
      <c r="B995" s="33"/>
      <c r="C995" s="211" t="s">
        <v>784</v>
      </c>
      <c r="D995" s="211" t="s">
        <v>479</v>
      </c>
      <c r="E995" s="18" t="s">
        <v>21</v>
      </c>
      <c r="F995" s="212">
        <v>11</v>
      </c>
      <c r="H995" s="33"/>
    </row>
    <row r="996" spans="2:8" s="1" customFormat="1" ht="16.899999999999999" customHeight="1">
      <c r="B996" s="33"/>
      <c r="C996" s="213" t="s">
        <v>3687</v>
      </c>
      <c r="H996" s="33"/>
    </row>
    <row r="997" spans="2:8" s="1" customFormat="1" ht="16.899999999999999" customHeight="1">
      <c r="B997" s="33"/>
      <c r="C997" s="211" t="s">
        <v>1935</v>
      </c>
      <c r="D997" s="211" t="s">
        <v>1936</v>
      </c>
      <c r="E997" s="18" t="s">
        <v>786</v>
      </c>
      <c r="F997" s="212">
        <v>11</v>
      </c>
      <c r="H997" s="33"/>
    </row>
    <row r="998" spans="2:8" s="1" customFormat="1" ht="16.899999999999999" customHeight="1">
      <c r="B998" s="33"/>
      <c r="C998" s="211" t="s">
        <v>1930</v>
      </c>
      <c r="D998" s="211" t="s">
        <v>1931</v>
      </c>
      <c r="E998" s="18" t="s">
        <v>786</v>
      </c>
      <c r="F998" s="212">
        <v>11</v>
      </c>
      <c r="H998" s="33"/>
    </row>
    <row r="999" spans="2:8" s="1" customFormat="1" ht="16.899999999999999" customHeight="1">
      <c r="B999" s="33"/>
      <c r="C999" s="207" t="s">
        <v>3033</v>
      </c>
      <c r="D999" s="208" t="s">
        <v>3034</v>
      </c>
      <c r="E999" s="209" t="s">
        <v>186</v>
      </c>
      <c r="F999" s="210">
        <v>1</v>
      </c>
      <c r="H999" s="33"/>
    </row>
    <row r="1000" spans="2:8" s="1" customFormat="1" ht="16.899999999999999" customHeight="1">
      <c r="B1000" s="33"/>
      <c r="C1000" s="211" t="s">
        <v>21</v>
      </c>
      <c r="D1000" s="211" t="s">
        <v>3076</v>
      </c>
      <c r="E1000" s="18" t="s">
        <v>21</v>
      </c>
      <c r="F1000" s="212">
        <v>0</v>
      </c>
      <c r="H1000" s="33"/>
    </row>
    <row r="1001" spans="2:8" s="1" customFormat="1" ht="16.899999999999999" customHeight="1">
      <c r="B1001" s="33"/>
      <c r="C1001" s="211" t="s">
        <v>21</v>
      </c>
      <c r="D1001" s="211" t="s">
        <v>84</v>
      </c>
      <c r="E1001" s="18" t="s">
        <v>21</v>
      </c>
      <c r="F1001" s="212">
        <v>1</v>
      </c>
      <c r="H1001" s="33"/>
    </row>
    <row r="1002" spans="2:8" s="1" customFormat="1" ht="16.899999999999999" customHeight="1">
      <c r="B1002" s="33"/>
      <c r="C1002" s="211" t="s">
        <v>3033</v>
      </c>
      <c r="D1002" s="211" t="s">
        <v>479</v>
      </c>
      <c r="E1002" s="18" t="s">
        <v>21</v>
      </c>
      <c r="F1002" s="212">
        <v>1</v>
      </c>
      <c r="H1002" s="33"/>
    </row>
    <row r="1003" spans="2:8" s="1" customFormat="1" ht="16.899999999999999" customHeight="1">
      <c r="B1003" s="33"/>
      <c r="C1003" s="213" t="s">
        <v>3687</v>
      </c>
      <c r="H1003" s="33"/>
    </row>
    <row r="1004" spans="2:8" s="1" customFormat="1" ht="16.899999999999999" customHeight="1">
      <c r="B1004" s="33"/>
      <c r="C1004" s="211" t="s">
        <v>3070</v>
      </c>
      <c r="D1004" s="211" t="s">
        <v>3071</v>
      </c>
      <c r="E1004" s="18" t="s">
        <v>786</v>
      </c>
      <c r="F1004" s="212">
        <v>1</v>
      </c>
      <c r="H1004" s="33"/>
    </row>
    <row r="1005" spans="2:8" s="1" customFormat="1" ht="16.899999999999999" customHeight="1">
      <c r="B1005" s="33"/>
      <c r="C1005" s="211" t="s">
        <v>3077</v>
      </c>
      <c r="D1005" s="211" t="s">
        <v>3078</v>
      </c>
      <c r="E1005" s="18" t="s">
        <v>786</v>
      </c>
      <c r="F1005" s="212">
        <v>1</v>
      </c>
      <c r="H1005" s="33"/>
    </row>
    <row r="1006" spans="2:8" s="1" customFormat="1" ht="16.899999999999999" customHeight="1">
      <c r="B1006" s="33"/>
      <c r="C1006" s="211" t="s">
        <v>3083</v>
      </c>
      <c r="D1006" s="211" t="s">
        <v>3084</v>
      </c>
      <c r="E1006" s="18" t="s">
        <v>786</v>
      </c>
      <c r="F1006" s="212">
        <v>1</v>
      </c>
      <c r="H1006" s="33"/>
    </row>
    <row r="1007" spans="2:8" s="1" customFormat="1" ht="16.899999999999999" customHeight="1">
      <c r="B1007" s="33"/>
      <c r="C1007" s="211" t="s">
        <v>3149</v>
      </c>
      <c r="D1007" s="211" t="s">
        <v>3150</v>
      </c>
      <c r="E1007" s="18" t="s">
        <v>786</v>
      </c>
      <c r="F1007" s="212">
        <v>1</v>
      </c>
      <c r="H1007" s="33"/>
    </row>
    <row r="1008" spans="2:8" s="1" customFormat="1" ht="16.899999999999999" customHeight="1">
      <c r="B1008" s="33"/>
      <c r="C1008" s="211" t="s">
        <v>3183</v>
      </c>
      <c r="D1008" s="211" t="s">
        <v>3184</v>
      </c>
      <c r="E1008" s="18" t="s">
        <v>786</v>
      </c>
      <c r="F1008" s="212">
        <v>1</v>
      </c>
      <c r="H1008" s="33"/>
    </row>
    <row r="1009" spans="2:8" s="1" customFormat="1" ht="16.899999999999999" customHeight="1">
      <c r="B1009" s="33"/>
      <c r="C1009" s="211" t="s">
        <v>3208</v>
      </c>
      <c r="D1009" s="211" t="s">
        <v>3209</v>
      </c>
      <c r="E1009" s="18" t="s">
        <v>786</v>
      </c>
      <c r="F1009" s="212">
        <v>1</v>
      </c>
      <c r="H1009" s="33"/>
    </row>
    <row r="1010" spans="2:8" s="1" customFormat="1" ht="16.899999999999999" customHeight="1">
      <c r="B1010" s="33"/>
      <c r="C1010" s="207" t="s">
        <v>787</v>
      </c>
      <c r="D1010" s="208" t="s">
        <v>787</v>
      </c>
      <c r="E1010" s="209" t="s">
        <v>251</v>
      </c>
      <c r="F1010" s="210">
        <v>259.14999999999998</v>
      </c>
      <c r="H1010" s="33"/>
    </row>
    <row r="1011" spans="2:8" s="1" customFormat="1" ht="16.899999999999999" customHeight="1">
      <c r="B1011" s="33"/>
      <c r="C1011" s="211" t="s">
        <v>21</v>
      </c>
      <c r="D1011" s="211" t="s">
        <v>3213</v>
      </c>
      <c r="E1011" s="18" t="s">
        <v>21</v>
      </c>
      <c r="F1011" s="212">
        <v>0</v>
      </c>
      <c r="H1011" s="33"/>
    </row>
    <row r="1012" spans="2:8" s="1" customFormat="1" ht="16.899999999999999" customHeight="1">
      <c r="B1012" s="33"/>
      <c r="C1012" s="211" t="s">
        <v>21</v>
      </c>
      <c r="D1012" s="211" t="s">
        <v>3214</v>
      </c>
      <c r="E1012" s="18" t="s">
        <v>21</v>
      </c>
      <c r="F1012" s="212">
        <v>6.5</v>
      </c>
      <c r="H1012" s="33"/>
    </row>
    <row r="1013" spans="2:8" s="1" customFormat="1" ht="16.899999999999999" customHeight="1">
      <c r="B1013" s="33"/>
      <c r="C1013" s="211" t="s">
        <v>21</v>
      </c>
      <c r="D1013" s="211" t="s">
        <v>3215</v>
      </c>
      <c r="E1013" s="18" t="s">
        <v>21</v>
      </c>
      <c r="F1013" s="212">
        <v>58.95</v>
      </c>
      <c r="H1013" s="33"/>
    </row>
    <row r="1014" spans="2:8" s="1" customFormat="1" ht="16.899999999999999" customHeight="1">
      <c r="B1014" s="33"/>
      <c r="C1014" s="211" t="s">
        <v>21</v>
      </c>
      <c r="D1014" s="211" t="s">
        <v>3216</v>
      </c>
      <c r="E1014" s="18" t="s">
        <v>21</v>
      </c>
      <c r="F1014" s="212">
        <v>3.8</v>
      </c>
      <c r="H1014" s="33"/>
    </row>
    <row r="1015" spans="2:8" s="1" customFormat="1" ht="16.899999999999999" customHeight="1">
      <c r="B1015" s="33"/>
      <c r="C1015" s="211" t="s">
        <v>21</v>
      </c>
      <c r="D1015" s="211" t="s">
        <v>3217</v>
      </c>
      <c r="E1015" s="18" t="s">
        <v>21</v>
      </c>
      <c r="F1015" s="212">
        <v>162.30000000000001</v>
      </c>
      <c r="H1015" s="33"/>
    </row>
    <row r="1016" spans="2:8" s="1" customFormat="1" ht="16.899999999999999" customHeight="1">
      <c r="B1016" s="33"/>
      <c r="C1016" s="211" t="s">
        <v>21</v>
      </c>
      <c r="D1016" s="211" t="s">
        <v>3133</v>
      </c>
      <c r="E1016" s="18" t="s">
        <v>21</v>
      </c>
      <c r="F1016" s="212">
        <v>0</v>
      </c>
      <c r="H1016" s="33"/>
    </row>
    <row r="1017" spans="2:8" s="1" customFormat="1" ht="16.899999999999999" customHeight="1">
      <c r="B1017" s="33"/>
      <c r="C1017" s="211" t="s">
        <v>21</v>
      </c>
      <c r="D1017" s="211" t="s">
        <v>3218</v>
      </c>
      <c r="E1017" s="18" t="s">
        <v>21</v>
      </c>
      <c r="F1017" s="212">
        <v>5.2</v>
      </c>
      <c r="H1017" s="33"/>
    </row>
    <row r="1018" spans="2:8" s="1" customFormat="1" ht="16.899999999999999" customHeight="1">
      <c r="B1018" s="33"/>
      <c r="C1018" s="211" t="s">
        <v>21</v>
      </c>
      <c r="D1018" s="211" t="s">
        <v>3135</v>
      </c>
      <c r="E1018" s="18" t="s">
        <v>21</v>
      </c>
      <c r="F1018" s="212">
        <v>0</v>
      </c>
      <c r="H1018" s="33"/>
    </row>
    <row r="1019" spans="2:8" s="1" customFormat="1" ht="16.899999999999999" customHeight="1">
      <c r="B1019" s="33"/>
      <c r="C1019" s="211" t="s">
        <v>21</v>
      </c>
      <c r="D1019" s="211" t="s">
        <v>3219</v>
      </c>
      <c r="E1019" s="18" t="s">
        <v>21</v>
      </c>
      <c r="F1019" s="212">
        <v>5.3</v>
      </c>
      <c r="H1019" s="33"/>
    </row>
    <row r="1020" spans="2:8" s="1" customFormat="1" ht="16.899999999999999" customHeight="1">
      <c r="B1020" s="33"/>
      <c r="C1020" s="211" t="s">
        <v>21</v>
      </c>
      <c r="D1020" s="211" t="s">
        <v>3137</v>
      </c>
      <c r="E1020" s="18" t="s">
        <v>21</v>
      </c>
      <c r="F1020" s="212">
        <v>0</v>
      </c>
      <c r="H1020" s="33"/>
    </row>
    <row r="1021" spans="2:8" s="1" customFormat="1" ht="16.899999999999999" customHeight="1">
      <c r="B1021" s="33"/>
      <c r="C1021" s="211" t="s">
        <v>21</v>
      </c>
      <c r="D1021" s="211" t="s">
        <v>3220</v>
      </c>
      <c r="E1021" s="18" t="s">
        <v>21</v>
      </c>
      <c r="F1021" s="212">
        <v>17.100000000000001</v>
      </c>
      <c r="H1021" s="33"/>
    </row>
    <row r="1022" spans="2:8" s="1" customFormat="1" ht="16.899999999999999" customHeight="1">
      <c r="B1022" s="33"/>
      <c r="C1022" s="211" t="s">
        <v>787</v>
      </c>
      <c r="D1022" s="211" t="s">
        <v>479</v>
      </c>
      <c r="E1022" s="18" t="s">
        <v>21</v>
      </c>
      <c r="F1022" s="212">
        <v>259.14999999999998</v>
      </c>
      <c r="H1022" s="33"/>
    </row>
    <row r="1023" spans="2:8" s="1" customFormat="1" ht="16.899999999999999" customHeight="1">
      <c r="B1023" s="33"/>
      <c r="C1023" s="213" t="s">
        <v>3687</v>
      </c>
      <c r="H1023" s="33"/>
    </row>
    <row r="1024" spans="2:8" s="1" customFormat="1" ht="16.899999999999999" customHeight="1">
      <c r="B1024" s="33"/>
      <c r="C1024" s="211" t="s">
        <v>1305</v>
      </c>
      <c r="D1024" s="211" t="s">
        <v>1306</v>
      </c>
      <c r="E1024" s="18" t="s">
        <v>251</v>
      </c>
      <c r="F1024" s="212">
        <v>259.14999999999998</v>
      </c>
      <c r="H1024" s="33"/>
    </row>
    <row r="1025" spans="2:8" s="1" customFormat="1" ht="16.899999999999999" customHeight="1">
      <c r="B1025" s="33"/>
      <c r="C1025" s="211" t="s">
        <v>3123</v>
      </c>
      <c r="D1025" s="211" t="s">
        <v>3124</v>
      </c>
      <c r="E1025" s="18" t="s">
        <v>738</v>
      </c>
      <c r="F1025" s="212">
        <v>1282.942</v>
      </c>
      <c r="H1025" s="33"/>
    </row>
    <row r="1026" spans="2:8" s="1" customFormat="1" ht="16.899999999999999" customHeight="1">
      <c r="B1026" s="33"/>
      <c r="C1026" s="207" t="s">
        <v>3037</v>
      </c>
      <c r="D1026" s="208" t="s">
        <v>3038</v>
      </c>
      <c r="E1026" s="209" t="s">
        <v>251</v>
      </c>
      <c r="F1026" s="210">
        <v>58.67</v>
      </c>
      <c r="H1026" s="33"/>
    </row>
    <row r="1027" spans="2:8" s="1" customFormat="1" ht="16.899999999999999" customHeight="1">
      <c r="B1027" s="33"/>
      <c r="C1027" s="211" t="s">
        <v>21</v>
      </c>
      <c r="D1027" s="211" t="s">
        <v>3616</v>
      </c>
      <c r="E1027" s="18" t="s">
        <v>21</v>
      </c>
      <c r="F1027" s="212">
        <v>0</v>
      </c>
      <c r="H1027" s="33"/>
    </row>
    <row r="1028" spans="2:8" s="1" customFormat="1" ht="16.899999999999999" customHeight="1">
      <c r="B1028" s="33"/>
      <c r="C1028" s="211" t="s">
        <v>21</v>
      </c>
      <c r="D1028" s="211" t="s">
        <v>3617</v>
      </c>
      <c r="E1028" s="18" t="s">
        <v>21</v>
      </c>
      <c r="F1028" s="212">
        <v>0</v>
      </c>
      <c r="H1028" s="33"/>
    </row>
    <row r="1029" spans="2:8" s="1" customFormat="1" ht="16.899999999999999" customHeight="1">
      <c r="B1029" s="33"/>
      <c r="C1029" s="211" t="s">
        <v>21</v>
      </c>
      <c r="D1029" s="211" t="s">
        <v>3618</v>
      </c>
      <c r="E1029" s="18" t="s">
        <v>21</v>
      </c>
      <c r="F1029" s="212">
        <v>6.1</v>
      </c>
      <c r="H1029" s="33"/>
    </row>
    <row r="1030" spans="2:8" s="1" customFormat="1" ht="16.899999999999999" customHeight="1">
      <c r="B1030" s="33"/>
      <c r="C1030" s="211" t="s">
        <v>21</v>
      </c>
      <c r="D1030" s="211" t="s">
        <v>3619</v>
      </c>
      <c r="E1030" s="18" t="s">
        <v>21</v>
      </c>
      <c r="F1030" s="212">
        <v>15.5</v>
      </c>
      <c r="H1030" s="33"/>
    </row>
    <row r="1031" spans="2:8" s="1" customFormat="1" ht="16.899999999999999" customHeight="1">
      <c r="B1031" s="33"/>
      <c r="C1031" s="211" t="s">
        <v>21</v>
      </c>
      <c r="D1031" s="211" t="s">
        <v>3620</v>
      </c>
      <c r="E1031" s="18" t="s">
        <v>21</v>
      </c>
      <c r="F1031" s="212">
        <v>0</v>
      </c>
      <c r="H1031" s="33"/>
    </row>
    <row r="1032" spans="2:8" s="1" customFormat="1" ht="16.899999999999999" customHeight="1">
      <c r="B1032" s="33"/>
      <c r="C1032" s="211" t="s">
        <v>21</v>
      </c>
      <c r="D1032" s="211" t="s">
        <v>3621</v>
      </c>
      <c r="E1032" s="18" t="s">
        <v>21</v>
      </c>
      <c r="F1032" s="212">
        <v>7.57</v>
      </c>
      <c r="H1032" s="33"/>
    </row>
    <row r="1033" spans="2:8" s="1" customFormat="1" ht="16.899999999999999" customHeight="1">
      <c r="B1033" s="33"/>
      <c r="C1033" s="211" t="s">
        <v>21</v>
      </c>
      <c r="D1033" s="211" t="s">
        <v>3622</v>
      </c>
      <c r="E1033" s="18" t="s">
        <v>21</v>
      </c>
      <c r="F1033" s="212">
        <v>29.5</v>
      </c>
      <c r="H1033" s="33"/>
    </row>
    <row r="1034" spans="2:8" s="1" customFormat="1" ht="16.899999999999999" customHeight="1">
      <c r="B1034" s="33"/>
      <c r="C1034" s="211" t="s">
        <v>3037</v>
      </c>
      <c r="D1034" s="211" t="s">
        <v>479</v>
      </c>
      <c r="E1034" s="18" t="s">
        <v>21</v>
      </c>
      <c r="F1034" s="212">
        <v>58.67</v>
      </c>
      <c r="H1034" s="33"/>
    </row>
    <row r="1035" spans="2:8" s="1" customFormat="1" ht="16.899999999999999" customHeight="1">
      <c r="B1035" s="33"/>
      <c r="C1035" s="213" t="s">
        <v>3687</v>
      </c>
      <c r="H1035" s="33"/>
    </row>
    <row r="1036" spans="2:8" s="1" customFormat="1" ht="16.899999999999999" customHeight="1">
      <c r="B1036" s="33"/>
      <c r="C1036" s="211" t="s">
        <v>2234</v>
      </c>
      <c r="D1036" s="211" t="s">
        <v>2235</v>
      </c>
      <c r="E1036" s="18" t="s">
        <v>251</v>
      </c>
      <c r="F1036" s="212">
        <v>58.67</v>
      </c>
      <c r="H1036" s="33"/>
    </row>
    <row r="1037" spans="2:8" s="1" customFormat="1" ht="16.899999999999999" customHeight="1">
      <c r="B1037" s="33"/>
      <c r="C1037" s="211" t="s">
        <v>1977</v>
      </c>
      <c r="D1037" s="211" t="s">
        <v>1978</v>
      </c>
      <c r="E1037" s="18" t="s">
        <v>738</v>
      </c>
      <c r="F1037" s="212">
        <v>83.179000000000002</v>
      </c>
      <c r="H1037" s="33"/>
    </row>
    <row r="1038" spans="2:8" s="1" customFormat="1" ht="16.899999999999999" customHeight="1">
      <c r="B1038" s="33"/>
      <c r="C1038" s="211" t="s">
        <v>1993</v>
      </c>
      <c r="D1038" s="211" t="s">
        <v>1994</v>
      </c>
      <c r="E1038" s="18" t="s">
        <v>722</v>
      </c>
      <c r="F1038" s="212">
        <v>628.07799999999997</v>
      </c>
      <c r="H1038" s="33"/>
    </row>
    <row r="1039" spans="2:8" s="1" customFormat="1" ht="16.899999999999999" customHeight="1">
      <c r="B1039" s="33"/>
      <c r="C1039" s="211" t="s">
        <v>2240</v>
      </c>
      <c r="D1039" s="211" t="s">
        <v>2241</v>
      </c>
      <c r="E1039" s="18" t="s">
        <v>251</v>
      </c>
      <c r="F1039" s="212">
        <v>58.67</v>
      </c>
      <c r="H1039" s="33"/>
    </row>
    <row r="1040" spans="2:8" s="1" customFormat="1" ht="16.899999999999999" customHeight="1">
      <c r="B1040" s="33"/>
      <c r="C1040" s="207" t="s">
        <v>3041</v>
      </c>
      <c r="D1040" s="208" t="s">
        <v>3041</v>
      </c>
      <c r="E1040" s="209" t="s">
        <v>738</v>
      </c>
      <c r="F1040" s="210">
        <v>621.83299999999997</v>
      </c>
      <c r="H1040" s="33"/>
    </row>
    <row r="1041" spans="2:8" s="1" customFormat="1" ht="16.899999999999999" customHeight="1">
      <c r="B1041" s="33"/>
      <c r="C1041" s="211" t="s">
        <v>21</v>
      </c>
      <c r="D1041" s="211" t="s">
        <v>3107</v>
      </c>
      <c r="E1041" s="18" t="s">
        <v>21</v>
      </c>
      <c r="F1041" s="212">
        <v>0</v>
      </c>
      <c r="H1041" s="33"/>
    </row>
    <row r="1042" spans="2:8" s="1" customFormat="1" ht="16.899999999999999" customHeight="1">
      <c r="B1042" s="33"/>
      <c r="C1042" s="211" t="s">
        <v>21</v>
      </c>
      <c r="D1042" s="211" t="s">
        <v>3108</v>
      </c>
      <c r="E1042" s="18" t="s">
        <v>21</v>
      </c>
      <c r="F1042" s="212">
        <v>0</v>
      </c>
      <c r="H1042" s="33"/>
    </row>
    <row r="1043" spans="2:8" s="1" customFormat="1" ht="16.899999999999999" customHeight="1">
      <c r="B1043" s="33"/>
      <c r="C1043" s="211" t="s">
        <v>21</v>
      </c>
      <c r="D1043" s="211" t="s">
        <v>3109</v>
      </c>
      <c r="E1043" s="18" t="s">
        <v>21</v>
      </c>
      <c r="F1043" s="212">
        <v>440.12799999999999</v>
      </c>
      <c r="H1043" s="33"/>
    </row>
    <row r="1044" spans="2:8" s="1" customFormat="1" ht="16.899999999999999" customHeight="1">
      <c r="B1044" s="33"/>
      <c r="C1044" s="211" t="s">
        <v>21</v>
      </c>
      <c r="D1044" s="211" t="s">
        <v>3110</v>
      </c>
      <c r="E1044" s="18" t="s">
        <v>21</v>
      </c>
      <c r="F1044" s="212">
        <v>0</v>
      </c>
      <c r="H1044" s="33"/>
    </row>
    <row r="1045" spans="2:8" s="1" customFormat="1" ht="16.899999999999999" customHeight="1">
      <c r="B1045" s="33"/>
      <c r="C1045" s="211" t="s">
        <v>21</v>
      </c>
      <c r="D1045" s="211" t="s">
        <v>3111</v>
      </c>
      <c r="E1045" s="18" t="s">
        <v>21</v>
      </c>
      <c r="F1045" s="212">
        <v>78.7</v>
      </c>
      <c r="H1045" s="33"/>
    </row>
    <row r="1046" spans="2:8" s="1" customFormat="1" ht="16.899999999999999" customHeight="1">
      <c r="B1046" s="33"/>
      <c r="C1046" s="211" t="s">
        <v>21</v>
      </c>
      <c r="D1046" s="211" t="s">
        <v>3112</v>
      </c>
      <c r="E1046" s="18" t="s">
        <v>21</v>
      </c>
      <c r="F1046" s="212">
        <v>0</v>
      </c>
      <c r="H1046" s="33"/>
    </row>
    <row r="1047" spans="2:8" s="1" customFormat="1" ht="16.899999999999999" customHeight="1">
      <c r="B1047" s="33"/>
      <c r="C1047" s="211" t="s">
        <v>21</v>
      </c>
      <c r="D1047" s="211" t="s">
        <v>3113</v>
      </c>
      <c r="E1047" s="18" t="s">
        <v>21</v>
      </c>
      <c r="F1047" s="212">
        <v>103.005</v>
      </c>
      <c r="H1047" s="33"/>
    </row>
    <row r="1048" spans="2:8" s="1" customFormat="1" ht="16.899999999999999" customHeight="1">
      <c r="B1048" s="33"/>
      <c r="C1048" s="211" t="s">
        <v>3041</v>
      </c>
      <c r="D1048" s="211" t="s">
        <v>479</v>
      </c>
      <c r="E1048" s="18" t="s">
        <v>21</v>
      </c>
      <c r="F1048" s="212">
        <v>621.83299999999997</v>
      </c>
      <c r="H1048" s="33"/>
    </row>
    <row r="1049" spans="2:8" s="1" customFormat="1" ht="16.899999999999999" customHeight="1">
      <c r="B1049" s="33"/>
      <c r="C1049" s="213" t="s">
        <v>3687</v>
      </c>
      <c r="H1049" s="33"/>
    </row>
    <row r="1050" spans="2:8" s="1" customFormat="1" ht="16.899999999999999" customHeight="1">
      <c r="B1050" s="33"/>
      <c r="C1050" s="211" t="s">
        <v>3102</v>
      </c>
      <c r="D1050" s="211" t="s">
        <v>3103</v>
      </c>
      <c r="E1050" s="18" t="s">
        <v>738</v>
      </c>
      <c r="F1050" s="212">
        <v>621.83299999999997</v>
      </c>
      <c r="H1050" s="33"/>
    </row>
    <row r="1051" spans="2:8" s="1" customFormat="1" ht="16.899999999999999" customHeight="1">
      <c r="B1051" s="33"/>
      <c r="C1051" s="211" t="s">
        <v>1173</v>
      </c>
      <c r="D1051" s="211" t="s">
        <v>1174</v>
      </c>
      <c r="E1051" s="18" t="s">
        <v>738</v>
      </c>
      <c r="F1051" s="212">
        <v>500.47899999999998</v>
      </c>
      <c r="H1051" s="33"/>
    </row>
    <row r="1052" spans="2:8" s="1" customFormat="1" ht="16.899999999999999" customHeight="1">
      <c r="B1052" s="33"/>
      <c r="C1052" s="207" t="s">
        <v>810</v>
      </c>
      <c r="D1052" s="208" t="s">
        <v>811</v>
      </c>
      <c r="E1052" s="209" t="s">
        <v>786</v>
      </c>
      <c r="F1052" s="210">
        <v>1</v>
      </c>
      <c r="H1052" s="33"/>
    </row>
    <row r="1053" spans="2:8" s="1" customFormat="1" ht="16.899999999999999" customHeight="1">
      <c r="B1053" s="33"/>
      <c r="C1053" s="211" t="s">
        <v>21</v>
      </c>
      <c r="D1053" s="211" t="s">
        <v>3431</v>
      </c>
      <c r="E1053" s="18" t="s">
        <v>21</v>
      </c>
      <c r="F1053" s="212">
        <v>0</v>
      </c>
      <c r="H1053" s="33"/>
    </row>
    <row r="1054" spans="2:8" s="1" customFormat="1" ht="16.899999999999999" customHeight="1">
      <c r="B1054" s="33"/>
      <c r="C1054" s="211" t="s">
        <v>810</v>
      </c>
      <c r="D1054" s="211" t="s">
        <v>1893</v>
      </c>
      <c r="E1054" s="18" t="s">
        <v>21</v>
      </c>
      <c r="F1054" s="212">
        <v>1</v>
      </c>
      <c r="H1054" s="33"/>
    </row>
    <row r="1055" spans="2:8" s="1" customFormat="1" ht="16.899999999999999" customHeight="1">
      <c r="B1055" s="33"/>
      <c r="C1055" s="213" t="s">
        <v>3687</v>
      </c>
      <c r="H1055" s="33"/>
    </row>
    <row r="1056" spans="2:8" s="1" customFormat="1" ht="16.899999999999999" customHeight="1">
      <c r="B1056" s="33"/>
      <c r="C1056" s="211" t="s">
        <v>3428</v>
      </c>
      <c r="D1056" s="211" t="s">
        <v>3429</v>
      </c>
      <c r="E1056" s="18" t="s">
        <v>786</v>
      </c>
      <c r="F1056" s="212">
        <v>1</v>
      </c>
      <c r="H1056" s="33"/>
    </row>
    <row r="1057" spans="2:8" s="1" customFormat="1" ht="16.899999999999999" customHeight="1">
      <c r="B1057" s="33"/>
      <c r="C1057" s="211" t="s">
        <v>3423</v>
      </c>
      <c r="D1057" s="211" t="s">
        <v>3424</v>
      </c>
      <c r="E1057" s="18" t="s">
        <v>786</v>
      </c>
      <c r="F1057" s="212">
        <v>1</v>
      </c>
      <c r="H1057" s="33"/>
    </row>
    <row r="1058" spans="2:8" s="1" customFormat="1" ht="16.899999999999999" customHeight="1">
      <c r="B1058" s="33"/>
      <c r="C1058" s="211" t="s">
        <v>3432</v>
      </c>
      <c r="D1058" s="211" t="s">
        <v>3433</v>
      </c>
      <c r="E1058" s="18" t="s">
        <v>786</v>
      </c>
      <c r="F1058" s="212">
        <v>1</v>
      </c>
      <c r="H1058" s="33"/>
    </row>
    <row r="1059" spans="2:8" s="1" customFormat="1" ht="16.899999999999999" customHeight="1">
      <c r="B1059" s="33"/>
      <c r="C1059" s="207" t="s">
        <v>831</v>
      </c>
      <c r="D1059" s="208" t="s">
        <v>831</v>
      </c>
      <c r="E1059" s="209" t="s">
        <v>738</v>
      </c>
      <c r="F1059" s="210">
        <v>124.858</v>
      </c>
      <c r="H1059" s="33"/>
    </row>
    <row r="1060" spans="2:8" s="1" customFormat="1" ht="16.899999999999999" customHeight="1">
      <c r="B1060" s="33"/>
      <c r="C1060" s="211" t="s">
        <v>21</v>
      </c>
      <c r="D1060" s="211" t="s">
        <v>3119</v>
      </c>
      <c r="E1060" s="18" t="s">
        <v>21</v>
      </c>
      <c r="F1060" s="212">
        <v>0</v>
      </c>
      <c r="H1060" s="33"/>
    </row>
    <row r="1061" spans="2:8" s="1" customFormat="1" ht="16.899999999999999" customHeight="1">
      <c r="B1061" s="33"/>
      <c r="C1061" s="211" t="s">
        <v>21</v>
      </c>
      <c r="D1061" s="211" t="s">
        <v>3131</v>
      </c>
      <c r="E1061" s="18" t="s">
        <v>21</v>
      </c>
      <c r="F1061" s="212">
        <v>0</v>
      </c>
      <c r="H1061" s="33"/>
    </row>
    <row r="1062" spans="2:8" s="1" customFormat="1" ht="16.899999999999999" customHeight="1">
      <c r="B1062" s="33"/>
      <c r="C1062" s="211" t="s">
        <v>21</v>
      </c>
      <c r="D1062" s="211" t="s">
        <v>3189</v>
      </c>
      <c r="E1062" s="18" t="s">
        <v>21</v>
      </c>
      <c r="F1062" s="212">
        <v>1.323</v>
      </c>
      <c r="H1062" s="33"/>
    </row>
    <row r="1063" spans="2:8" s="1" customFormat="1" ht="16.899999999999999" customHeight="1">
      <c r="B1063" s="33"/>
      <c r="C1063" s="211" t="s">
        <v>21</v>
      </c>
      <c r="D1063" s="211" t="s">
        <v>3190</v>
      </c>
      <c r="E1063" s="18" t="s">
        <v>21</v>
      </c>
      <c r="F1063" s="212">
        <v>30.94</v>
      </c>
      <c r="H1063" s="33"/>
    </row>
    <row r="1064" spans="2:8" s="1" customFormat="1" ht="16.899999999999999" customHeight="1">
      <c r="B1064" s="33"/>
      <c r="C1064" s="211" t="s">
        <v>21</v>
      </c>
      <c r="D1064" s="211" t="s">
        <v>3191</v>
      </c>
      <c r="E1064" s="18" t="s">
        <v>21</v>
      </c>
      <c r="F1064" s="212">
        <v>0.84199999999999997</v>
      </c>
      <c r="H1064" s="33"/>
    </row>
    <row r="1065" spans="2:8" s="1" customFormat="1" ht="16.899999999999999" customHeight="1">
      <c r="B1065" s="33"/>
      <c r="C1065" s="211" t="s">
        <v>21</v>
      </c>
      <c r="D1065" s="211" t="s">
        <v>3192</v>
      </c>
      <c r="E1065" s="18" t="s">
        <v>21</v>
      </c>
      <c r="F1065" s="212">
        <v>85.82</v>
      </c>
      <c r="H1065" s="33"/>
    </row>
    <row r="1066" spans="2:8" s="1" customFormat="1" ht="16.899999999999999" customHeight="1">
      <c r="B1066" s="33"/>
      <c r="C1066" s="211" t="s">
        <v>21</v>
      </c>
      <c r="D1066" s="211" t="s">
        <v>3133</v>
      </c>
      <c r="E1066" s="18" t="s">
        <v>21</v>
      </c>
      <c r="F1066" s="212">
        <v>0</v>
      </c>
      <c r="H1066" s="33"/>
    </row>
    <row r="1067" spans="2:8" s="1" customFormat="1" ht="16.899999999999999" customHeight="1">
      <c r="B1067" s="33"/>
      <c r="C1067" s="211" t="s">
        <v>21</v>
      </c>
      <c r="D1067" s="211" t="s">
        <v>3193</v>
      </c>
      <c r="E1067" s="18" t="s">
        <v>21</v>
      </c>
      <c r="F1067" s="212">
        <v>1.0920000000000001</v>
      </c>
      <c r="H1067" s="33"/>
    </row>
    <row r="1068" spans="2:8" s="1" customFormat="1" ht="16.899999999999999" customHeight="1">
      <c r="B1068" s="33"/>
      <c r="C1068" s="211" t="s">
        <v>21</v>
      </c>
      <c r="D1068" s="211" t="s">
        <v>3135</v>
      </c>
      <c r="E1068" s="18" t="s">
        <v>21</v>
      </c>
      <c r="F1068" s="212">
        <v>0</v>
      </c>
      <c r="H1068" s="33"/>
    </row>
    <row r="1069" spans="2:8" s="1" customFormat="1" ht="16.899999999999999" customHeight="1">
      <c r="B1069" s="33"/>
      <c r="C1069" s="211" t="s">
        <v>21</v>
      </c>
      <c r="D1069" s="211" t="s">
        <v>3194</v>
      </c>
      <c r="E1069" s="18" t="s">
        <v>21</v>
      </c>
      <c r="F1069" s="212">
        <v>1.113</v>
      </c>
      <c r="H1069" s="33"/>
    </row>
    <row r="1070" spans="2:8" s="1" customFormat="1" ht="16.899999999999999" customHeight="1">
      <c r="B1070" s="33"/>
      <c r="C1070" s="211" t="s">
        <v>21</v>
      </c>
      <c r="D1070" s="211" t="s">
        <v>3137</v>
      </c>
      <c r="E1070" s="18" t="s">
        <v>21</v>
      </c>
      <c r="F1070" s="212">
        <v>0</v>
      </c>
      <c r="H1070" s="33"/>
    </row>
    <row r="1071" spans="2:8" s="1" customFormat="1" ht="16.899999999999999" customHeight="1">
      <c r="B1071" s="33"/>
      <c r="C1071" s="211" t="s">
        <v>21</v>
      </c>
      <c r="D1071" s="211" t="s">
        <v>3195</v>
      </c>
      <c r="E1071" s="18" t="s">
        <v>21</v>
      </c>
      <c r="F1071" s="212">
        <v>3.7280000000000002</v>
      </c>
      <c r="H1071" s="33"/>
    </row>
    <row r="1072" spans="2:8" s="1" customFormat="1" ht="16.899999999999999" customHeight="1">
      <c r="B1072" s="33"/>
      <c r="C1072" s="211" t="s">
        <v>831</v>
      </c>
      <c r="D1072" s="211" t="s">
        <v>479</v>
      </c>
      <c r="E1072" s="18" t="s">
        <v>21</v>
      </c>
      <c r="F1072" s="212">
        <v>124.858</v>
      </c>
      <c r="H1072" s="33"/>
    </row>
    <row r="1073" spans="2:8" s="1" customFormat="1" ht="16.899999999999999" customHeight="1">
      <c r="B1073" s="33"/>
      <c r="C1073" s="213" t="s">
        <v>3687</v>
      </c>
      <c r="H1073" s="33"/>
    </row>
    <row r="1074" spans="2:8" s="1" customFormat="1" ht="16.899999999999999" customHeight="1">
      <c r="B1074" s="33"/>
      <c r="C1074" s="211" t="s">
        <v>1238</v>
      </c>
      <c r="D1074" s="211" t="s">
        <v>1239</v>
      </c>
      <c r="E1074" s="18" t="s">
        <v>738</v>
      </c>
      <c r="F1074" s="212">
        <v>124.858</v>
      </c>
      <c r="H1074" s="33"/>
    </row>
    <row r="1075" spans="2:8" s="1" customFormat="1" ht="16.899999999999999" customHeight="1">
      <c r="B1075" s="33"/>
      <c r="C1075" s="211" t="s">
        <v>1251</v>
      </c>
      <c r="D1075" s="211" t="s">
        <v>1252</v>
      </c>
      <c r="E1075" s="18" t="s">
        <v>472</v>
      </c>
      <c r="F1075" s="212">
        <v>249.71600000000001</v>
      </c>
      <c r="H1075" s="33"/>
    </row>
    <row r="1076" spans="2:8" s="1" customFormat="1" ht="16.899999999999999" customHeight="1">
      <c r="B1076" s="33"/>
      <c r="C1076" s="207" t="s">
        <v>836</v>
      </c>
      <c r="D1076" s="208" t="s">
        <v>837</v>
      </c>
      <c r="E1076" s="209" t="s">
        <v>722</v>
      </c>
      <c r="F1076" s="210">
        <v>311.14999999999998</v>
      </c>
      <c r="H1076" s="33"/>
    </row>
    <row r="1077" spans="2:8" s="1" customFormat="1" ht="16.899999999999999" customHeight="1">
      <c r="B1077" s="33"/>
      <c r="C1077" s="211" t="s">
        <v>21</v>
      </c>
      <c r="D1077" s="211" t="s">
        <v>3098</v>
      </c>
      <c r="E1077" s="18" t="s">
        <v>21</v>
      </c>
      <c r="F1077" s="212">
        <v>0</v>
      </c>
      <c r="H1077" s="33"/>
    </row>
    <row r="1078" spans="2:8" s="1" customFormat="1" ht="16.899999999999999" customHeight="1">
      <c r="B1078" s="33"/>
      <c r="C1078" s="211" t="s">
        <v>21</v>
      </c>
      <c r="D1078" s="211" t="s">
        <v>3201</v>
      </c>
      <c r="E1078" s="18" t="s">
        <v>21</v>
      </c>
      <c r="F1078" s="212">
        <v>231.95</v>
      </c>
      <c r="H1078" s="33"/>
    </row>
    <row r="1079" spans="2:8" s="1" customFormat="1" ht="16.899999999999999" customHeight="1">
      <c r="B1079" s="33"/>
      <c r="C1079" s="211" t="s">
        <v>21</v>
      </c>
      <c r="D1079" s="211" t="s">
        <v>3100</v>
      </c>
      <c r="E1079" s="18" t="s">
        <v>21</v>
      </c>
      <c r="F1079" s="212">
        <v>0</v>
      </c>
      <c r="H1079" s="33"/>
    </row>
    <row r="1080" spans="2:8" s="1" customFormat="1" ht="16.899999999999999" customHeight="1">
      <c r="B1080" s="33"/>
      <c r="C1080" s="211" t="s">
        <v>21</v>
      </c>
      <c r="D1080" s="211" t="s">
        <v>3202</v>
      </c>
      <c r="E1080" s="18" t="s">
        <v>21</v>
      </c>
      <c r="F1080" s="212">
        <v>79.2</v>
      </c>
      <c r="H1080" s="33"/>
    </row>
    <row r="1081" spans="2:8" s="1" customFormat="1" ht="16.899999999999999" customHeight="1">
      <c r="B1081" s="33"/>
      <c r="C1081" s="211" t="s">
        <v>836</v>
      </c>
      <c r="D1081" s="211" t="s">
        <v>479</v>
      </c>
      <c r="E1081" s="18" t="s">
        <v>21</v>
      </c>
      <c r="F1081" s="212">
        <v>311.14999999999998</v>
      </c>
      <c r="H1081" s="33"/>
    </row>
    <row r="1082" spans="2:8" s="1" customFormat="1" ht="16.899999999999999" customHeight="1">
      <c r="B1082" s="33"/>
      <c r="C1082" s="213" t="s">
        <v>3687</v>
      </c>
      <c r="H1082" s="33"/>
    </row>
    <row r="1083" spans="2:8" s="1" customFormat="1" ht="16.899999999999999" customHeight="1">
      <c r="B1083" s="33"/>
      <c r="C1083" s="211" t="s">
        <v>3197</v>
      </c>
      <c r="D1083" s="211" t="s">
        <v>3198</v>
      </c>
      <c r="E1083" s="18" t="s">
        <v>722</v>
      </c>
      <c r="F1083" s="212">
        <v>311.14999999999998</v>
      </c>
      <c r="H1083" s="33"/>
    </row>
    <row r="1084" spans="2:8" s="1" customFormat="1" ht="16.899999999999999" customHeight="1">
      <c r="B1084" s="33"/>
      <c r="C1084" s="211" t="s">
        <v>1173</v>
      </c>
      <c r="D1084" s="211" t="s">
        <v>1174</v>
      </c>
      <c r="E1084" s="18" t="s">
        <v>738</v>
      </c>
      <c r="F1084" s="212">
        <v>500.47899999999998</v>
      </c>
      <c r="H1084" s="33"/>
    </row>
    <row r="1085" spans="2:8" s="1" customFormat="1" ht="16.899999999999999" customHeight="1">
      <c r="B1085" s="33"/>
      <c r="C1085" s="211" t="s">
        <v>1165</v>
      </c>
      <c r="D1085" s="211" t="s">
        <v>1166</v>
      </c>
      <c r="E1085" s="18" t="s">
        <v>738</v>
      </c>
      <c r="F1085" s="212">
        <v>2868.2910000000002</v>
      </c>
      <c r="H1085" s="33"/>
    </row>
    <row r="1086" spans="2:8" s="1" customFormat="1" ht="16.899999999999999" customHeight="1">
      <c r="B1086" s="33"/>
      <c r="C1086" s="211" t="s">
        <v>1198</v>
      </c>
      <c r="D1086" s="211" t="s">
        <v>1199</v>
      </c>
      <c r="E1086" s="18" t="s">
        <v>738</v>
      </c>
      <c r="F1086" s="212">
        <v>1457.482</v>
      </c>
      <c r="H1086" s="33"/>
    </row>
    <row r="1087" spans="2:8" s="1" customFormat="1" ht="16.899999999999999" customHeight="1">
      <c r="B1087" s="33"/>
      <c r="C1087" s="211" t="s">
        <v>3203</v>
      </c>
      <c r="D1087" s="211" t="s">
        <v>3204</v>
      </c>
      <c r="E1087" s="18" t="s">
        <v>722</v>
      </c>
      <c r="F1087" s="212">
        <v>311.14999999999998</v>
      </c>
      <c r="H1087" s="33"/>
    </row>
    <row r="1088" spans="2:8" s="1" customFormat="1" ht="16.899999999999999" customHeight="1">
      <c r="B1088" s="33"/>
      <c r="C1088" s="211" t="s">
        <v>1271</v>
      </c>
      <c r="D1088" s="211" t="s">
        <v>1272</v>
      </c>
      <c r="E1088" s="18" t="s">
        <v>722</v>
      </c>
      <c r="F1088" s="212">
        <v>311.14999999999998</v>
      </c>
      <c r="H1088" s="33"/>
    </row>
    <row r="1089" spans="2:8" s="1" customFormat="1" ht="16.899999999999999" customHeight="1">
      <c r="B1089" s="33"/>
      <c r="C1089" s="211" t="s">
        <v>1283</v>
      </c>
      <c r="D1089" s="211" t="s">
        <v>1284</v>
      </c>
      <c r="E1089" s="18" t="s">
        <v>722</v>
      </c>
      <c r="F1089" s="212">
        <v>311.14999999999998</v>
      </c>
      <c r="H1089" s="33"/>
    </row>
    <row r="1090" spans="2:8" s="1" customFormat="1" ht="16.899999999999999" customHeight="1">
      <c r="B1090" s="33"/>
      <c r="C1090" s="211" t="s">
        <v>1289</v>
      </c>
      <c r="D1090" s="211" t="s">
        <v>1290</v>
      </c>
      <c r="E1090" s="18" t="s">
        <v>738</v>
      </c>
      <c r="F1090" s="212">
        <v>9.3350000000000009</v>
      </c>
      <c r="H1090" s="33"/>
    </row>
    <row r="1091" spans="2:8" s="1" customFormat="1" ht="16.899999999999999" customHeight="1">
      <c r="B1091" s="33"/>
      <c r="C1091" s="211" t="s">
        <v>1267</v>
      </c>
      <c r="D1091" s="211" t="s">
        <v>1268</v>
      </c>
      <c r="E1091" s="18" t="s">
        <v>150</v>
      </c>
      <c r="F1091" s="212">
        <v>9.3350000000000009</v>
      </c>
      <c r="H1091" s="33"/>
    </row>
    <row r="1092" spans="2:8" s="1" customFormat="1" ht="16.899999999999999" customHeight="1">
      <c r="B1092" s="33"/>
      <c r="C1092" s="207" t="s">
        <v>839</v>
      </c>
      <c r="D1092" s="208" t="s">
        <v>21</v>
      </c>
      <c r="E1092" s="209" t="s">
        <v>722</v>
      </c>
      <c r="F1092" s="210">
        <v>1761.7</v>
      </c>
      <c r="H1092" s="33"/>
    </row>
    <row r="1093" spans="2:8" s="1" customFormat="1" ht="16.899999999999999" customHeight="1">
      <c r="B1093" s="33"/>
      <c r="C1093" s="211" t="s">
        <v>21</v>
      </c>
      <c r="D1093" s="211" t="s">
        <v>3119</v>
      </c>
      <c r="E1093" s="18" t="s">
        <v>21</v>
      </c>
      <c r="F1093" s="212">
        <v>0</v>
      </c>
      <c r="H1093" s="33"/>
    </row>
    <row r="1094" spans="2:8" s="1" customFormat="1" ht="16.899999999999999" customHeight="1">
      <c r="B1094" s="33"/>
      <c r="C1094" s="211" t="s">
        <v>21</v>
      </c>
      <c r="D1094" s="211" t="s">
        <v>3141</v>
      </c>
      <c r="E1094" s="18" t="s">
        <v>21</v>
      </c>
      <c r="F1094" s="212">
        <v>0</v>
      </c>
      <c r="H1094" s="33"/>
    </row>
    <row r="1095" spans="2:8" s="1" customFormat="1" ht="16.899999999999999" customHeight="1">
      <c r="B1095" s="33"/>
      <c r="C1095" s="211" t="s">
        <v>21</v>
      </c>
      <c r="D1095" s="211" t="s">
        <v>3142</v>
      </c>
      <c r="E1095" s="18" t="s">
        <v>21</v>
      </c>
      <c r="F1095" s="212">
        <v>42.4</v>
      </c>
      <c r="H1095" s="33"/>
    </row>
    <row r="1096" spans="2:8" s="1" customFormat="1" ht="16.899999999999999" customHeight="1">
      <c r="B1096" s="33"/>
      <c r="C1096" s="211" t="s">
        <v>21</v>
      </c>
      <c r="D1096" s="211" t="s">
        <v>3130</v>
      </c>
      <c r="E1096" s="18" t="s">
        <v>21</v>
      </c>
      <c r="F1096" s="212">
        <v>0</v>
      </c>
      <c r="H1096" s="33"/>
    </row>
    <row r="1097" spans="2:8" s="1" customFormat="1" ht="16.899999999999999" customHeight="1">
      <c r="B1097" s="33"/>
      <c r="C1097" s="211" t="s">
        <v>21</v>
      </c>
      <c r="D1097" s="211" t="s">
        <v>3131</v>
      </c>
      <c r="E1097" s="18" t="s">
        <v>21</v>
      </c>
      <c r="F1097" s="212">
        <v>0</v>
      </c>
      <c r="H1097" s="33"/>
    </row>
    <row r="1098" spans="2:8" s="1" customFormat="1" ht="16.899999999999999" customHeight="1">
      <c r="B1098" s="33"/>
      <c r="C1098" s="211" t="s">
        <v>21</v>
      </c>
      <c r="D1098" s="211" t="s">
        <v>3143</v>
      </c>
      <c r="E1098" s="18" t="s">
        <v>21</v>
      </c>
      <c r="F1098" s="212">
        <v>360.6</v>
      </c>
      <c r="H1098" s="33"/>
    </row>
    <row r="1099" spans="2:8" s="1" customFormat="1" ht="16.899999999999999" customHeight="1">
      <c r="B1099" s="33"/>
      <c r="C1099" s="211" t="s">
        <v>21</v>
      </c>
      <c r="D1099" s="211" t="s">
        <v>3133</v>
      </c>
      <c r="E1099" s="18" t="s">
        <v>21</v>
      </c>
      <c r="F1099" s="212">
        <v>0</v>
      </c>
      <c r="H1099" s="33"/>
    </row>
    <row r="1100" spans="2:8" s="1" customFormat="1" ht="16.899999999999999" customHeight="1">
      <c r="B1100" s="33"/>
      <c r="C1100" s="211" t="s">
        <v>21</v>
      </c>
      <c r="D1100" s="211" t="s">
        <v>3144</v>
      </c>
      <c r="E1100" s="18" t="s">
        <v>21</v>
      </c>
      <c r="F1100" s="212">
        <v>11.9</v>
      </c>
      <c r="H1100" s="33"/>
    </row>
    <row r="1101" spans="2:8" s="1" customFormat="1" ht="16.899999999999999" customHeight="1">
      <c r="B1101" s="33"/>
      <c r="C1101" s="211" t="s">
        <v>21</v>
      </c>
      <c r="D1101" s="211" t="s">
        <v>3135</v>
      </c>
      <c r="E1101" s="18" t="s">
        <v>21</v>
      </c>
      <c r="F1101" s="212">
        <v>0</v>
      </c>
      <c r="H1101" s="33"/>
    </row>
    <row r="1102" spans="2:8" s="1" customFormat="1" ht="16.899999999999999" customHeight="1">
      <c r="B1102" s="33"/>
      <c r="C1102" s="211" t="s">
        <v>21</v>
      </c>
      <c r="D1102" s="211" t="s">
        <v>3145</v>
      </c>
      <c r="E1102" s="18" t="s">
        <v>21</v>
      </c>
      <c r="F1102" s="212">
        <v>9.8000000000000007</v>
      </c>
      <c r="H1102" s="33"/>
    </row>
    <row r="1103" spans="2:8" s="1" customFormat="1" ht="16.899999999999999" customHeight="1">
      <c r="B1103" s="33"/>
      <c r="C1103" s="211" t="s">
        <v>21</v>
      </c>
      <c r="D1103" s="211" t="s">
        <v>3137</v>
      </c>
      <c r="E1103" s="18" t="s">
        <v>21</v>
      </c>
      <c r="F1103" s="212">
        <v>0</v>
      </c>
      <c r="H1103" s="33"/>
    </row>
    <row r="1104" spans="2:8" s="1" customFormat="1" ht="16.899999999999999" customHeight="1">
      <c r="B1104" s="33"/>
      <c r="C1104" s="211" t="s">
        <v>21</v>
      </c>
      <c r="D1104" s="211" t="s">
        <v>3146</v>
      </c>
      <c r="E1104" s="18" t="s">
        <v>21</v>
      </c>
      <c r="F1104" s="212">
        <v>68.2</v>
      </c>
      <c r="H1104" s="33"/>
    </row>
    <row r="1105" spans="2:8" s="1" customFormat="1" ht="16.899999999999999" customHeight="1">
      <c r="B1105" s="33"/>
      <c r="C1105" s="211" t="s">
        <v>21</v>
      </c>
      <c r="D1105" s="211" t="s">
        <v>3139</v>
      </c>
      <c r="E1105" s="18" t="s">
        <v>21</v>
      </c>
      <c r="F1105" s="212">
        <v>0</v>
      </c>
      <c r="H1105" s="33"/>
    </row>
    <row r="1106" spans="2:8" s="1" customFormat="1" ht="16.899999999999999" customHeight="1">
      <c r="B1106" s="33"/>
      <c r="C1106" s="211" t="s">
        <v>21</v>
      </c>
      <c r="D1106" s="211" t="s">
        <v>3147</v>
      </c>
      <c r="E1106" s="18" t="s">
        <v>21</v>
      </c>
      <c r="F1106" s="212">
        <v>1268.8</v>
      </c>
      <c r="H1106" s="33"/>
    </row>
    <row r="1107" spans="2:8" s="1" customFormat="1" ht="16.899999999999999" customHeight="1">
      <c r="B1107" s="33"/>
      <c r="C1107" s="211" t="s">
        <v>839</v>
      </c>
      <c r="D1107" s="211" t="s">
        <v>479</v>
      </c>
      <c r="E1107" s="18" t="s">
        <v>21</v>
      </c>
      <c r="F1107" s="212">
        <v>1761.7</v>
      </c>
      <c r="H1107" s="33"/>
    </row>
    <row r="1108" spans="2:8" s="1" customFormat="1" ht="16.899999999999999" customHeight="1">
      <c r="B1108" s="33"/>
      <c r="C1108" s="213" t="s">
        <v>3687</v>
      </c>
      <c r="H1108" s="33"/>
    </row>
    <row r="1109" spans="2:8" s="1" customFormat="1" ht="16.899999999999999" customHeight="1">
      <c r="B1109" s="33"/>
      <c r="C1109" s="211" t="s">
        <v>1096</v>
      </c>
      <c r="D1109" s="211" t="s">
        <v>1097</v>
      </c>
      <c r="E1109" s="18" t="s">
        <v>722</v>
      </c>
      <c r="F1109" s="212">
        <v>1761.7</v>
      </c>
      <c r="H1109" s="33"/>
    </row>
    <row r="1110" spans="2:8" s="1" customFormat="1" ht="16.899999999999999" customHeight="1">
      <c r="B1110" s="33"/>
      <c r="C1110" s="211" t="s">
        <v>1104</v>
      </c>
      <c r="D1110" s="211" t="s">
        <v>1105</v>
      </c>
      <c r="E1110" s="18" t="s">
        <v>722</v>
      </c>
      <c r="F1110" s="212">
        <v>1761.7</v>
      </c>
      <c r="H1110" s="33"/>
    </row>
    <row r="1111" spans="2:8" s="1" customFormat="1" ht="16.899999999999999" customHeight="1">
      <c r="B1111" s="33"/>
      <c r="C1111" s="207" t="s">
        <v>3046</v>
      </c>
      <c r="D1111" s="208" t="s">
        <v>3046</v>
      </c>
      <c r="E1111" s="209" t="s">
        <v>251</v>
      </c>
      <c r="F1111" s="210">
        <v>13</v>
      </c>
      <c r="H1111" s="33"/>
    </row>
    <row r="1112" spans="2:8" s="1" customFormat="1" ht="16.899999999999999" customHeight="1">
      <c r="B1112" s="33"/>
      <c r="C1112" s="211" t="s">
        <v>21</v>
      </c>
      <c r="D1112" s="211" t="s">
        <v>3395</v>
      </c>
      <c r="E1112" s="18" t="s">
        <v>21</v>
      </c>
      <c r="F1112" s="212">
        <v>0</v>
      </c>
      <c r="H1112" s="33"/>
    </row>
    <row r="1113" spans="2:8" s="1" customFormat="1" ht="16.899999999999999" customHeight="1">
      <c r="B1113" s="33"/>
      <c r="C1113" s="211" t="s">
        <v>3046</v>
      </c>
      <c r="D1113" s="211" t="s">
        <v>3396</v>
      </c>
      <c r="E1113" s="18" t="s">
        <v>21</v>
      </c>
      <c r="F1113" s="212">
        <v>13</v>
      </c>
      <c r="H1113" s="33"/>
    </row>
    <row r="1114" spans="2:8" s="1" customFormat="1" ht="16.899999999999999" customHeight="1">
      <c r="B1114" s="33"/>
      <c r="C1114" s="213" t="s">
        <v>3687</v>
      </c>
      <c r="H1114" s="33"/>
    </row>
    <row r="1115" spans="2:8" s="1" customFormat="1" ht="16.899999999999999" customHeight="1">
      <c r="B1115" s="33"/>
      <c r="C1115" s="211" t="s">
        <v>3391</v>
      </c>
      <c r="D1115" s="211" t="s">
        <v>3392</v>
      </c>
      <c r="E1115" s="18" t="s">
        <v>251</v>
      </c>
      <c r="F1115" s="212">
        <v>13</v>
      </c>
      <c r="H1115" s="33"/>
    </row>
    <row r="1116" spans="2:8" s="1" customFormat="1" ht="16.899999999999999" customHeight="1">
      <c r="B1116" s="33"/>
      <c r="C1116" s="211" t="s">
        <v>3397</v>
      </c>
      <c r="D1116" s="211" t="s">
        <v>3398</v>
      </c>
      <c r="E1116" s="18" t="s">
        <v>251</v>
      </c>
      <c r="F1116" s="212">
        <v>13.195</v>
      </c>
      <c r="H1116" s="33"/>
    </row>
    <row r="1117" spans="2:8" s="1" customFormat="1" ht="16.899999999999999" customHeight="1">
      <c r="B1117" s="33"/>
      <c r="C1117" s="207" t="s">
        <v>843</v>
      </c>
      <c r="D1117" s="208" t="s">
        <v>843</v>
      </c>
      <c r="E1117" s="209" t="s">
        <v>786</v>
      </c>
      <c r="F1117" s="210">
        <v>166</v>
      </c>
      <c r="H1117" s="33"/>
    </row>
    <row r="1118" spans="2:8" s="1" customFormat="1" ht="16.899999999999999" customHeight="1">
      <c r="B1118" s="33"/>
      <c r="C1118" s="211" t="s">
        <v>21</v>
      </c>
      <c r="D1118" s="211" t="s">
        <v>3119</v>
      </c>
      <c r="E1118" s="18" t="s">
        <v>21</v>
      </c>
      <c r="F1118" s="212">
        <v>0</v>
      </c>
      <c r="H1118" s="33"/>
    </row>
    <row r="1119" spans="2:8" s="1" customFormat="1" ht="16.899999999999999" customHeight="1">
      <c r="B1119" s="33"/>
      <c r="C1119" s="211" t="s">
        <v>21</v>
      </c>
      <c r="D1119" s="211" t="s">
        <v>3332</v>
      </c>
      <c r="E1119" s="18" t="s">
        <v>21</v>
      </c>
      <c r="F1119" s="212">
        <v>44</v>
      </c>
      <c r="H1119" s="33"/>
    </row>
    <row r="1120" spans="2:8" s="1" customFormat="1" ht="16.899999999999999" customHeight="1">
      <c r="B1120" s="33"/>
      <c r="C1120" s="211" t="s">
        <v>21</v>
      </c>
      <c r="D1120" s="211" t="s">
        <v>3333</v>
      </c>
      <c r="E1120" s="18" t="s">
        <v>21</v>
      </c>
      <c r="F1120" s="212">
        <v>0</v>
      </c>
      <c r="H1120" s="33"/>
    </row>
    <row r="1121" spans="2:8" s="1" customFormat="1" ht="16.899999999999999" customHeight="1">
      <c r="B1121" s="33"/>
      <c r="C1121" s="211" t="s">
        <v>21</v>
      </c>
      <c r="D1121" s="211" t="s">
        <v>3334</v>
      </c>
      <c r="E1121" s="18" t="s">
        <v>21</v>
      </c>
      <c r="F1121" s="212">
        <v>122</v>
      </c>
      <c r="H1121" s="33"/>
    </row>
    <row r="1122" spans="2:8" s="1" customFormat="1" ht="16.899999999999999" customHeight="1">
      <c r="B1122" s="33"/>
      <c r="C1122" s="211" t="s">
        <v>843</v>
      </c>
      <c r="D1122" s="211" t="s">
        <v>479</v>
      </c>
      <c r="E1122" s="18" t="s">
        <v>21</v>
      </c>
      <c r="F1122" s="212">
        <v>166</v>
      </c>
      <c r="H1122" s="33"/>
    </row>
    <row r="1123" spans="2:8" s="1" customFormat="1" ht="16.899999999999999" customHeight="1">
      <c r="B1123" s="33"/>
      <c r="C1123" s="213" t="s">
        <v>3687</v>
      </c>
      <c r="H1123" s="33"/>
    </row>
    <row r="1124" spans="2:8" s="1" customFormat="1" ht="16.899999999999999" customHeight="1">
      <c r="B1124" s="33"/>
      <c r="C1124" s="211" t="s">
        <v>1582</v>
      </c>
      <c r="D1124" s="211" t="s">
        <v>1583</v>
      </c>
      <c r="E1124" s="18" t="s">
        <v>786</v>
      </c>
      <c r="F1124" s="212">
        <v>166</v>
      </c>
      <c r="H1124" s="33"/>
    </row>
    <row r="1125" spans="2:8" s="1" customFormat="1" ht="16.899999999999999" customHeight="1">
      <c r="B1125" s="33"/>
      <c r="C1125" s="211" t="s">
        <v>1575</v>
      </c>
      <c r="D1125" s="211" t="s">
        <v>1576</v>
      </c>
      <c r="E1125" s="18" t="s">
        <v>786</v>
      </c>
      <c r="F1125" s="212">
        <v>166</v>
      </c>
      <c r="H1125" s="33"/>
    </row>
    <row r="1126" spans="2:8" s="1" customFormat="1" ht="16.899999999999999" customHeight="1">
      <c r="B1126" s="33"/>
      <c r="C1126" s="207" t="s">
        <v>3047</v>
      </c>
      <c r="D1126" s="208" t="s">
        <v>3047</v>
      </c>
      <c r="E1126" s="209" t="s">
        <v>786</v>
      </c>
      <c r="F1126" s="210">
        <v>11</v>
      </c>
      <c r="H1126" s="33"/>
    </row>
    <row r="1127" spans="2:8" s="1" customFormat="1" ht="16.899999999999999" customHeight="1">
      <c r="B1127" s="33"/>
      <c r="C1127" s="211" t="s">
        <v>21</v>
      </c>
      <c r="D1127" s="211" t="s">
        <v>3469</v>
      </c>
      <c r="E1127" s="18" t="s">
        <v>21</v>
      </c>
      <c r="F1127" s="212">
        <v>0</v>
      </c>
      <c r="H1127" s="33"/>
    </row>
    <row r="1128" spans="2:8" s="1" customFormat="1" ht="16.899999999999999" customHeight="1">
      <c r="B1128" s="33"/>
      <c r="C1128" s="211" t="s">
        <v>21</v>
      </c>
      <c r="D1128" s="211" t="s">
        <v>3470</v>
      </c>
      <c r="E1128" s="18" t="s">
        <v>21</v>
      </c>
      <c r="F1128" s="212">
        <v>3</v>
      </c>
      <c r="H1128" s="33"/>
    </row>
    <row r="1129" spans="2:8" s="1" customFormat="1" ht="16.899999999999999" customHeight="1">
      <c r="B1129" s="33"/>
      <c r="C1129" s="211" t="s">
        <v>21</v>
      </c>
      <c r="D1129" s="211" t="s">
        <v>3471</v>
      </c>
      <c r="E1129" s="18" t="s">
        <v>21</v>
      </c>
      <c r="F1129" s="212">
        <v>7</v>
      </c>
      <c r="H1129" s="33"/>
    </row>
    <row r="1130" spans="2:8" s="1" customFormat="1" ht="16.899999999999999" customHeight="1">
      <c r="B1130" s="33"/>
      <c r="C1130" s="211" t="s">
        <v>21</v>
      </c>
      <c r="D1130" s="211" t="s">
        <v>3341</v>
      </c>
      <c r="E1130" s="18" t="s">
        <v>21</v>
      </c>
      <c r="F1130" s="212">
        <v>1</v>
      </c>
      <c r="H1130" s="33"/>
    </row>
    <row r="1131" spans="2:8" s="1" customFormat="1" ht="16.899999999999999" customHeight="1">
      <c r="B1131" s="33"/>
      <c r="C1131" s="211" t="s">
        <v>3047</v>
      </c>
      <c r="D1131" s="211" t="s">
        <v>479</v>
      </c>
      <c r="E1131" s="18" t="s">
        <v>21</v>
      </c>
      <c r="F1131" s="212">
        <v>11</v>
      </c>
      <c r="H1131" s="33"/>
    </row>
    <row r="1132" spans="2:8" s="1" customFormat="1" ht="16.899999999999999" customHeight="1">
      <c r="B1132" s="33"/>
      <c r="C1132" s="213" t="s">
        <v>3687</v>
      </c>
      <c r="H1132" s="33"/>
    </row>
    <row r="1133" spans="2:8" s="1" customFormat="1" ht="16.899999999999999" customHeight="1">
      <c r="B1133" s="33"/>
      <c r="C1133" s="211" t="s">
        <v>3465</v>
      </c>
      <c r="D1133" s="211" t="s">
        <v>3466</v>
      </c>
      <c r="E1133" s="18" t="s">
        <v>786</v>
      </c>
      <c r="F1133" s="212">
        <v>11</v>
      </c>
      <c r="H1133" s="33"/>
    </row>
    <row r="1134" spans="2:8" s="1" customFormat="1" ht="16.899999999999999" customHeight="1">
      <c r="B1134" s="33"/>
      <c r="C1134" s="211" t="s">
        <v>1966</v>
      </c>
      <c r="D1134" s="211" t="s">
        <v>1967</v>
      </c>
      <c r="E1134" s="18" t="s">
        <v>786</v>
      </c>
      <c r="F1134" s="212">
        <v>11</v>
      </c>
      <c r="H1134" s="33"/>
    </row>
    <row r="1135" spans="2:8" s="1" customFormat="1" ht="16.899999999999999" customHeight="1">
      <c r="B1135" s="33"/>
      <c r="C1135" s="207" t="s">
        <v>876</v>
      </c>
      <c r="D1135" s="208" t="s">
        <v>876</v>
      </c>
      <c r="E1135" s="209" t="s">
        <v>786</v>
      </c>
      <c r="F1135" s="210">
        <v>1</v>
      </c>
      <c r="H1135" s="33"/>
    </row>
    <row r="1136" spans="2:8" s="1" customFormat="1" ht="16.899999999999999" customHeight="1">
      <c r="B1136" s="33"/>
      <c r="C1136" s="211" t="s">
        <v>21</v>
      </c>
      <c r="D1136" s="211" t="s">
        <v>1602</v>
      </c>
      <c r="E1136" s="18" t="s">
        <v>21</v>
      </c>
      <c r="F1136" s="212">
        <v>0</v>
      </c>
      <c r="H1136" s="33"/>
    </row>
    <row r="1137" spans="2:8" s="1" customFormat="1" ht="16.899999999999999" customHeight="1">
      <c r="B1137" s="33"/>
      <c r="C1137" s="211" t="s">
        <v>21</v>
      </c>
      <c r="D1137" s="211" t="s">
        <v>3343</v>
      </c>
      <c r="E1137" s="18" t="s">
        <v>21</v>
      </c>
      <c r="F1137" s="212">
        <v>1</v>
      </c>
      <c r="H1137" s="33"/>
    </row>
    <row r="1138" spans="2:8" s="1" customFormat="1" ht="16.899999999999999" customHeight="1">
      <c r="B1138" s="33"/>
      <c r="C1138" s="211" t="s">
        <v>876</v>
      </c>
      <c r="D1138" s="211" t="s">
        <v>479</v>
      </c>
      <c r="E1138" s="18" t="s">
        <v>21</v>
      </c>
      <c r="F1138" s="212">
        <v>1</v>
      </c>
      <c r="H1138" s="33"/>
    </row>
    <row r="1139" spans="2:8" s="1" customFormat="1" ht="16.899999999999999" customHeight="1">
      <c r="B1139" s="33"/>
      <c r="C1139" s="213" t="s">
        <v>3687</v>
      </c>
      <c r="H1139" s="33"/>
    </row>
    <row r="1140" spans="2:8" s="1" customFormat="1" ht="16.899999999999999" customHeight="1">
      <c r="B1140" s="33"/>
      <c r="C1140" s="211" t="s">
        <v>1610</v>
      </c>
      <c r="D1140" s="211" t="s">
        <v>1611</v>
      </c>
      <c r="E1140" s="18" t="s">
        <v>786</v>
      </c>
      <c r="F1140" s="212">
        <v>1</v>
      </c>
      <c r="H1140" s="33"/>
    </row>
    <row r="1141" spans="2:8" s="1" customFormat="1" ht="16.899999999999999" customHeight="1">
      <c r="B1141" s="33"/>
      <c r="C1141" s="211" t="s">
        <v>1588</v>
      </c>
      <c r="D1141" s="211" t="s">
        <v>1589</v>
      </c>
      <c r="E1141" s="18" t="s">
        <v>786</v>
      </c>
      <c r="F1141" s="212">
        <v>8</v>
      </c>
      <c r="H1141" s="33"/>
    </row>
    <row r="1142" spans="2:8" s="1" customFormat="1" ht="16.899999999999999" customHeight="1">
      <c r="B1142" s="33"/>
      <c r="C1142" s="207" t="s">
        <v>878</v>
      </c>
      <c r="D1142" s="208" t="s">
        <v>878</v>
      </c>
      <c r="E1142" s="209" t="s">
        <v>786</v>
      </c>
      <c r="F1142" s="210">
        <v>4</v>
      </c>
      <c r="H1142" s="33"/>
    </row>
    <row r="1143" spans="2:8" s="1" customFormat="1" ht="16.899999999999999" customHeight="1">
      <c r="B1143" s="33"/>
      <c r="C1143" s="211" t="s">
        <v>21</v>
      </c>
      <c r="D1143" s="211" t="s">
        <v>1602</v>
      </c>
      <c r="E1143" s="18" t="s">
        <v>21</v>
      </c>
      <c r="F1143" s="212">
        <v>0</v>
      </c>
      <c r="H1143" s="33"/>
    </row>
    <row r="1144" spans="2:8" s="1" customFormat="1" ht="16.899999999999999" customHeight="1">
      <c r="B1144" s="33"/>
      <c r="C1144" s="211" t="s">
        <v>21</v>
      </c>
      <c r="D1144" s="211" t="s">
        <v>3335</v>
      </c>
      <c r="E1144" s="18" t="s">
        <v>21</v>
      </c>
      <c r="F1144" s="212">
        <v>1</v>
      </c>
      <c r="H1144" s="33"/>
    </row>
    <row r="1145" spans="2:8" s="1" customFormat="1" ht="16.899999999999999" customHeight="1">
      <c r="B1145" s="33"/>
      <c r="C1145" s="211" t="s">
        <v>21</v>
      </c>
      <c r="D1145" s="211" t="s">
        <v>3336</v>
      </c>
      <c r="E1145" s="18" t="s">
        <v>21</v>
      </c>
      <c r="F1145" s="212">
        <v>1</v>
      </c>
      <c r="H1145" s="33"/>
    </row>
    <row r="1146" spans="2:8" s="1" customFormat="1" ht="16.899999999999999" customHeight="1">
      <c r="B1146" s="33"/>
      <c r="C1146" s="211" t="s">
        <v>21</v>
      </c>
      <c r="D1146" s="211" t="s">
        <v>3337</v>
      </c>
      <c r="E1146" s="18" t="s">
        <v>21</v>
      </c>
      <c r="F1146" s="212">
        <v>1</v>
      </c>
      <c r="H1146" s="33"/>
    </row>
    <row r="1147" spans="2:8" s="1" customFormat="1" ht="16.899999999999999" customHeight="1">
      <c r="B1147" s="33"/>
      <c r="C1147" s="211" t="s">
        <v>21</v>
      </c>
      <c r="D1147" s="211" t="s">
        <v>3338</v>
      </c>
      <c r="E1147" s="18" t="s">
        <v>21</v>
      </c>
      <c r="F1147" s="212">
        <v>1</v>
      </c>
      <c r="H1147" s="33"/>
    </row>
    <row r="1148" spans="2:8" s="1" customFormat="1" ht="16.899999999999999" customHeight="1">
      <c r="B1148" s="33"/>
      <c r="C1148" s="211" t="s">
        <v>878</v>
      </c>
      <c r="D1148" s="211" t="s">
        <v>479</v>
      </c>
      <c r="E1148" s="18" t="s">
        <v>21</v>
      </c>
      <c r="F1148" s="212">
        <v>4</v>
      </c>
      <c r="H1148" s="33"/>
    </row>
    <row r="1149" spans="2:8" s="1" customFormat="1" ht="16.899999999999999" customHeight="1">
      <c r="B1149" s="33"/>
      <c r="C1149" s="213" t="s">
        <v>3687</v>
      </c>
      <c r="H1149" s="33"/>
    </row>
    <row r="1150" spans="2:8" s="1" customFormat="1" ht="16.899999999999999" customHeight="1">
      <c r="B1150" s="33"/>
      <c r="C1150" s="211" t="s">
        <v>1594</v>
      </c>
      <c r="D1150" s="211" t="s">
        <v>1595</v>
      </c>
      <c r="E1150" s="18" t="s">
        <v>786</v>
      </c>
      <c r="F1150" s="212">
        <v>4</v>
      </c>
      <c r="H1150" s="33"/>
    </row>
    <row r="1151" spans="2:8" s="1" customFormat="1" ht="16.899999999999999" customHeight="1">
      <c r="B1151" s="33"/>
      <c r="C1151" s="211" t="s">
        <v>1588</v>
      </c>
      <c r="D1151" s="211" t="s">
        <v>1589</v>
      </c>
      <c r="E1151" s="18" t="s">
        <v>786</v>
      </c>
      <c r="F1151" s="212">
        <v>8</v>
      </c>
      <c r="H1151" s="33"/>
    </row>
    <row r="1152" spans="2:8" s="1" customFormat="1" ht="16.899999999999999" customHeight="1">
      <c r="B1152" s="33"/>
      <c r="C1152" s="207" t="s">
        <v>880</v>
      </c>
      <c r="D1152" s="208" t="s">
        <v>881</v>
      </c>
      <c r="E1152" s="209" t="s">
        <v>786</v>
      </c>
      <c r="F1152" s="210">
        <v>2</v>
      </c>
      <c r="H1152" s="33"/>
    </row>
    <row r="1153" spans="2:8" s="1" customFormat="1" ht="16.899999999999999" customHeight="1">
      <c r="B1153" s="33"/>
      <c r="C1153" s="211" t="s">
        <v>21</v>
      </c>
      <c r="D1153" s="211" t="s">
        <v>1602</v>
      </c>
      <c r="E1153" s="18" t="s">
        <v>21</v>
      </c>
      <c r="F1153" s="212">
        <v>0</v>
      </c>
      <c r="H1153" s="33"/>
    </row>
    <row r="1154" spans="2:8" s="1" customFormat="1" ht="16.899999999999999" customHeight="1">
      <c r="B1154" s="33"/>
      <c r="C1154" s="211" t="s">
        <v>21</v>
      </c>
      <c r="D1154" s="211" t="s">
        <v>3340</v>
      </c>
      <c r="E1154" s="18" t="s">
        <v>21</v>
      </c>
      <c r="F1154" s="212">
        <v>1</v>
      </c>
      <c r="H1154" s="33"/>
    </row>
    <row r="1155" spans="2:8" s="1" customFormat="1" ht="16.899999999999999" customHeight="1">
      <c r="B1155" s="33"/>
      <c r="C1155" s="211" t="s">
        <v>21</v>
      </c>
      <c r="D1155" s="211" t="s">
        <v>3341</v>
      </c>
      <c r="E1155" s="18" t="s">
        <v>21</v>
      </c>
      <c r="F1155" s="212">
        <v>1</v>
      </c>
      <c r="H1155" s="33"/>
    </row>
    <row r="1156" spans="2:8" s="1" customFormat="1" ht="16.899999999999999" customHeight="1">
      <c r="B1156" s="33"/>
      <c r="C1156" s="211" t="s">
        <v>880</v>
      </c>
      <c r="D1156" s="211" t="s">
        <v>479</v>
      </c>
      <c r="E1156" s="18" t="s">
        <v>21</v>
      </c>
      <c r="F1156" s="212">
        <v>2</v>
      </c>
      <c r="H1156" s="33"/>
    </row>
    <row r="1157" spans="2:8" s="1" customFormat="1" ht="16.899999999999999" customHeight="1">
      <c r="B1157" s="33"/>
      <c r="C1157" s="213" t="s">
        <v>3687</v>
      </c>
      <c r="H1157" s="33"/>
    </row>
    <row r="1158" spans="2:8" s="1" customFormat="1" ht="16.899999999999999" customHeight="1">
      <c r="B1158" s="33"/>
      <c r="C1158" s="211" t="s">
        <v>1599</v>
      </c>
      <c r="D1158" s="211" t="s">
        <v>1600</v>
      </c>
      <c r="E1158" s="18" t="s">
        <v>786</v>
      </c>
      <c r="F1158" s="212">
        <v>2</v>
      </c>
      <c r="H1158" s="33"/>
    </row>
    <row r="1159" spans="2:8" s="1" customFormat="1" ht="16.899999999999999" customHeight="1">
      <c r="B1159" s="33"/>
      <c r="C1159" s="211" t="s">
        <v>1588</v>
      </c>
      <c r="D1159" s="211" t="s">
        <v>1589</v>
      </c>
      <c r="E1159" s="18" t="s">
        <v>786</v>
      </c>
      <c r="F1159" s="212">
        <v>8</v>
      </c>
      <c r="H1159" s="33"/>
    </row>
    <row r="1160" spans="2:8" s="1" customFormat="1" ht="16.899999999999999" customHeight="1">
      <c r="B1160" s="33"/>
      <c r="C1160" s="207" t="s">
        <v>882</v>
      </c>
      <c r="D1160" s="208" t="s">
        <v>882</v>
      </c>
      <c r="E1160" s="209" t="s">
        <v>786</v>
      </c>
      <c r="F1160" s="210">
        <v>1</v>
      </c>
      <c r="H1160" s="33"/>
    </row>
    <row r="1161" spans="2:8" s="1" customFormat="1" ht="16.899999999999999" customHeight="1">
      <c r="B1161" s="33"/>
      <c r="C1161" s="211" t="s">
        <v>21</v>
      </c>
      <c r="D1161" s="211" t="s">
        <v>1602</v>
      </c>
      <c r="E1161" s="18" t="s">
        <v>21</v>
      </c>
      <c r="F1161" s="212">
        <v>0</v>
      </c>
      <c r="H1161" s="33"/>
    </row>
    <row r="1162" spans="2:8" s="1" customFormat="1" ht="16.899999999999999" customHeight="1">
      <c r="B1162" s="33"/>
      <c r="C1162" s="211" t="s">
        <v>21</v>
      </c>
      <c r="D1162" s="211" t="s">
        <v>3342</v>
      </c>
      <c r="E1162" s="18" t="s">
        <v>21</v>
      </c>
      <c r="F1162" s="212">
        <v>1</v>
      </c>
      <c r="H1162" s="33"/>
    </row>
    <row r="1163" spans="2:8" s="1" customFormat="1" ht="16.899999999999999" customHeight="1">
      <c r="B1163" s="33"/>
      <c r="C1163" s="211" t="s">
        <v>882</v>
      </c>
      <c r="D1163" s="211" t="s">
        <v>479</v>
      </c>
      <c r="E1163" s="18" t="s">
        <v>21</v>
      </c>
      <c r="F1163" s="212">
        <v>1</v>
      </c>
      <c r="H1163" s="33"/>
    </row>
    <row r="1164" spans="2:8" s="1" customFormat="1" ht="16.899999999999999" customHeight="1">
      <c r="B1164" s="33"/>
      <c r="C1164" s="213" t="s">
        <v>3687</v>
      </c>
      <c r="H1164" s="33"/>
    </row>
    <row r="1165" spans="2:8" s="1" customFormat="1" ht="16.899999999999999" customHeight="1">
      <c r="B1165" s="33"/>
      <c r="C1165" s="211" t="s">
        <v>1605</v>
      </c>
      <c r="D1165" s="211" t="s">
        <v>1606</v>
      </c>
      <c r="E1165" s="18" t="s">
        <v>786</v>
      </c>
      <c r="F1165" s="212">
        <v>1</v>
      </c>
      <c r="H1165" s="33"/>
    </row>
    <row r="1166" spans="2:8" s="1" customFormat="1" ht="16.899999999999999" customHeight="1">
      <c r="B1166" s="33"/>
      <c r="C1166" s="211" t="s">
        <v>1588</v>
      </c>
      <c r="D1166" s="211" t="s">
        <v>1589</v>
      </c>
      <c r="E1166" s="18" t="s">
        <v>786</v>
      </c>
      <c r="F1166" s="212">
        <v>8</v>
      </c>
      <c r="H1166" s="33"/>
    </row>
    <row r="1167" spans="2:8" s="1" customFormat="1" ht="16.899999999999999" customHeight="1">
      <c r="B1167" s="33"/>
      <c r="C1167" s="207" t="s">
        <v>3048</v>
      </c>
      <c r="D1167" s="208" t="s">
        <v>3048</v>
      </c>
      <c r="E1167" s="209" t="s">
        <v>251</v>
      </c>
      <c r="F1167" s="210">
        <v>35.5</v>
      </c>
      <c r="H1167" s="33"/>
    </row>
    <row r="1168" spans="2:8" s="1" customFormat="1" ht="16.899999999999999" customHeight="1">
      <c r="B1168" s="33"/>
      <c r="C1168" s="211" t="s">
        <v>21</v>
      </c>
      <c r="D1168" s="211" t="s">
        <v>3369</v>
      </c>
      <c r="E1168" s="18" t="s">
        <v>21</v>
      </c>
      <c r="F1168" s="212">
        <v>0</v>
      </c>
      <c r="H1168" s="33"/>
    </row>
    <row r="1169" spans="2:8" s="1" customFormat="1" ht="16.899999999999999" customHeight="1">
      <c r="B1169" s="33"/>
      <c r="C1169" s="211" t="s">
        <v>21</v>
      </c>
      <c r="D1169" s="211" t="s">
        <v>3131</v>
      </c>
      <c r="E1169" s="18" t="s">
        <v>21</v>
      </c>
      <c r="F1169" s="212">
        <v>0</v>
      </c>
      <c r="H1169" s="33"/>
    </row>
    <row r="1170" spans="2:8" s="1" customFormat="1" ht="16.899999999999999" customHeight="1">
      <c r="B1170" s="33"/>
      <c r="C1170" s="211" t="s">
        <v>21</v>
      </c>
      <c r="D1170" s="211" t="s">
        <v>3404</v>
      </c>
      <c r="E1170" s="18" t="s">
        <v>21</v>
      </c>
      <c r="F1170" s="212">
        <v>6.4</v>
      </c>
      <c r="H1170" s="33"/>
    </row>
    <row r="1171" spans="2:8" s="1" customFormat="1" ht="16.899999999999999" customHeight="1">
      <c r="B1171" s="33"/>
      <c r="C1171" s="211" t="s">
        <v>21</v>
      </c>
      <c r="D1171" s="211" t="s">
        <v>3405</v>
      </c>
      <c r="E1171" s="18" t="s">
        <v>21</v>
      </c>
      <c r="F1171" s="212">
        <v>0</v>
      </c>
      <c r="H1171" s="33"/>
    </row>
    <row r="1172" spans="2:8" s="1" customFormat="1" ht="16.899999999999999" customHeight="1">
      <c r="B1172" s="33"/>
      <c r="C1172" s="211" t="s">
        <v>21</v>
      </c>
      <c r="D1172" s="211" t="s">
        <v>3133</v>
      </c>
      <c r="E1172" s="18" t="s">
        <v>21</v>
      </c>
      <c r="F1172" s="212">
        <v>0</v>
      </c>
      <c r="H1172" s="33"/>
    </row>
    <row r="1173" spans="2:8" s="1" customFormat="1" ht="16.899999999999999" customHeight="1">
      <c r="B1173" s="33"/>
      <c r="C1173" s="211" t="s">
        <v>21</v>
      </c>
      <c r="D1173" s="211" t="s">
        <v>3406</v>
      </c>
      <c r="E1173" s="18" t="s">
        <v>21</v>
      </c>
      <c r="F1173" s="212">
        <v>5.5</v>
      </c>
      <c r="H1173" s="33"/>
    </row>
    <row r="1174" spans="2:8" s="1" customFormat="1" ht="16.899999999999999" customHeight="1">
      <c r="B1174" s="33"/>
      <c r="C1174" s="211" t="s">
        <v>21</v>
      </c>
      <c r="D1174" s="211" t="s">
        <v>3135</v>
      </c>
      <c r="E1174" s="18" t="s">
        <v>21</v>
      </c>
      <c r="F1174" s="212">
        <v>0</v>
      </c>
      <c r="H1174" s="33"/>
    </row>
    <row r="1175" spans="2:8" s="1" customFormat="1" ht="16.899999999999999" customHeight="1">
      <c r="B1175" s="33"/>
      <c r="C1175" s="211" t="s">
        <v>21</v>
      </c>
      <c r="D1175" s="211" t="s">
        <v>3407</v>
      </c>
      <c r="E1175" s="18" t="s">
        <v>21</v>
      </c>
      <c r="F1175" s="212">
        <v>5.6</v>
      </c>
      <c r="H1175" s="33"/>
    </row>
    <row r="1176" spans="2:8" s="1" customFormat="1" ht="16.899999999999999" customHeight="1">
      <c r="B1176" s="33"/>
      <c r="C1176" s="211" t="s">
        <v>21</v>
      </c>
      <c r="D1176" s="211" t="s">
        <v>3137</v>
      </c>
      <c r="E1176" s="18" t="s">
        <v>21</v>
      </c>
      <c r="F1176" s="212">
        <v>0</v>
      </c>
      <c r="H1176" s="33"/>
    </row>
    <row r="1177" spans="2:8" s="1" customFormat="1" ht="16.899999999999999" customHeight="1">
      <c r="B1177" s="33"/>
      <c r="C1177" s="211" t="s">
        <v>21</v>
      </c>
      <c r="D1177" s="211" t="s">
        <v>3408</v>
      </c>
      <c r="E1177" s="18" t="s">
        <v>21</v>
      </c>
      <c r="F1177" s="212">
        <v>18</v>
      </c>
      <c r="H1177" s="33"/>
    </row>
    <row r="1178" spans="2:8" s="1" customFormat="1" ht="16.899999999999999" customHeight="1">
      <c r="B1178" s="33"/>
      <c r="C1178" s="211" t="s">
        <v>3048</v>
      </c>
      <c r="D1178" s="211" t="s">
        <v>479</v>
      </c>
      <c r="E1178" s="18" t="s">
        <v>21</v>
      </c>
      <c r="F1178" s="212">
        <v>35.5</v>
      </c>
      <c r="H1178" s="33"/>
    </row>
    <row r="1179" spans="2:8" s="1" customFormat="1" ht="16.899999999999999" customHeight="1">
      <c r="B1179" s="33"/>
      <c r="C1179" s="213" t="s">
        <v>3687</v>
      </c>
      <c r="H1179" s="33"/>
    </row>
    <row r="1180" spans="2:8" s="1" customFormat="1" ht="16.899999999999999" customHeight="1">
      <c r="B1180" s="33"/>
      <c r="C1180" s="211" t="s">
        <v>1851</v>
      </c>
      <c r="D1180" s="211" t="s">
        <v>1852</v>
      </c>
      <c r="E1180" s="18" t="s">
        <v>251</v>
      </c>
      <c r="F1180" s="212">
        <v>35.5</v>
      </c>
      <c r="H1180" s="33"/>
    </row>
    <row r="1181" spans="2:8" s="1" customFormat="1" ht="16.899999999999999" customHeight="1">
      <c r="B1181" s="33"/>
      <c r="C1181" s="211" t="s">
        <v>1859</v>
      </c>
      <c r="D1181" s="211" t="s">
        <v>1860</v>
      </c>
      <c r="E1181" s="18" t="s">
        <v>251</v>
      </c>
      <c r="F1181" s="212">
        <v>35.5</v>
      </c>
      <c r="H1181" s="33"/>
    </row>
    <row r="1182" spans="2:8" s="1" customFormat="1" ht="16.899999999999999" customHeight="1">
      <c r="B1182" s="33"/>
      <c r="C1182" s="207" t="s">
        <v>3050</v>
      </c>
      <c r="D1182" s="208" t="s">
        <v>3050</v>
      </c>
      <c r="E1182" s="209" t="s">
        <v>251</v>
      </c>
      <c r="F1182" s="210">
        <v>4.1500000000000004</v>
      </c>
      <c r="H1182" s="33"/>
    </row>
    <row r="1183" spans="2:8" s="1" customFormat="1" ht="16.899999999999999" customHeight="1">
      <c r="B1183" s="33"/>
      <c r="C1183" s="211" t="s">
        <v>21</v>
      </c>
      <c r="D1183" s="211" t="s">
        <v>3395</v>
      </c>
      <c r="E1183" s="18" t="s">
        <v>21</v>
      </c>
      <c r="F1183" s="212">
        <v>0</v>
      </c>
      <c r="H1183" s="33"/>
    </row>
    <row r="1184" spans="2:8" s="1" customFormat="1" ht="16.899999999999999" customHeight="1">
      <c r="B1184" s="33"/>
      <c r="C1184" s="211" t="s">
        <v>3050</v>
      </c>
      <c r="D1184" s="211" t="s">
        <v>3051</v>
      </c>
      <c r="E1184" s="18" t="s">
        <v>21</v>
      </c>
      <c r="F1184" s="212">
        <v>4.1500000000000004</v>
      </c>
      <c r="H1184" s="33"/>
    </row>
    <row r="1185" spans="2:8" s="1" customFormat="1" ht="16.899999999999999" customHeight="1">
      <c r="B1185" s="33"/>
      <c r="C1185" s="213" t="s">
        <v>3687</v>
      </c>
      <c r="H1185" s="33"/>
    </row>
    <row r="1186" spans="2:8" s="1" customFormat="1" ht="16.899999999999999" customHeight="1">
      <c r="B1186" s="33"/>
      <c r="C1186" s="211" t="s">
        <v>1829</v>
      </c>
      <c r="D1186" s="211" t="s">
        <v>1830</v>
      </c>
      <c r="E1186" s="18" t="s">
        <v>251</v>
      </c>
      <c r="F1186" s="212">
        <v>4.1500000000000004</v>
      </c>
      <c r="H1186" s="33"/>
    </row>
    <row r="1187" spans="2:8" s="1" customFormat="1" ht="16.899999999999999" customHeight="1">
      <c r="B1187" s="33"/>
      <c r="C1187" s="211" t="s">
        <v>1836</v>
      </c>
      <c r="D1187" s="211" t="s">
        <v>1837</v>
      </c>
      <c r="E1187" s="18" t="s">
        <v>251</v>
      </c>
      <c r="F1187" s="212">
        <v>4.2750000000000004</v>
      </c>
      <c r="H1187" s="33"/>
    </row>
    <row r="1188" spans="2:8" s="1" customFormat="1" ht="16.899999999999999" customHeight="1">
      <c r="B1188" s="33"/>
      <c r="C1188" s="207" t="s">
        <v>3052</v>
      </c>
      <c r="D1188" s="208" t="s">
        <v>3052</v>
      </c>
      <c r="E1188" s="209" t="s">
        <v>738</v>
      </c>
      <c r="F1188" s="210">
        <v>5.62</v>
      </c>
      <c r="H1188" s="33"/>
    </row>
    <row r="1189" spans="2:8" s="1" customFormat="1" ht="16.899999999999999" customHeight="1">
      <c r="B1189" s="33"/>
      <c r="C1189" s="211" t="s">
        <v>21</v>
      </c>
      <c r="D1189" s="211" t="s">
        <v>3119</v>
      </c>
      <c r="E1189" s="18" t="s">
        <v>21</v>
      </c>
      <c r="F1189" s="212">
        <v>0</v>
      </c>
      <c r="H1189" s="33"/>
    </row>
    <row r="1190" spans="2:8" s="1" customFormat="1" ht="16.899999999999999" customHeight="1">
      <c r="B1190" s="33"/>
      <c r="C1190" s="211" t="s">
        <v>21</v>
      </c>
      <c r="D1190" s="211" t="s">
        <v>3120</v>
      </c>
      <c r="E1190" s="18" t="s">
        <v>21</v>
      </c>
      <c r="F1190" s="212">
        <v>0</v>
      </c>
      <c r="H1190" s="33"/>
    </row>
    <row r="1191" spans="2:8" s="1" customFormat="1" ht="16.899999999999999" customHeight="1">
      <c r="B1191" s="33"/>
      <c r="C1191" s="211" t="s">
        <v>21</v>
      </c>
      <c r="D1191" s="211" t="s">
        <v>3121</v>
      </c>
      <c r="E1191" s="18" t="s">
        <v>21</v>
      </c>
      <c r="F1191" s="212">
        <v>1.36</v>
      </c>
      <c r="H1191" s="33"/>
    </row>
    <row r="1192" spans="2:8" s="1" customFormat="1" ht="16.899999999999999" customHeight="1">
      <c r="B1192" s="33"/>
      <c r="C1192" s="211" t="s">
        <v>21</v>
      </c>
      <c r="D1192" s="211" t="s">
        <v>3122</v>
      </c>
      <c r="E1192" s="18" t="s">
        <v>21</v>
      </c>
      <c r="F1192" s="212">
        <v>4.26</v>
      </c>
      <c r="H1192" s="33"/>
    </row>
    <row r="1193" spans="2:8" s="1" customFormat="1" ht="16.899999999999999" customHeight="1">
      <c r="B1193" s="33"/>
      <c r="C1193" s="211" t="s">
        <v>3052</v>
      </c>
      <c r="D1193" s="211" t="s">
        <v>479</v>
      </c>
      <c r="E1193" s="18" t="s">
        <v>21</v>
      </c>
      <c r="F1193" s="212">
        <v>5.62</v>
      </c>
      <c r="H1193" s="33"/>
    </row>
    <row r="1194" spans="2:8" s="1" customFormat="1" ht="16.899999999999999" customHeight="1">
      <c r="B1194" s="33"/>
      <c r="C1194" s="213" t="s">
        <v>3687</v>
      </c>
      <c r="H1194" s="33"/>
    </row>
    <row r="1195" spans="2:8" s="1" customFormat="1" ht="16.899999999999999" customHeight="1">
      <c r="B1195" s="33"/>
      <c r="C1195" s="211" t="s">
        <v>3114</v>
      </c>
      <c r="D1195" s="211" t="s">
        <v>3115</v>
      </c>
      <c r="E1195" s="18" t="s">
        <v>738</v>
      </c>
      <c r="F1195" s="212">
        <v>5.62</v>
      </c>
      <c r="H1195" s="33"/>
    </row>
    <row r="1196" spans="2:8" s="1" customFormat="1" ht="16.899999999999999" customHeight="1">
      <c r="B1196" s="33"/>
      <c r="C1196" s="211" t="s">
        <v>1173</v>
      </c>
      <c r="D1196" s="211" t="s">
        <v>1174</v>
      </c>
      <c r="E1196" s="18" t="s">
        <v>738</v>
      </c>
      <c r="F1196" s="212">
        <v>500.47899999999998</v>
      </c>
      <c r="H1196" s="33"/>
    </row>
    <row r="1197" spans="2:8" s="1" customFormat="1" ht="16.899999999999999" customHeight="1">
      <c r="B1197" s="33"/>
      <c r="C1197" s="207" t="s">
        <v>918</v>
      </c>
      <c r="D1197" s="208" t="s">
        <v>919</v>
      </c>
      <c r="E1197" s="209" t="s">
        <v>722</v>
      </c>
      <c r="F1197" s="210">
        <v>317.10000000000002</v>
      </c>
      <c r="H1197" s="33"/>
    </row>
    <row r="1198" spans="2:8" s="1" customFormat="1" ht="16.899999999999999" customHeight="1">
      <c r="B1198" s="33"/>
      <c r="C1198" s="211" t="s">
        <v>21</v>
      </c>
      <c r="D1198" s="211" t="s">
        <v>3097</v>
      </c>
      <c r="E1198" s="18" t="s">
        <v>21</v>
      </c>
      <c r="F1198" s="212">
        <v>0</v>
      </c>
      <c r="H1198" s="33"/>
    </row>
    <row r="1199" spans="2:8" s="1" customFormat="1" ht="16.899999999999999" customHeight="1">
      <c r="B1199" s="33"/>
      <c r="C1199" s="211" t="s">
        <v>21</v>
      </c>
      <c r="D1199" s="211" t="s">
        <v>3098</v>
      </c>
      <c r="E1199" s="18" t="s">
        <v>21</v>
      </c>
      <c r="F1199" s="212">
        <v>0</v>
      </c>
      <c r="H1199" s="33"/>
    </row>
    <row r="1200" spans="2:8" s="1" customFormat="1" ht="16.899999999999999" customHeight="1">
      <c r="B1200" s="33"/>
      <c r="C1200" s="211" t="s">
        <v>21</v>
      </c>
      <c r="D1200" s="211" t="s">
        <v>3099</v>
      </c>
      <c r="E1200" s="18" t="s">
        <v>21</v>
      </c>
      <c r="F1200" s="212">
        <v>245.2</v>
      </c>
      <c r="H1200" s="33"/>
    </row>
    <row r="1201" spans="2:8" s="1" customFormat="1" ht="16.899999999999999" customHeight="1">
      <c r="B1201" s="33"/>
      <c r="C1201" s="211" t="s">
        <v>21</v>
      </c>
      <c r="D1201" s="211" t="s">
        <v>3100</v>
      </c>
      <c r="E1201" s="18" t="s">
        <v>21</v>
      </c>
      <c r="F1201" s="212">
        <v>0</v>
      </c>
      <c r="H1201" s="33"/>
    </row>
    <row r="1202" spans="2:8" s="1" customFormat="1" ht="16.899999999999999" customHeight="1">
      <c r="B1202" s="33"/>
      <c r="C1202" s="211" t="s">
        <v>21</v>
      </c>
      <c r="D1202" s="211" t="s">
        <v>3101</v>
      </c>
      <c r="E1202" s="18" t="s">
        <v>21</v>
      </c>
      <c r="F1202" s="212">
        <v>71.900000000000006</v>
      </c>
      <c r="H1202" s="33"/>
    </row>
    <row r="1203" spans="2:8" s="1" customFormat="1" ht="16.899999999999999" customHeight="1">
      <c r="B1203" s="33"/>
      <c r="C1203" s="211" t="s">
        <v>918</v>
      </c>
      <c r="D1203" s="211" t="s">
        <v>479</v>
      </c>
      <c r="E1203" s="18" t="s">
        <v>21</v>
      </c>
      <c r="F1203" s="212">
        <v>317.10000000000002</v>
      </c>
      <c r="H1203" s="33"/>
    </row>
    <row r="1204" spans="2:8" s="1" customFormat="1" ht="16.899999999999999" customHeight="1">
      <c r="B1204" s="33"/>
      <c r="C1204" s="213" t="s">
        <v>3687</v>
      </c>
      <c r="H1204" s="33"/>
    </row>
    <row r="1205" spans="2:8" s="1" customFormat="1" ht="16.899999999999999" customHeight="1">
      <c r="B1205" s="33"/>
      <c r="C1205" s="211" t="s">
        <v>3092</v>
      </c>
      <c r="D1205" s="211" t="s">
        <v>3093</v>
      </c>
      <c r="E1205" s="18" t="s">
        <v>722</v>
      </c>
      <c r="F1205" s="212">
        <v>317.10000000000002</v>
      </c>
      <c r="H1205" s="33"/>
    </row>
    <row r="1206" spans="2:8" s="1" customFormat="1" ht="16.899999999999999" customHeight="1">
      <c r="B1206" s="33"/>
      <c r="C1206" s="211" t="s">
        <v>1173</v>
      </c>
      <c r="D1206" s="211" t="s">
        <v>1174</v>
      </c>
      <c r="E1206" s="18" t="s">
        <v>738</v>
      </c>
      <c r="F1206" s="212">
        <v>500.47899999999998</v>
      </c>
      <c r="H1206" s="33"/>
    </row>
    <row r="1207" spans="2:8" s="1" customFormat="1" ht="16.899999999999999" customHeight="1">
      <c r="B1207" s="33"/>
      <c r="C1207" s="207" t="s">
        <v>922</v>
      </c>
      <c r="D1207" s="208" t="s">
        <v>922</v>
      </c>
      <c r="E1207" s="209" t="s">
        <v>786</v>
      </c>
      <c r="F1207" s="210">
        <v>19</v>
      </c>
      <c r="H1207" s="33"/>
    </row>
    <row r="1208" spans="2:8" s="1" customFormat="1" ht="16.899999999999999" customHeight="1">
      <c r="B1208" s="33"/>
      <c r="C1208" s="211" t="s">
        <v>21</v>
      </c>
      <c r="D1208" s="211" t="s">
        <v>1602</v>
      </c>
      <c r="E1208" s="18" t="s">
        <v>21</v>
      </c>
      <c r="F1208" s="212">
        <v>0</v>
      </c>
      <c r="H1208" s="33"/>
    </row>
    <row r="1209" spans="2:8" s="1" customFormat="1" ht="16.899999999999999" customHeight="1">
      <c r="B1209" s="33"/>
      <c r="C1209" s="211" t="s">
        <v>21</v>
      </c>
      <c r="D1209" s="211" t="s">
        <v>3435</v>
      </c>
      <c r="E1209" s="18" t="s">
        <v>21</v>
      </c>
      <c r="F1209" s="212">
        <v>1</v>
      </c>
      <c r="H1209" s="33"/>
    </row>
    <row r="1210" spans="2:8" s="1" customFormat="1" ht="16.899999999999999" customHeight="1">
      <c r="B1210" s="33"/>
      <c r="C1210" s="211" t="s">
        <v>21</v>
      </c>
      <c r="D1210" s="211" t="s">
        <v>3436</v>
      </c>
      <c r="E1210" s="18" t="s">
        <v>21</v>
      </c>
      <c r="F1210" s="212">
        <v>1</v>
      </c>
      <c r="H1210" s="33"/>
    </row>
    <row r="1211" spans="2:8" s="1" customFormat="1" ht="16.899999999999999" customHeight="1">
      <c r="B1211" s="33"/>
      <c r="C1211" s="211" t="s">
        <v>21</v>
      </c>
      <c r="D1211" s="211" t="s">
        <v>3437</v>
      </c>
      <c r="E1211" s="18" t="s">
        <v>21</v>
      </c>
      <c r="F1211" s="212">
        <v>2</v>
      </c>
      <c r="H1211" s="33"/>
    </row>
    <row r="1212" spans="2:8" s="1" customFormat="1" ht="16.899999999999999" customHeight="1">
      <c r="B1212" s="33"/>
      <c r="C1212" s="211" t="s">
        <v>21</v>
      </c>
      <c r="D1212" s="211" t="s">
        <v>3438</v>
      </c>
      <c r="E1212" s="18" t="s">
        <v>21</v>
      </c>
      <c r="F1212" s="212">
        <v>2</v>
      </c>
      <c r="H1212" s="33"/>
    </row>
    <row r="1213" spans="2:8" s="1" customFormat="1" ht="16.899999999999999" customHeight="1">
      <c r="B1213" s="33"/>
      <c r="C1213" s="211" t="s">
        <v>21</v>
      </c>
      <c r="D1213" s="211" t="s">
        <v>3439</v>
      </c>
      <c r="E1213" s="18" t="s">
        <v>21</v>
      </c>
      <c r="F1213" s="212">
        <v>2</v>
      </c>
      <c r="H1213" s="33"/>
    </row>
    <row r="1214" spans="2:8" s="1" customFormat="1" ht="16.899999999999999" customHeight="1">
      <c r="B1214" s="33"/>
      <c r="C1214" s="211" t="s">
        <v>21</v>
      </c>
      <c r="D1214" s="211" t="s">
        <v>3440</v>
      </c>
      <c r="E1214" s="18" t="s">
        <v>21</v>
      </c>
      <c r="F1214" s="212">
        <v>2</v>
      </c>
      <c r="H1214" s="33"/>
    </row>
    <row r="1215" spans="2:8" s="1" customFormat="1" ht="16.899999999999999" customHeight="1">
      <c r="B1215" s="33"/>
      <c r="C1215" s="211" t="s">
        <v>21</v>
      </c>
      <c r="D1215" s="211" t="s">
        <v>3441</v>
      </c>
      <c r="E1215" s="18" t="s">
        <v>21</v>
      </c>
      <c r="F1215" s="212">
        <v>2</v>
      </c>
      <c r="H1215" s="33"/>
    </row>
    <row r="1216" spans="2:8" s="1" customFormat="1" ht="16.899999999999999" customHeight="1">
      <c r="B1216" s="33"/>
      <c r="C1216" s="211" t="s">
        <v>21</v>
      </c>
      <c r="D1216" s="211" t="s">
        <v>3442</v>
      </c>
      <c r="E1216" s="18" t="s">
        <v>21</v>
      </c>
      <c r="F1216" s="212">
        <v>2</v>
      </c>
      <c r="H1216" s="33"/>
    </row>
    <row r="1217" spans="2:8" s="1" customFormat="1" ht="16.899999999999999" customHeight="1">
      <c r="B1217" s="33"/>
      <c r="C1217" s="211" t="s">
        <v>21</v>
      </c>
      <c r="D1217" s="211" t="s">
        <v>3443</v>
      </c>
      <c r="E1217" s="18" t="s">
        <v>21</v>
      </c>
      <c r="F1217" s="212">
        <v>2</v>
      </c>
      <c r="H1217" s="33"/>
    </row>
    <row r="1218" spans="2:8" s="1" customFormat="1" ht="16.899999999999999" customHeight="1">
      <c r="B1218" s="33"/>
      <c r="C1218" s="211" t="s">
        <v>21</v>
      </c>
      <c r="D1218" s="211" t="s">
        <v>3444</v>
      </c>
      <c r="E1218" s="18" t="s">
        <v>21</v>
      </c>
      <c r="F1218" s="212">
        <v>2</v>
      </c>
      <c r="H1218" s="33"/>
    </row>
    <row r="1219" spans="2:8" s="1" customFormat="1" ht="16.899999999999999" customHeight="1">
      <c r="B1219" s="33"/>
      <c r="C1219" s="211" t="s">
        <v>21</v>
      </c>
      <c r="D1219" s="211" t="s">
        <v>3341</v>
      </c>
      <c r="E1219" s="18" t="s">
        <v>21</v>
      </c>
      <c r="F1219" s="212">
        <v>1</v>
      </c>
      <c r="H1219" s="33"/>
    </row>
    <row r="1220" spans="2:8" s="1" customFormat="1" ht="16.899999999999999" customHeight="1">
      <c r="B1220" s="33"/>
      <c r="C1220" s="211" t="s">
        <v>922</v>
      </c>
      <c r="D1220" s="211" t="s">
        <v>479</v>
      </c>
      <c r="E1220" s="18" t="s">
        <v>21</v>
      </c>
      <c r="F1220" s="212">
        <v>19</v>
      </c>
      <c r="H1220" s="33"/>
    </row>
    <row r="1221" spans="2:8" s="1" customFormat="1" ht="16.899999999999999" customHeight="1">
      <c r="B1221" s="33"/>
      <c r="C1221" s="213" t="s">
        <v>3687</v>
      </c>
      <c r="H1221" s="33"/>
    </row>
    <row r="1222" spans="2:8" s="1" customFormat="1" ht="16.899999999999999" customHeight="1">
      <c r="B1222" s="33"/>
      <c r="C1222" s="211" t="s">
        <v>1903</v>
      </c>
      <c r="D1222" s="211" t="s">
        <v>1904</v>
      </c>
      <c r="E1222" s="18" t="s">
        <v>786</v>
      </c>
      <c r="F1222" s="212">
        <v>19</v>
      </c>
      <c r="H1222" s="33"/>
    </row>
    <row r="1223" spans="2:8" s="1" customFormat="1" ht="16.899999999999999" customHeight="1">
      <c r="B1223" s="33"/>
      <c r="C1223" s="211" t="s">
        <v>1899</v>
      </c>
      <c r="D1223" s="211" t="s">
        <v>1900</v>
      </c>
      <c r="E1223" s="18" t="s">
        <v>786</v>
      </c>
      <c r="F1223" s="212">
        <v>26</v>
      </c>
      <c r="H1223" s="33"/>
    </row>
    <row r="1224" spans="2:8" s="1" customFormat="1" ht="16.899999999999999" customHeight="1">
      <c r="B1224" s="33"/>
      <c r="C1224" s="207" t="s">
        <v>924</v>
      </c>
      <c r="D1224" s="208" t="s">
        <v>924</v>
      </c>
      <c r="E1224" s="209" t="s">
        <v>786</v>
      </c>
      <c r="F1224" s="210">
        <v>3</v>
      </c>
      <c r="H1224" s="33"/>
    </row>
    <row r="1225" spans="2:8" s="1" customFormat="1" ht="16.899999999999999" customHeight="1">
      <c r="B1225" s="33"/>
      <c r="C1225" s="211" t="s">
        <v>21</v>
      </c>
      <c r="D1225" s="211" t="s">
        <v>1602</v>
      </c>
      <c r="E1225" s="18" t="s">
        <v>21</v>
      </c>
      <c r="F1225" s="212">
        <v>0</v>
      </c>
      <c r="H1225" s="33"/>
    </row>
    <row r="1226" spans="2:8" s="1" customFormat="1" ht="16.899999999999999" customHeight="1">
      <c r="B1226" s="33"/>
      <c r="C1226" s="211" t="s">
        <v>21</v>
      </c>
      <c r="D1226" s="211" t="s">
        <v>3446</v>
      </c>
      <c r="E1226" s="18" t="s">
        <v>21</v>
      </c>
      <c r="F1226" s="212">
        <v>1</v>
      </c>
      <c r="H1226" s="33"/>
    </row>
    <row r="1227" spans="2:8" s="1" customFormat="1" ht="16.899999999999999" customHeight="1">
      <c r="B1227" s="33"/>
      <c r="C1227" s="211" t="s">
        <v>21</v>
      </c>
      <c r="D1227" s="211" t="s">
        <v>3447</v>
      </c>
      <c r="E1227" s="18" t="s">
        <v>21</v>
      </c>
      <c r="F1227" s="212">
        <v>1</v>
      </c>
      <c r="H1227" s="33"/>
    </row>
    <row r="1228" spans="2:8" s="1" customFormat="1" ht="16.899999999999999" customHeight="1">
      <c r="B1228" s="33"/>
      <c r="C1228" s="211" t="s">
        <v>21</v>
      </c>
      <c r="D1228" s="211" t="s">
        <v>3340</v>
      </c>
      <c r="E1228" s="18" t="s">
        <v>21</v>
      </c>
      <c r="F1228" s="212">
        <v>1</v>
      </c>
      <c r="H1228" s="33"/>
    </row>
    <row r="1229" spans="2:8" s="1" customFormat="1" ht="16.899999999999999" customHeight="1">
      <c r="B1229" s="33"/>
      <c r="C1229" s="211" t="s">
        <v>924</v>
      </c>
      <c r="D1229" s="211" t="s">
        <v>479</v>
      </c>
      <c r="E1229" s="18" t="s">
        <v>21</v>
      </c>
      <c r="F1229" s="212">
        <v>3</v>
      </c>
      <c r="H1229" s="33"/>
    </row>
    <row r="1230" spans="2:8" s="1" customFormat="1" ht="16.899999999999999" customHeight="1">
      <c r="B1230" s="33"/>
      <c r="C1230" s="213" t="s">
        <v>3687</v>
      </c>
      <c r="H1230" s="33"/>
    </row>
    <row r="1231" spans="2:8" s="1" customFormat="1" ht="16.899999999999999" customHeight="1">
      <c r="B1231" s="33"/>
      <c r="C1231" s="211" t="s">
        <v>1915</v>
      </c>
      <c r="D1231" s="211" t="s">
        <v>1916</v>
      </c>
      <c r="E1231" s="18" t="s">
        <v>786</v>
      </c>
      <c r="F1231" s="212">
        <v>3</v>
      </c>
      <c r="H1231" s="33"/>
    </row>
    <row r="1232" spans="2:8" s="1" customFormat="1" ht="16.899999999999999" customHeight="1">
      <c r="B1232" s="33"/>
      <c r="C1232" s="211" t="s">
        <v>1899</v>
      </c>
      <c r="D1232" s="211" t="s">
        <v>1900</v>
      </c>
      <c r="E1232" s="18" t="s">
        <v>786</v>
      </c>
      <c r="F1232" s="212">
        <v>26</v>
      </c>
      <c r="H1232" s="33"/>
    </row>
    <row r="1233" spans="2:8" s="1" customFormat="1" ht="16.899999999999999" customHeight="1">
      <c r="B1233" s="33"/>
      <c r="C1233" s="207" t="s">
        <v>926</v>
      </c>
      <c r="D1233" s="208" t="s">
        <v>926</v>
      </c>
      <c r="E1233" s="209" t="s">
        <v>786</v>
      </c>
      <c r="F1233" s="210">
        <v>4</v>
      </c>
      <c r="H1233" s="33"/>
    </row>
    <row r="1234" spans="2:8" s="1" customFormat="1" ht="16.899999999999999" customHeight="1">
      <c r="B1234" s="33"/>
      <c r="C1234" s="211" t="s">
        <v>21</v>
      </c>
      <c r="D1234" s="211" t="s">
        <v>1602</v>
      </c>
      <c r="E1234" s="18" t="s">
        <v>21</v>
      </c>
      <c r="F1234" s="212">
        <v>0</v>
      </c>
      <c r="H1234" s="33"/>
    </row>
    <row r="1235" spans="2:8" s="1" customFormat="1" ht="16.899999999999999" customHeight="1">
      <c r="B1235" s="33"/>
      <c r="C1235" s="211" t="s">
        <v>21</v>
      </c>
      <c r="D1235" s="211" t="s">
        <v>3445</v>
      </c>
      <c r="E1235" s="18" t="s">
        <v>21</v>
      </c>
      <c r="F1235" s="212">
        <v>1</v>
      </c>
      <c r="H1235" s="33"/>
    </row>
    <row r="1236" spans="2:8" s="1" customFormat="1" ht="16.899999999999999" customHeight="1">
      <c r="B1236" s="33"/>
      <c r="C1236" s="211" t="s">
        <v>21</v>
      </c>
      <c r="D1236" s="211" t="s">
        <v>3446</v>
      </c>
      <c r="E1236" s="18" t="s">
        <v>21</v>
      </c>
      <c r="F1236" s="212">
        <v>1</v>
      </c>
      <c r="H1236" s="33"/>
    </row>
    <row r="1237" spans="2:8" s="1" customFormat="1" ht="16.899999999999999" customHeight="1">
      <c r="B1237" s="33"/>
      <c r="C1237" s="211" t="s">
        <v>21</v>
      </c>
      <c r="D1237" s="211" t="s">
        <v>3447</v>
      </c>
      <c r="E1237" s="18" t="s">
        <v>21</v>
      </c>
      <c r="F1237" s="212">
        <v>1</v>
      </c>
      <c r="H1237" s="33"/>
    </row>
    <row r="1238" spans="2:8" s="1" customFormat="1" ht="16.899999999999999" customHeight="1">
      <c r="B1238" s="33"/>
      <c r="C1238" s="211" t="s">
        <v>21</v>
      </c>
      <c r="D1238" s="211" t="s">
        <v>3340</v>
      </c>
      <c r="E1238" s="18" t="s">
        <v>21</v>
      </c>
      <c r="F1238" s="212">
        <v>1</v>
      </c>
      <c r="H1238" s="33"/>
    </row>
    <row r="1239" spans="2:8" s="1" customFormat="1" ht="16.899999999999999" customHeight="1">
      <c r="B1239" s="33"/>
      <c r="C1239" s="211" t="s">
        <v>926</v>
      </c>
      <c r="D1239" s="211" t="s">
        <v>479</v>
      </c>
      <c r="E1239" s="18" t="s">
        <v>21</v>
      </c>
      <c r="F1239" s="212">
        <v>4</v>
      </c>
      <c r="H1239" s="33"/>
    </row>
    <row r="1240" spans="2:8" s="1" customFormat="1" ht="16.899999999999999" customHeight="1">
      <c r="B1240" s="33"/>
      <c r="C1240" s="213" t="s">
        <v>3687</v>
      </c>
      <c r="H1240" s="33"/>
    </row>
    <row r="1241" spans="2:8" s="1" customFormat="1" ht="16.899999999999999" customHeight="1">
      <c r="B1241" s="33"/>
      <c r="C1241" s="211" t="s">
        <v>1911</v>
      </c>
      <c r="D1241" s="211" t="s">
        <v>1912</v>
      </c>
      <c r="E1241" s="18" t="s">
        <v>786</v>
      </c>
      <c r="F1241" s="212">
        <v>4</v>
      </c>
      <c r="H1241" s="33"/>
    </row>
    <row r="1242" spans="2:8" s="1" customFormat="1" ht="16.899999999999999" customHeight="1">
      <c r="B1242" s="33"/>
      <c r="C1242" s="211" t="s">
        <v>1899</v>
      </c>
      <c r="D1242" s="211" t="s">
        <v>1900</v>
      </c>
      <c r="E1242" s="18" t="s">
        <v>786</v>
      </c>
      <c r="F1242" s="212">
        <v>26</v>
      </c>
      <c r="H1242" s="33"/>
    </row>
    <row r="1243" spans="2:8" s="1" customFormat="1" ht="16.899999999999999" customHeight="1">
      <c r="B1243" s="33"/>
      <c r="C1243" s="207" t="s">
        <v>928</v>
      </c>
      <c r="D1243" s="208" t="s">
        <v>929</v>
      </c>
      <c r="E1243" s="209" t="s">
        <v>786</v>
      </c>
      <c r="F1243" s="210">
        <v>8</v>
      </c>
      <c r="H1243" s="33"/>
    </row>
    <row r="1244" spans="2:8" s="1" customFormat="1" ht="16.899999999999999" customHeight="1">
      <c r="B1244" s="33"/>
      <c r="C1244" s="211" t="s">
        <v>21</v>
      </c>
      <c r="D1244" s="211" t="s">
        <v>1602</v>
      </c>
      <c r="E1244" s="18" t="s">
        <v>21</v>
      </c>
      <c r="F1244" s="212">
        <v>0</v>
      </c>
      <c r="H1244" s="33"/>
    </row>
    <row r="1245" spans="2:8" s="1" customFormat="1" ht="16.899999999999999" customHeight="1">
      <c r="B1245" s="33"/>
      <c r="C1245" s="211" t="s">
        <v>21</v>
      </c>
      <c r="D1245" s="211" t="s">
        <v>3449</v>
      </c>
      <c r="E1245" s="18" t="s">
        <v>21</v>
      </c>
      <c r="F1245" s="212">
        <v>2</v>
      </c>
      <c r="H1245" s="33"/>
    </row>
    <row r="1246" spans="2:8" s="1" customFormat="1" ht="16.899999999999999" customHeight="1">
      <c r="B1246" s="33"/>
      <c r="C1246" s="211" t="s">
        <v>21</v>
      </c>
      <c r="D1246" s="211" t="s">
        <v>3450</v>
      </c>
      <c r="E1246" s="18" t="s">
        <v>21</v>
      </c>
      <c r="F1246" s="212">
        <v>6</v>
      </c>
      <c r="H1246" s="33"/>
    </row>
    <row r="1247" spans="2:8" s="1" customFormat="1" ht="16.899999999999999" customHeight="1">
      <c r="B1247" s="33"/>
      <c r="C1247" s="211" t="s">
        <v>928</v>
      </c>
      <c r="D1247" s="211" t="s">
        <v>479</v>
      </c>
      <c r="E1247" s="18" t="s">
        <v>21</v>
      </c>
      <c r="F1247" s="212">
        <v>8</v>
      </c>
      <c r="H1247" s="33"/>
    </row>
    <row r="1248" spans="2:8" s="1" customFormat="1" ht="16.899999999999999" customHeight="1">
      <c r="B1248" s="33"/>
      <c r="C1248" s="213" t="s">
        <v>3687</v>
      </c>
      <c r="H1248" s="33"/>
    </row>
    <row r="1249" spans="2:8" s="1" customFormat="1" ht="16.899999999999999" customHeight="1">
      <c r="B1249" s="33"/>
      <c r="C1249" s="211" t="s">
        <v>1925</v>
      </c>
      <c r="D1249" s="211" t="s">
        <v>1926</v>
      </c>
      <c r="E1249" s="18" t="s">
        <v>786</v>
      </c>
      <c r="F1249" s="212">
        <v>8</v>
      </c>
      <c r="H1249" s="33"/>
    </row>
    <row r="1250" spans="2:8" s="1" customFormat="1" ht="16.899999999999999" customHeight="1">
      <c r="B1250" s="33"/>
      <c r="C1250" s="211" t="s">
        <v>1920</v>
      </c>
      <c r="D1250" s="211" t="s">
        <v>1921</v>
      </c>
      <c r="E1250" s="18" t="s">
        <v>786</v>
      </c>
      <c r="F1250" s="212">
        <v>8</v>
      </c>
      <c r="H1250" s="33"/>
    </row>
    <row r="1251" spans="2:8" s="1" customFormat="1" ht="16.899999999999999" customHeight="1">
      <c r="B1251" s="33"/>
      <c r="C1251" s="207" t="s">
        <v>2200</v>
      </c>
      <c r="D1251" s="208" t="s">
        <v>3685</v>
      </c>
      <c r="E1251" s="209" t="s">
        <v>150</v>
      </c>
      <c r="F1251" s="210">
        <v>0.6</v>
      </c>
      <c r="H1251" s="33"/>
    </row>
    <row r="1252" spans="2:8" s="1" customFormat="1" ht="16.899999999999999" customHeight="1">
      <c r="B1252" s="33"/>
      <c r="C1252" s="211" t="s">
        <v>21</v>
      </c>
      <c r="D1252" s="211" t="s">
        <v>3611</v>
      </c>
      <c r="E1252" s="18" t="s">
        <v>21</v>
      </c>
      <c r="F1252" s="212">
        <v>0.6</v>
      </c>
      <c r="H1252" s="33"/>
    </row>
    <row r="1253" spans="2:8" s="1" customFormat="1" ht="16.899999999999999" customHeight="1">
      <c r="B1253" s="33"/>
      <c r="C1253" s="211" t="s">
        <v>2200</v>
      </c>
      <c r="D1253" s="211" t="s">
        <v>479</v>
      </c>
      <c r="E1253" s="18" t="s">
        <v>21</v>
      </c>
      <c r="F1253" s="212">
        <v>0.6</v>
      </c>
      <c r="H1253" s="33"/>
    </row>
    <row r="1254" spans="2:8" s="1" customFormat="1" ht="16.899999999999999" customHeight="1">
      <c r="B1254" s="33"/>
      <c r="C1254" s="207" t="s">
        <v>3055</v>
      </c>
      <c r="D1254" s="208" t="s">
        <v>936</v>
      </c>
      <c r="E1254" s="209" t="s">
        <v>251</v>
      </c>
      <c r="F1254" s="210">
        <v>209.85</v>
      </c>
      <c r="H1254" s="33"/>
    </row>
    <row r="1255" spans="2:8" s="1" customFormat="1" ht="16.899999999999999" customHeight="1">
      <c r="B1255" s="33"/>
      <c r="C1255" s="211" t="s">
        <v>21</v>
      </c>
      <c r="D1255" s="211" t="s">
        <v>3369</v>
      </c>
      <c r="E1255" s="18" t="s">
        <v>21</v>
      </c>
      <c r="F1255" s="212">
        <v>0</v>
      </c>
      <c r="H1255" s="33"/>
    </row>
    <row r="1256" spans="2:8" s="1" customFormat="1" ht="16.899999999999999" customHeight="1">
      <c r="B1256" s="33"/>
      <c r="C1256" s="211" t="s">
        <v>21</v>
      </c>
      <c r="D1256" s="211" t="s">
        <v>3370</v>
      </c>
      <c r="E1256" s="18" t="s">
        <v>21</v>
      </c>
      <c r="F1256" s="212">
        <v>0</v>
      </c>
      <c r="H1256" s="33"/>
    </row>
    <row r="1257" spans="2:8" s="1" customFormat="1" ht="16.899999999999999" customHeight="1">
      <c r="B1257" s="33"/>
      <c r="C1257" s="211" t="s">
        <v>21</v>
      </c>
      <c r="D1257" s="211" t="s">
        <v>3371</v>
      </c>
      <c r="E1257" s="18" t="s">
        <v>21</v>
      </c>
      <c r="F1257" s="212">
        <v>55.65</v>
      </c>
      <c r="H1257" s="33"/>
    </row>
    <row r="1258" spans="2:8" s="1" customFormat="1" ht="16.899999999999999" customHeight="1">
      <c r="B1258" s="33"/>
      <c r="C1258" s="211" t="s">
        <v>21</v>
      </c>
      <c r="D1258" s="211" t="s">
        <v>3372</v>
      </c>
      <c r="E1258" s="18" t="s">
        <v>21</v>
      </c>
      <c r="F1258" s="212">
        <v>0</v>
      </c>
      <c r="H1258" s="33"/>
    </row>
    <row r="1259" spans="2:8" s="1" customFormat="1" ht="16.899999999999999" customHeight="1">
      <c r="B1259" s="33"/>
      <c r="C1259" s="211" t="s">
        <v>21</v>
      </c>
      <c r="D1259" s="211" t="s">
        <v>3373</v>
      </c>
      <c r="E1259" s="18" t="s">
        <v>21</v>
      </c>
      <c r="F1259" s="212">
        <v>154.19999999999999</v>
      </c>
      <c r="H1259" s="33"/>
    </row>
    <row r="1260" spans="2:8" s="1" customFormat="1" ht="16.899999999999999" customHeight="1">
      <c r="B1260" s="33"/>
      <c r="C1260" s="211" t="s">
        <v>3055</v>
      </c>
      <c r="D1260" s="211" t="s">
        <v>479</v>
      </c>
      <c r="E1260" s="18" t="s">
        <v>21</v>
      </c>
      <c r="F1260" s="212">
        <v>209.85</v>
      </c>
      <c r="H1260" s="33"/>
    </row>
    <row r="1261" spans="2:8" s="1" customFormat="1" ht="16.899999999999999" customHeight="1">
      <c r="B1261" s="33"/>
      <c r="C1261" s="213" t="s">
        <v>3687</v>
      </c>
      <c r="H1261" s="33"/>
    </row>
    <row r="1262" spans="2:8" s="1" customFormat="1" ht="16.899999999999999" customHeight="1">
      <c r="B1262" s="33"/>
      <c r="C1262" s="211" t="s">
        <v>3365</v>
      </c>
      <c r="D1262" s="211" t="s">
        <v>3366</v>
      </c>
      <c r="E1262" s="18" t="s">
        <v>251</v>
      </c>
      <c r="F1262" s="212">
        <v>209.85</v>
      </c>
      <c r="H1262" s="33"/>
    </row>
    <row r="1263" spans="2:8" s="1" customFormat="1" ht="16.899999999999999" customHeight="1">
      <c r="B1263" s="33"/>
      <c r="C1263" s="211" t="s">
        <v>3374</v>
      </c>
      <c r="D1263" s="211" t="s">
        <v>3375</v>
      </c>
      <c r="E1263" s="18" t="s">
        <v>251</v>
      </c>
      <c r="F1263" s="212">
        <v>211.94900000000001</v>
      </c>
      <c r="H1263" s="33"/>
    </row>
    <row r="1264" spans="2:8" s="1" customFormat="1" ht="16.899999999999999" customHeight="1">
      <c r="B1264" s="33"/>
      <c r="C1264" s="207" t="s">
        <v>3057</v>
      </c>
      <c r="D1264" s="208" t="s">
        <v>3057</v>
      </c>
      <c r="E1264" s="209" t="s">
        <v>738</v>
      </c>
      <c r="F1264" s="210">
        <v>3.8279999999999998</v>
      </c>
      <c r="H1264" s="33"/>
    </row>
    <row r="1265" spans="2:8" s="1" customFormat="1" ht="16.899999999999999" customHeight="1">
      <c r="B1265" s="33"/>
      <c r="C1265" s="211" t="s">
        <v>21</v>
      </c>
      <c r="D1265" s="211" t="s">
        <v>3235</v>
      </c>
      <c r="E1265" s="18" t="s">
        <v>21</v>
      </c>
      <c r="F1265" s="212">
        <v>0</v>
      </c>
      <c r="H1265" s="33"/>
    </row>
    <row r="1266" spans="2:8" s="1" customFormat="1" ht="16.899999999999999" customHeight="1">
      <c r="B1266" s="33"/>
      <c r="C1266" s="211" t="s">
        <v>21</v>
      </c>
      <c r="D1266" s="211" t="s">
        <v>3236</v>
      </c>
      <c r="E1266" s="18" t="s">
        <v>21</v>
      </c>
      <c r="F1266" s="212">
        <v>2.52</v>
      </c>
      <c r="H1266" s="33"/>
    </row>
    <row r="1267" spans="2:8" s="1" customFormat="1" ht="16.899999999999999" customHeight="1">
      <c r="B1267" s="33"/>
      <c r="C1267" s="211" t="s">
        <v>21</v>
      </c>
      <c r="D1267" s="211" t="s">
        <v>3237</v>
      </c>
      <c r="E1267" s="18" t="s">
        <v>21</v>
      </c>
      <c r="F1267" s="212">
        <v>1.3080000000000001</v>
      </c>
      <c r="H1267" s="33"/>
    </row>
    <row r="1268" spans="2:8" s="1" customFormat="1" ht="16.899999999999999" customHeight="1">
      <c r="B1268" s="33"/>
      <c r="C1268" s="211" t="s">
        <v>3057</v>
      </c>
      <c r="D1268" s="211" t="s">
        <v>479</v>
      </c>
      <c r="E1268" s="18" t="s">
        <v>21</v>
      </c>
      <c r="F1268" s="212">
        <v>3.8279999999999998</v>
      </c>
      <c r="H1268" s="33"/>
    </row>
    <row r="1269" spans="2:8" s="1" customFormat="1" ht="16.899999999999999" customHeight="1">
      <c r="B1269" s="33"/>
      <c r="C1269" s="213" t="s">
        <v>3687</v>
      </c>
      <c r="H1269" s="33"/>
    </row>
    <row r="1270" spans="2:8" s="1" customFormat="1" ht="16.899999999999999" customHeight="1">
      <c r="B1270" s="33"/>
      <c r="C1270" s="211" t="s">
        <v>3229</v>
      </c>
      <c r="D1270" s="211" t="s">
        <v>3230</v>
      </c>
      <c r="E1270" s="18" t="s">
        <v>738</v>
      </c>
      <c r="F1270" s="212">
        <v>3.8279999999999998</v>
      </c>
      <c r="H1270" s="33"/>
    </row>
    <row r="1271" spans="2:8" s="1" customFormat="1" ht="16.899999999999999" customHeight="1">
      <c r="B1271" s="33"/>
      <c r="C1271" s="211" t="s">
        <v>3250</v>
      </c>
      <c r="D1271" s="211" t="s">
        <v>3251</v>
      </c>
      <c r="E1271" s="18" t="s">
        <v>472</v>
      </c>
      <c r="F1271" s="212">
        <v>0.26800000000000002</v>
      </c>
      <c r="H1271" s="33"/>
    </row>
    <row r="1272" spans="2:8" s="1" customFormat="1" ht="16.899999999999999" customHeight="1">
      <c r="B1272" s="33"/>
      <c r="C1272" s="207" t="s">
        <v>3059</v>
      </c>
      <c r="D1272" s="208" t="s">
        <v>3060</v>
      </c>
      <c r="E1272" s="209" t="s">
        <v>786</v>
      </c>
      <c r="F1272" s="210">
        <v>3</v>
      </c>
      <c r="H1272" s="33"/>
    </row>
    <row r="1273" spans="2:8" s="1" customFormat="1" ht="16.899999999999999" customHeight="1">
      <c r="B1273" s="33"/>
      <c r="C1273" s="211" t="s">
        <v>21</v>
      </c>
      <c r="D1273" s="211" t="s">
        <v>1602</v>
      </c>
      <c r="E1273" s="18" t="s">
        <v>21</v>
      </c>
      <c r="F1273" s="212">
        <v>0</v>
      </c>
      <c r="H1273" s="33"/>
    </row>
    <row r="1274" spans="2:8" s="1" customFormat="1" ht="16.899999999999999" customHeight="1">
      <c r="B1274" s="33"/>
      <c r="C1274" s="211" t="s">
        <v>21</v>
      </c>
      <c r="D1274" s="211" t="s">
        <v>3462</v>
      </c>
      <c r="E1274" s="18" t="s">
        <v>21</v>
      </c>
      <c r="F1274" s="212">
        <v>2</v>
      </c>
      <c r="H1274" s="33"/>
    </row>
    <row r="1275" spans="2:8" s="1" customFormat="1" ht="16.899999999999999" customHeight="1">
      <c r="B1275" s="33"/>
      <c r="C1275" s="211" t="s">
        <v>21</v>
      </c>
      <c r="D1275" s="211" t="s">
        <v>3463</v>
      </c>
      <c r="E1275" s="18" t="s">
        <v>21</v>
      </c>
      <c r="F1275" s="212">
        <v>1</v>
      </c>
      <c r="H1275" s="33"/>
    </row>
    <row r="1276" spans="2:8" s="1" customFormat="1" ht="16.899999999999999" customHeight="1">
      <c r="B1276" s="33"/>
      <c r="C1276" s="211" t="s">
        <v>3059</v>
      </c>
      <c r="D1276" s="211" t="s">
        <v>479</v>
      </c>
      <c r="E1276" s="18" t="s">
        <v>21</v>
      </c>
      <c r="F1276" s="212">
        <v>3</v>
      </c>
      <c r="H1276" s="33"/>
    </row>
    <row r="1277" spans="2:8" s="1" customFormat="1" ht="16.899999999999999" customHeight="1">
      <c r="B1277" s="33"/>
      <c r="C1277" s="213" t="s">
        <v>3687</v>
      </c>
      <c r="H1277" s="33"/>
    </row>
    <row r="1278" spans="2:8" s="1" customFormat="1" ht="16.899999999999999" customHeight="1">
      <c r="B1278" s="33"/>
      <c r="C1278" s="211" t="s">
        <v>3459</v>
      </c>
      <c r="D1278" s="211" t="s">
        <v>3460</v>
      </c>
      <c r="E1278" s="18" t="s">
        <v>786</v>
      </c>
      <c r="F1278" s="212">
        <v>3</v>
      </c>
      <c r="H1278" s="33"/>
    </row>
    <row r="1279" spans="2:8" s="1" customFormat="1" ht="16.899999999999999" customHeight="1">
      <c r="B1279" s="33"/>
      <c r="C1279" s="211" t="s">
        <v>3455</v>
      </c>
      <c r="D1279" s="211" t="s">
        <v>3456</v>
      </c>
      <c r="E1279" s="18" t="s">
        <v>786</v>
      </c>
      <c r="F1279" s="212">
        <v>3</v>
      </c>
      <c r="H1279" s="33"/>
    </row>
    <row r="1280" spans="2:8" s="1" customFormat="1" ht="16.899999999999999" customHeight="1">
      <c r="B1280" s="33"/>
      <c r="C1280" s="207" t="s">
        <v>948</v>
      </c>
      <c r="D1280" s="208" t="s">
        <v>949</v>
      </c>
      <c r="E1280" s="209" t="s">
        <v>738</v>
      </c>
      <c r="F1280" s="210">
        <v>1282.942</v>
      </c>
      <c r="H1280" s="33"/>
    </row>
    <row r="1281" spans="2:8" s="1" customFormat="1" ht="16.899999999999999" customHeight="1">
      <c r="B1281" s="33"/>
      <c r="C1281" s="211" t="s">
        <v>21</v>
      </c>
      <c r="D1281" s="211" t="s">
        <v>3119</v>
      </c>
      <c r="E1281" s="18" t="s">
        <v>21</v>
      </c>
      <c r="F1281" s="212">
        <v>0</v>
      </c>
      <c r="H1281" s="33"/>
    </row>
    <row r="1282" spans="2:8" s="1" customFormat="1" ht="16.899999999999999" customHeight="1">
      <c r="B1282" s="33"/>
      <c r="C1282" s="211" t="s">
        <v>21</v>
      </c>
      <c r="D1282" s="211" t="s">
        <v>3127</v>
      </c>
      <c r="E1282" s="18" t="s">
        <v>21</v>
      </c>
      <c r="F1282" s="212">
        <v>0</v>
      </c>
      <c r="H1282" s="33"/>
    </row>
    <row r="1283" spans="2:8" s="1" customFormat="1" ht="16.899999999999999" customHeight="1">
      <c r="B1283" s="33"/>
      <c r="C1283" s="211" t="s">
        <v>21</v>
      </c>
      <c r="D1283" s="211" t="s">
        <v>3128</v>
      </c>
      <c r="E1283" s="18" t="s">
        <v>21</v>
      </c>
      <c r="F1283" s="212">
        <v>22.524999999999999</v>
      </c>
      <c r="H1283" s="33"/>
    </row>
    <row r="1284" spans="2:8" s="1" customFormat="1" ht="16.899999999999999" customHeight="1">
      <c r="B1284" s="33"/>
      <c r="C1284" s="211" t="s">
        <v>21</v>
      </c>
      <c r="D1284" s="211" t="s">
        <v>3129</v>
      </c>
      <c r="E1284" s="18" t="s">
        <v>21</v>
      </c>
      <c r="F1284" s="212">
        <v>-16.808</v>
      </c>
      <c r="H1284" s="33"/>
    </row>
    <row r="1285" spans="2:8" s="1" customFormat="1" ht="16.899999999999999" customHeight="1">
      <c r="B1285" s="33"/>
      <c r="C1285" s="211" t="s">
        <v>21</v>
      </c>
      <c r="D1285" s="211" t="s">
        <v>3130</v>
      </c>
      <c r="E1285" s="18" t="s">
        <v>21</v>
      </c>
      <c r="F1285" s="212">
        <v>0</v>
      </c>
      <c r="H1285" s="33"/>
    </row>
    <row r="1286" spans="2:8" s="1" customFormat="1" ht="16.899999999999999" customHeight="1">
      <c r="B1286" s="33"/>
      <c r="C1286" s="211" t="s">
        <v>21</v>
      </c>
      <c r="D1286" s="211" t="s">
        <v>3131</v>
      </c>
      <c r="E1286" s="18" t="s">
        <v>21</v>
      </c>
      <c r="F1286" s="212">
        <v>0</v>
      </c>
      <c r="H1286" s="33"/>
    </row>
    <row r="1287" spans="2:8" s="1" customFormat="1" ht="16.899999999999999" customHeight="1">
      <c r="B1287" s="33"/>
      <c r="C1287" s="211" t="s">
        <v>21</v>
      </c>
      <c r="D1287" s="211" t="s">
        <v>3132</v>
      </c>
      <c r="E1287" s="18" t="s">
        <v>21</v>
      </c>
      <c r="F1287" s="212">
        <v>270.45</v>
      </c>
      <c r="H1287" s="33"/>
    </row>
    <row r="1288" spans="2:8" s="1" customFormat="1" ht="16.899999999999999" customHeight="1">
      <c r="B1288" s="33"/>
      <c r="C1288" s="211" t="s">
        <v>21</v>
      </c>
      <c r="D1288" s="211" t="s">
        <v>3133</v>
      </c>
      <c r="E1288" s="18" t="s">
        <v>21</v>
      </c>
      <c r="F1288" s="212">
        <v>0</v>
      </c>
      <c r="H1288" s="33"/>
    </row>
    <row r="1289" spans="2:8" s="1" customFormat="1" ht="16.899999999999999" customHeight="1">
      <c r="B1289" s="33"/>
      <c r="C1289" s="211" t="s">
        <v>21</v>
      </c>
      <c r="D1289" s="211" t="s">
        <v>3134</v>
      </c>
      <c r="E1289" s="18" t="s">
        <v>21</v>
      </c>
      <c r="F1289" s="212">
        <v>5.95</v>
      </c>
      <c r="H1289" s="33"/>
    </row>
    <row r="1290" spans="2:8" s="1" customFormat="1" ht="16.899999999999999" customHeight="1">
      <c r="B1290" s="33"/>
      <c r="C1290" s="211" t="s">
        <v>21</v>
      </c>
      <c r="D1290" s="211" t="s">
        <v>3135</v>
      </c>
      <c r="E1290" s="18" t="s">
        <v>21</v>
      </c>
      <c r="F1290" s="212">
        <v>0</v>
      </c>
      <c r="H1290" s="33"/>
    </row>
    <row r="1291" spans="2:8" s="1" customFormat="1" ht="16.899999999999999" customHeight="1">
      <c r="B1291" s="33"/>
      <c r="C1291" s="211" t="s">
        <v>21</v>
      </c>
      <c r="D1291" s="211" t="s">
        <v>3136</v>
      </c>
      <c r="E1291" s="18" t="s">
        <v>21</v>
      </c>
      <c r="F1291" s="212">
        <v>4.9000000000000004</v>
      </c>
      <c r="H1291" s="33"/>
    </row>
    <row r="1292" spans="2:8" s="1" customFormat="1" ht="16.899999999999999" customHeight="1">
      <c r="B1292" s="33"/>
      <c r="C1292" s="211" t="s">
        <v>21</v>
      </c>
      <c r="D1292" s="211" t="s">
        <v>3137</v>
      </c>
      <c r="E1292" s="18" t="s">
        <v>21</v>
      </c>
      <c r="F1292" s="212">
        <v>0</v>
      </c>
      <c r="H1292" s="33"/>
    </row>
    <row r="1293" spans="2:8" s="1" customFormat="1" ht="16.899999999999999" customHeight="1">
      <c r="B1293" s="33"/>
      <c r="C1293" s="211" t="s">
        <v>21</v>
      </c>
      <c r="D1293" s="211" t="s">
        <v>3138</v>
      </c>
      <c r="E1293" s="18" t="s">
        <v>21</v>
      </c>
      <c r="F1293" s="212">
        <v>36.549999999999997</v>
      </c>
      <c r="H1293" s="33"/>
    </row>
    <row r="1294" spans="2:8" s="1" customFormat="1" ht="16.899999999999999" customHeight="1">
      <c r="B1294" s="33"/>
      <c r="C1294" s="211" t="s">
        <v>21</v>
      </c>
      <c r="D1294" s="211" t="s">
        <v>3139</v>
      </c>
      <c r="E1294" s="18" t="s">
        <v>21</v>
      </c>
      <c r="F1294" s="212">
        <v>0</v>
      </c>
      <c r="H1294" s="33"/>
    </row>
    <row r="1295" spans="2:8" s="1" customFormat="1" ht="16.899999999999999" customHeight="1">
      <c r="B1295" s="33"/>
      <c r="C1295" s="211" t="s">
        <v>21</v>
      </c>
      <c r="D1295" s="211" t="s">
        <v>3140</v>
      </c>
      <c r="E1295" s="18" t="s">
        <v>21</v>
      </c>
      <c r="F1295" s="212">
        <v>951.6</v>
      </c>
      <c r="H1295" s="33"/>
    </row>
    <row r="1296" spans="2:8" s="1" customFormat="1" ht="16.899999999999999" customHeight="1">
      <c r="B1296" s="33"/>
      <c r="C1296" s="211" t="s">
        <v>21</v>
      </c>
      <c r="D1296" s="211" t="s">
        <v>1095</v>
      </c>
      <c r="E1296" s="18" t="s">
        <v>21</v>
      </c>
      <c r="F1296" s="212">
        <v>7.7750000000000004</v>
      </c>
      <c r="H1296" s="33"/>
    </row>
    <row r="1297" spans="2:8" s="1" customFormat="1" ht="16.899999999999999" customHeight="1">
      <c r="B1297" s="33"/>
      <c r="C1297" s="211" t="s">
        <v>948</v>
      </c>
      <c r="D1297" s="211" t="s">
        <v>479</v>
      </c>
      <c r="E1297" s="18" t="s">
        <v>21</v>
      </c>
      <c r="F1297" s="212">
        <v>1282.942</v>
      </c>
      <c r="H1297" s="33"/>
    </row>
    <row r="1298" spans="2:8" s="1" customFormat="1" ht="16.899999999999999" customHeight="1">
      <c r="B1298" s="33"/>
      <c r="C1298" s="213" t="s">
        <v>3687</v>
      </c>
      <c r="H1298" s="33"/>
    </row>
    <row r="1299" spans="2:8" s="1" customFormat="1" ht="16.899999999999999" customHeight="1">
      <c r="B1299" s="33"/>
      <c r="C1299" s="211" t="s">
        <v>3123</v>
      </c>
      <c r="D1299" s="211" t="s">
        <v>3124</v>
      </c>
      <c r="E1299" s="18" t="s">
        <v>738</v>
      </c>
      <c r="F1299" s="212">
        <v>1282.942</v>
      </c>
      <c r="H1299" s="33"/>
    </row>
    <row r="1300" spans="2:8" s="1" customFormat="1" ht="16.899999999999999" customHeight="1">
      <c r="B1300" s="33"/>
      <c r="C1300" s="211" t="s">
        <v>1173</v>
      </c>
      <c r="D1300" s="211" t="s">
        <v>1174</v>
      </c>
      <c r="E1300" s="18" t="s">
        <v>738</v>
      </c>
      <c r="F1300" s="212">
        <v>500.47899999999998</v>
      </c>
      <c r="H1300" s="33"/>
    </row>
    <row r="1301" spans="2:8" s="1" customFormat="1" ht="16.899999999999999" customHeight="1">
      <c r="B1301" s="33"/>
      <c r="C1301" s="207" t="s">
        <v>953</v>
      </c>
      <c r="D1301" s="208" t="s">
        <v>953</v>
      </c>
      <c r="E1301" s="209" t="s">
        <v>738</v>
      </c>
      <c r="F1301" s="210">
        <v>1410.809</v>
      </c>
      <c r="H1301" s="33"/>
    </row>
    <row r="1302" spans="2:8" s="1" customFormat="1" ht="16.899999999999999" customHeight="1">
      <c r="B1302" s="33"/>
      <c r="C1302" s="211" t="s">
        <v>21</v>
      </c>
      <c r="D1302" s="211" t="s">
        <v>3119</v>
      </c>
      <c r="E1302" s="18" t="s">
        <v>21</v>
      </c>
      <c r="F1302" s="212">
        <v>0</v>
      </c>
      <c r="H1302" s="33"/>
    </row>
    <row r="1303" spans="2:8" s="1" customFormat="1" ht="16.899999999999999" customHeight="1">
      <c r="B1303" s="33"/>
      <c r="C1303" s="211" t="s">
        <v>21</v>
      </c>
      <c r="D1303" s="211" t="s">
        <v>3161</v>
      </c>
      <c r="E1303" s="18" t="s">
        <v>21</v>
      </c>
      <c r="F1303" s="212">
        <v>0</v>
      </c>
      <c r="H1303" s="33"/>
    </row>
    <row r="1304" spans="2:8" s="1" customFormat="1" ht="16.899999999999999" customHeight="1">
      <c r="B1304" s="33"/>
      <c r="C1304" s="211" t="s">
        <v>21</v>
      </c>
      <c r="D1304" s="211" t="s">
        <v>3162</v>
      </c>
      <c r="E1304" s="18" t="s">
        <v>21</v>
      </c>
      <c r="F1304" s="212">
        <v>42.4</v>
      </c>
      <c r="H1304" s="33"/>
    </row>
    <row r="1305" spans="2:8" s="1" customFormat="1" ht="16.899999999999999" customHeight="1">
      <c r="B1305" s="33"/>
      <c r="C1305" s="211" t="s">
        <v>21</v>
      </c>
      <c r="D1305" s="211" t="s">
        <v>3163</v>
      </c>
      <c r="E1305" s="18" t="s">
        <v>21</v>
      </c>
      <c r="F1305" s="212">
        <v>0</v>
      </c>
      <c r="H1305" s="33"/>
    </row>
    <row r="1306" spans="2:8" s="1" customFormat="1" ht="16.899999999999999" customHeight="1">
      <c r="B1306" s="33"/>
      <c r="C1306" s="211" t="s">
        <v>21</v>
      </c>
      <c r="D1306" s="211" t="s">
        <v>3164</v>
      </c>
      <c r="E1306" s="18" t="s">
        <v>21</v>
      </c>
      <c r="F1306" s="212">
        <v>0</v>
      </c>
      <c r="H1306" s="33"/>
    </row>
    <row r="1307" spans="2:8" s="1" customFormat="1" ht="16.899999999999999" customHeight="1">
      <c r="B1307" s="33"/>
      <c r="C1307" s="211" t="s">
        <v>21</v>
      </c>
      <c r="D1307" s="211" t="s">
        <v>3165</v>
      </c>
      <c r="E1307" s="18" t="s">
        <v>21</v>
      </c>
      <c r="F1307" s="212">
        <v>10.220000000000001</v>
      </c>
      <c r="H1307" s="33"/>
    </row>
    <row r="1308" spans="2:8" s="1" customFormat="1" ht="16.899999999999999" customHeight="1">
      <c r="B1308" s="33"/>
      <c r="C1308" s="211" t="s">
        <v>21</v>
      </c>
      <c r="D1308" s="211" t="s">
        <v>3166</v>
      </c>
      <c r="E1308" s="18" t="s">
        <v>21</v>
      </c>
      <c r="F1308" s="212">
        <v>0</v>
      </c>
      <c r="H1308" s="33"/>
    </row>
    <row r="1309" spans="2:8" s="1" customFormat="1" ht="16.899999999999999" customHeight="1">
      <c r="B1309" s="33"/>
      <c r="C1309" s="211" t="s">
        <v>21</v>
      </c>
      <c r="D1309" s="211" t="s">
        <v>3167</v>
      </c>
      <c r="E1309" s="18" t="s">
        <v>21</v>
      </c>
      <c r="F1309" s="212">
        <v>155.1</v>
      </c>
      <c r="H1309" s="33"/>
    </row>
    <row r="1310" spans="2:8" s="1" customFormat="1" ht="16.899999999999999" customHeight="1">
      <c r="B1310" s="33"/>
      <c r="C1310" s="211" t="s">
        <v>21</v>
      </c>
      <c r="D1310" s="211" t="s">
        <v>3168</v>
      </c>
      <c r="E1310" s="18" t="s">
        <v>21</v>
      </c>
      <c r="F1310" s="212">
        <v>1.42</v>
      </c>
      <c r="H1310" s="33"/>
    </row>
    <row r="1311" spans="2:8" s="1" customFormat="1" ht="16.899999999999999" customHeight="1">
      <c r="B1311" s="33"/>
      <c r="C1311" s="211" t="s">
        <v>21</v>
      </c>
      <c r="D1311" s="211" t="s">
        <v>3169</v>
      </c>
      <c r="E1311" s="18" t="s">
        <v>21</v>
      </c>
      <c r="F1311" s="212">
        <v>0.48</v>
      </c>
      <c r="H1311" s="33"/>
    </row>
    <row r="1312" spans="2:8" s="1" customFormat="1" ht="16.899999999999999" customHeight="1">
      <c r="B1312" s="33"/>
      <c r="C1312" s="211" t="s">
        <v>21</v>
      </c>
      <c r="D1312" s="211" t="s">
        <v>3170</v>
      </c>
      <c r="E1312" s="18" t="s">
        <v>21</v>
      </c>
      <c r="F1312" s="212">
        <v>0</v>
      </c>
      <c r="H1312" s="33"/>
    </row>
    <row r="1313" spans="2:8" s="1" customFormat="1" ht="16.899999999999999" customHeight="1">
      <c r="B1313" s="33"/>
      <c r="C1313" s="211" t="s">
        <v>21</v>
      </c>
      <c r="D1313" s="211" t="s">
        <v>3171</v>
      </c>
      <c r="E1313" s="18" t="s">
        <v>21</v>
      </c>
      <c r="F1313" s="212">
        <v>667.65</v>
      </c>
      <c r="H1313" s="33"/>
    </row>
    <row r="1314" spans="2:8" s="1" customFormat="1" ht="16.899999999999999" customHeight="1">
      <c r="B1314" s="33"/>
      <c r="C1314" s="211" t="s">
        <v>21</v>
      </c>
      <c r="D1314" s="211" t="s">
        <v>3133</v>
      </c>
      <c r="E1314" s="18" t="s">
        <v>21</v>
      </c>
      <c r="F1314" s="212">
        <v>0</v>
      </c>
      <c r="H1314" s="33"/>
    </row>
    <row r="1315" spans="2:8" s="1" customFormat="1" ht="16.899999999999999" customHeight="1">
      <c r="B1315" s="33"/>
      <c r="C1315" s="211" t="s">
        <v>21</v>
      </c>
      <c r="D1315" s="211" t="s">
        <v>3172</v>
      </c>
      <c r="E1315" s="18" t="s">
        <v>21</v>
      </c>
      <c r="F1315" s="212">
        <v>2.76</v>
      </c>
      <c r="H1315" s="33"/>
    </row>
    <row r="1316" spans="2:8" s="1" customFormat="1" ht="16.899999999999999" customHeight="1">
      <c r="B1316" s="33"/>
      <c r="C1316" s="211" t="s">
        <v>21</v>
      </c>
      <c r="D1316" s="211" t="s">
        <v>3135</v>
      </c>
      <c r="E1316" s="18" t="s">
        <v>21</v>
      </c>
      <c r="F1316" s="212">
        <v>0</v>
      </c>
      <c r="H1316" s="33"/>
    </row>
    <row r="1317" spans="2:8" s="1" customFormat="1" ht="16.899999999999999" customHeight="1">
      <c r="B1317" s="33"/>
      <c r="C1317" s="211" t="s">
        <v>21</v>
      </c>
      <c r="D1317" s="211" t="s">
        <v>3173</v>
      </c>
      <c r="E1317" s="18" t="s">
        <v>21</v>
      </c>
      <c r="F1317" s="212">
        <v>1.68</v>
      </c>
      <c r="H1317" s="33"/>
    </row>
    <row r="1318" spans="2:8" s="1" customFormat="1" ht="16.899999999999999" customHeight="1">
      <c r="B1318" s="33"/>
      <c r="C1318" s="211" t="s">
        <v>21</v>
      </c>
      <c r="D1318" s="211" t="s">
        <v>3137</v>
      </c>
      <c r="E1318" s="18" t="s">
        <v>21</v>
      </c>
      <c r="F1318" s="212">
        <v>0</v>
      </c>
      <c r="H1318" s="33"/>
    </row>
    <row r="1319" spans="2:8" s="1" customFormat="1" ht="16.899999999999999" customHeight="1">
      <c r="B1319" s="33"/>
      <c r="C1319" s="211" t="s">
        <v>21</v>
      </c>
      <c r="D1319" s="211" t="s">
        <v>3174</v>
      </c>
      <c r="E1319" s="18" t="s">
        <v>21</v>
      </c>
      <c r="F1319" s="212">
        <v>18.75</v>
      </c>
      <c r="H1319" s="33"/>
    </row>
    <row r="1320" spans="2:8" s="1" customFormat="1" ht="16.899999999999999" customHeight="1">
      <c r="B1320" s="33"/>
      <c r="C1320" s="211" t="s">
        <v>21</v>
      </c>
      <c r="D1320" s="211" t="s">
        <v>3107</v>
      </c>
      <c r="E1320" s="18" t="s">
        <v>21</v>
      </c>
      <c r="F1320" s="212">
        <v>0</v>
      </c>
      <c r="H1320" s="33"/>
    </row>
    <row r="1321" spans="2:8" s="1" customFormat="1" ht="16.899999999999999" customHeight="1">
      <c r="B1321" s="33"/>
      <c r="C1321" s="211" t="s">
        <v>21</v>
      </c>
      <c r="D1321" s="211" t="s">
        <v>3108</v>
      </c>
      <c r="E1321" s="18" t="s">
        <v>21</v>
      </c>
      <c r="F1321" s="212">
        <v>0</v>
      </c>
      <c r="H1321" s="33"/>
    </row>
    <row r="1322" spans="2:8" s="1" customFormat="1" ht="16.899999999999999" customHeight="1">
      <c r="B1322" s="33"/>
      <c r="C1322" s="211" t="s">
        <v>21</v>
      </c>
      <c r="D1322" s="211" t="s">
        <v>3175</v>
      </c>
      <c r="E1322" s="18" t="s">
        <v>21</v>
      </c>
      <c r="F1322" s="212">
        <v>341.12900000000002</v>
      </c>
      <c r="H1322" s="33"/>
    </row>
    <row r="1323" spans="2:8" s="1" customFormat="1" ht="16.899999999999999" customHeight="1">
      <c r="B1323" s="33"/>
      <c r="C1323" s="211" t="s">
        <v>21</v>
      </c>
      <c r="D1323" s="211" t="s">
        <v>3176</v>
      </c>
      <c r="E1323" s="18" t="s">
        <v>21</v>
      </c>
      <c r="F1323" s="212">
        <v>-3.22</v>
      </c>
      <c r="H1323" s="33"/>
    </row>
    <row r="1324" spans="2:8" s="1" customFormat="1" ht="16.899999999999999" customHeight="1">
      <c r="B1324" s="33"/>
      <c r="C1324" s="211" t="s">
        <v>21</v>
      </c>
      <c r="D1324" s="211" t="s">
        <v>3177</v>
      </c>
      <c r="E1324" s="18" t="s">
        <v>21</v>
      </c>
      <c r="F1324" s="212">
        <v>-1.26</v>
      </c>
      <c r="H1324" s="33"/>
    </row>
    <row r="1325" spans="2:8" s="1" customFormat="1" ht="16.899999999999999" customHeight="1">
      <c r="B1325" s="33"/>
      <c r="C1325" s="211" t="s">
        <v>21</v>
      </c>
      <c r="D1325" s="211" t="s">
        <v>3112</v>
      </c>
      <c r="E1325" s="18" t="s">
        <v>21</v>
      </c>
      <c r="F1325" s="212">
        <v>0</v>
      </c>
      <c r="H1325" s="33"/>
    </row>
    <row r="1326" spans="2:8" s="1" customFormat="1" ht="16.899999999999999" customHeight="1">
      <c r="B1326" s="33"/>
      <c r="C1326" s="211" t="s">
        <v>21</v>
      </c>
      <c r="D1326" s="211" t="s">
        <v>3178</v>
      </c>
      <c r="E1326" s="18" t="s">
        <v>21</v>
      </c>
      <c r="F1326" s="212">
        <v>79.427999999999997</v>
      </c>
      <c r="H1326" s="33"/>
    </row>
    <row r="1327" spans="2:8" s="1" customFormat="1" ht="16.899999999999999" customHeight="1">
      <c r="B1327" s="33"/>
      <c r="C1327" s="211" t="s">
        <v>21</v>
      </c>
      <c r="D1327" s="211" t="s">
        <v>3179</v>
      </c>
      <c r="E1327" s="18" t="s">
        <v>21</v>
      </c>
      <c r="F1327" s="212">
        <v>-0.44800000000000001</v>
      </c>
      <c r="H1327" s="33"/>
    </row>
    <row r="1328" spans="2:8" s="1" customFormat="1" ht="16.899999999999999" customHeight="1">
      <c r="B1328" s="33"/>
      <c r="C1328" s="211" t="s">
        <v>21</v>
      </c>
      <c r="D1328" s="211" t="s">
        <v>3180</v>
      </c>
      <c r="E1328" s="18" t="s">
        <v>21</v>
      </c>
      <c r="F1328" s="212">
        <v>-0.48</v>
      </c>
      <c r="H1328" s="33"/>
    </row>
    <row r="1329" spans="2:8" s="1" customFormat="1" ht="16.899999999999999" customHeight="1">
      <c r="B1329" s="33"/>
      <c r="C1329" s="211" t="s">
        <v>21</v>
      </c>
      <c r="D1329" s="211" t="s">
        <v>3181</v>
      </c>
      <c r="E1329" s="18" t="s">
        <v>21</v>
      </c>
      <c r="F1329" s="212">
        <v>0</v>
      </c>
      <c r="H1329" s="33"/>
    </row>
    <row r="1330" spans="2:8" s="1" customFormat="1" ht="16.899999999999999" customHeight="1">
      <c r="B1330" s="33"/>
      <c r="C1330" s="211" t="s">
        <v>21</v>
      </c>
      <c r="D1330" s="211" t="s">
        <v>3182</v>
      </c>
      <c r="E1330" s="18" t="s">
        <v>21</v>
      </c>
      <c r="F1330" s="212">
        <v>95.2</v>
      </c>
      <c r="H1330" s="33"/>
    </row>
    <row r="1331" spans="2:8" s="1" customFormat="1" ht="16.899999999999999" customHeight="1">
      <c r="B1331" s="33"/>
      <c r="C1331" s="211" t="s">
        <v>953</v>
      </c>
      <c r="D1331" s="211" t="s">
        <v>479</v>
      </c>
      <c r="E1331" s="18" t="s">
        <v>21</v>
      </c>
      <c r="F1331" s="212">
        <v>1410.809</v>
      </c>
      <c r="H1331" s="33"/>
    </row>
    <row r="1332" spans="2:8" s="1" customFormat="1" ht="16.899999999999999" customHeight="1">
      <c r="B1332" s="33"/>
      <c r="C1332" s="213" t="s">
        <v>3687</v>
      </c>
      <c r="H1332" s="33"/>
    </row>
    <row r="1333" spans="2:8" s="1" customFormat="1" ht="16.899999999999999" customHeight="1">
      <c r="B1333" s="33"/>
      <c r="C1333" s="211" t="s">
        <v>3159</v>
      </c>
      <c r="D1333" s="211" t="s">
        <v>1213</v>
      </c>
      <c r="E1333" s="18" t="s">
        <v>738</v>
      </c>
      <c r="F1333" s="212">
        <v>1410.809</v>
      </c>
      <c r="H1333" s="33"/>
    </row>
    <row r="1334" spans="2:8" s="1" customFormat="1" ht="16.899999999999999" customHeight="1">
      <c r="B1334" s="33"/>
      <c r="C1334" s="211" t="s">
        <v>1173</v>
      </c>
      <c r="D1334" s="211" t="s">
        <v>1174</v>
      </c>
      <c r="E1334" s="18" t="s">
        <v>738</v>
      </c>
      <c r="F1334" s="212">
        <v>500.47899999999998</v>
      </c>
      <c r="H1334" s="33"/>
    </row>
    <row r="1335" spans="2:8" s="1" customFormat="1" ht="16.899999999999999" customHeight="1">
      <c r="B1335" s="33"/>
      <c r="C1335" s="211" t="s">
        <v>1165</v>
      </c>
      <c r="D1335" s="211" t="s">
        <v>1166</v>
      </c>
      <c r="E1335" s="18" t="s">
        <v>738</v>
      </c>
      <c r="F1335" s="212">
        <v>2868.2910000000002</v>
      </c>
      <c r="H1335" s="33"/>
    </row>
    <row r="1336" spans="2:8" s="1" customFormat="1" ht="16.899999999999999" customHeight="1">
      <c r="B1336" s="33"/>
      <c r="C1336" s="211" t="s">
        <v>1198</v>
      </c>
      <c r="D1336" s="211" t="s">
        <v>1199</v>
      </c>
      <c r="E1336" s="18" t="s">
        <v>738</v>
      </c>
      <c r="F1336" s="212">
        <v>1457.482</v>
      </c>
      <c r="H1336" s="33"/>
    </row>
    <row r="1337" spans="2:8" s="1" customFormat="1" ht="16.899999999999999" customHeight="1">
      <c r="B1337" s="33"/>
      <c r="C1337" s="211" t="s">
        <v>1205</v>
      </c>
      <c r="D1337" s="211" t="s">
        <v>1206</v>
      </c>
      <c r="E1337" s="18" t="s">
        <v>738</v>
      </c>
      <c r="F1337" s="212">
        <v>1410.809</v>
      </c>
      <c r="H1337" s="33"/>
    </row>
    <row r="1338" spans="2:8" s="1" customFormat="1" ht="16.899999999999999" customHeight="1">
      <c r="B1338" s="33"/>
      <c r="C1338" s="207" t="s">
        <v>3063</v>
      </c>
      <c r="D1338" s="208" t="s">
        <v>3064</v>
      </c>
      <c r="E1338" s="209" t="s">
        <v>722</v>
      </c>
      <c r="F1338" s="210">
        <v>76.06</v>
      </c>
      <c r="H1338" s="33"/>
    </row>
    <row r="1339" spans="2:8" s="1" customFormat="1" ht="16.899999999999999" customHeight="1">
      <c r="B1339" s="33"/>
      <c r="C1339" s="211" t="s">
        <v>21</v>
      </c>
      <c r="D1339" s="211" t="s">
        <v>3090</v>
      </c>
      <c r="E1339" s="18" t="s">
        <v>21</v>
      </c>
      <c r="F1339" s="212">
        <v>0</v>
      </c>
      <c r="H1339" s="33"/>
    </row>
    <row r="1340" spans="2:8" s="1" customFormat="1" ht="16.899999999999999" customHeight="1">
      <c r="B1340" s="33"/>
      <c r="C1340" s="211" t="s">
        <v>21</v>
      </c>
      <c r="D1340" s="211" t="s">
        <v>3353</v>
      </c>
      <c r="E1340" s="18" t="s">
        <v>21</v>
      </c>
      <c r="F1340" s="212">
        <v>76.06</v>
      </c>
      <c r="H1340" s="33"/>
    </row>
    <row r="1341" spans="2:8" s="1" customFormat="1" ht="16.899999999999999" customHeight="1">
      <c r="B1341" s="33"/>
      <c r="C1341" s="211" t="s">
        <v>3063</v>
      </c>
      <c r="D1341" s="211" t="s">
        <v>479</v>
      </c>
      <c r="E1341" s="18" t="s">
        <v>21</v>
      </c>
      <c r="F1341" s="212">
        <v>76.06</v>
      </c>
      <c r="H1341" s="33"/>
    </row>
    <row r="1342" spans="2:8" s="1" customFormat="1" ht="16.899999999999999" customHeight="1">
      <c r="B1342" s="33"/>
      <c r="C1342" s="213" t="s">
        <v>3687</v>
      </c>
      <c r="H1342" s="33"/>
    </row>
    <row r="1343" spans="2:8" s="1" customFormat="1" ht="16.899999999999999" customHeight="1">
      <c r="B1343" s="33"/>
      <c r="C1343" s="211" t="s">
        <v>1756</v>
      </c>
      <c r="D1343" s="211" t="s">
        <v>1757</v>
      </c>
      <c r="E1343" s="18" t="s">
        <v>722</v>
      </c>
      <c r="F1343" s="212">
        <v>76.06</v>
      </c>
      <c r="H1343" s="33"/>
    </row>
    <row r="1344" spans="2:8" s="1" customFormat="1" ht="16.899999999999999" customHeight="1">
      <c r="B1344" s="33"/>
      <c r="C1344" s="211" t="s">
        <v>1551</v>
      </c>
      <c r="D1344" s="211" t="s">
        <v>1552</v>
      </c>
      <c r="E1344" s="18" t="s">
        <v>722</v>
      </c>
      <c r="F1344" s="212">
        <v>76.06</v>
      </c>
      <c r="H1344" s="33"/>
    </row>
    <row r="1345" spans="2:8" s="1" customFormat="1" ht="16.899999999999999" customHeight="1">
      <c r="B1345" s="33"/>
      <c r="C1345" s="211" t="s">
        <v>1764</v>
      </c>
      <c r="D1345" s="211" t="s">
        <v>1765</v>
      </c>
      <c r="E1345" s="18" t="s">
        <v>722</v>
      </c>
      <c r="F1345" s="212">
        <v>76.820999999999998</v>
      </c>
      <c r="H1345" s="33"/>
    </row>
    <row r="1346" spans="2:8" s="1" customFormat="1" ht="16.899999999999999" customHeight="1">
      <c r="B1346" s="33"/>
      <c r="C1346" s="207" t="s">
        <v>3066</v>
      </c>
      <c r="D1346" s="208" t="s">
        <v>3066</v>
      </c>
      <c r="E1346" s="209" t="s">
        <v>738</v>
      </c>
      <c r="F1346" s="210">
        <v>7.4999999999999997E-2</v>
      </c>
      <c r="H1346" s="33"/>
    </row>
    <row r="1347" spans="2:8" s="1" customFormat="1" ht="16.899999999999999" customHeight="1">
      <c r="B1347" s="33"/>
      <c r="C1347" s="211" t="s">
        <v>21</v>
      </c>
      <c r="D1347" s="211" t="s">
        <v>2133</v>
      </c>
      <c r="E1347" s="18" t="s">
        <v>21</v>
      </c>
      <c r="F1347" s="212">
        <v>0</v>
      </c>
      <c r="H1347" s="33"/>
    </row>
    <row r="1348" spans="2:8" s="1" customFormat="1" ht="16.899999999999999" customHeight="1">
      <c r="B1348" s="33"/>
      <c r="C1348" s="211" t="s">
        <v>21</v>
      </c>
      <c r="D1348" s="211" t="s">
        <v>3586</v>
      </c>
      <c r="E1348" s="18" t="s">
        <v>21</v>
      </c>
      <c r="F1348" s="212">
        <v>7.4999999999999997E-2</v>
      </c>
      <c r="H1348" s="33"/>
    </row>
    <row r="1349" spans="2:8" s="1" customFormat="1" ht="16.899999999999999" customHeight="1">
      <c r="B1349" s="33"/>
      <c r="C1349" s="211" t="s">
        <v>3066</v>
      </c>
      <c r="D1349" s="211" t="s">
        <v>479</v>
      </c>
      <c r="E1349" s="18" t="s">
        <v>21</v>
      </c>
      <c r="F1349" s="212">
        <v>7.4999999999999997E-2</v>
      </c>
      <c r="H1349" s="33"/>
    </row>
    <row r="1350" spans="2:8" s="1" customFormat="1" ht="16.899999999999999" customHeight="1">
      <c r="B1350" s="33"/>
      <c r="C1350" s="213" t="s">
        <v>3687</v>
      </c>
      <c r="H1350" s="33"/>
    </row>
    <row r="1351" spans="2:8" s="1" customFormat="1" ht="16.899999999999999" customHeight="1">
      <c r="B1351" s="33"/>
      <c r="C1351" s="211" t="s">
        <v>2110</v>
      </c>
      <c r="D1351" s="211" t="s">
        <v>2111</v>
      </c>
      <c r="E1351" s="18" t="s">
        <v>738</v>
      </c>
      <c r="F1351" s="212">
        <v>7.4999999999999997E-2</v>
      </c>
      <c r="H1351" s="33"/>
    </row>
    <row r="1352" spans="2:8" s="1" customFormat="1" ht="16.899999999999999" customHeight="1">
      <c r="B1352" s="33"/>
      <c r="C1352" s="211" t="s">
        <v>2202</v>
      </c>
      <c r="D1352" s="211" t="s">
        <v>2203</v>
      </c>
      <c r="E1352" s="18" t="s">
        <v>472</v>
      </c>
      <c r="F1352" s="212">
        <v>57.951999999999998</v>
      </c>
      <c r="H1352" s="33"/>
    </row>
    <row r="1353" spans="2:8" s="1" customFormat="1" ht="7.35" customHeight="1">
      <c r="B1353" s="42"/>
      <c r="C1353" s="43"/>
      <c r="D1353" s="43"/>
      <c r="E1353" s="43"/>
      <c r="F1353" s="43"/>
      <c r="G1353" s="43"/>
      <c r="H1353" s="33"/>
    </row>
    <row r="1354" spans="2:8" s="1" customFormat="1" ht="11.25"/>
  </sheetData>
  <sheetProtection algorithmName="SHA-512" hashValue="6gGqtdG5LMHIPu/famBwPH1/Y41+77SRKNKsj4UEat/SAMYgwdlCnP24VEjNisfoUsNnV5uvH91n7+NsH5YTtA==" saltValue="pSdOFmLZPtkppW2PPhwZV0zeq7S/e7Jpt5QcwKXIMeF73Mx9WrfanqeRCq6Lmz3YX3VkhsW5bJUUEmzMp73lYw==" spinCount="100000" sheet="1" objects="1" scenarios="1" formatColumns="0" formatRows="0"/>
  <mergeCells count="2">
    <mergeCell ref="D5:F5"/>
    <mergeCell ref="D6:F6"/>
  </mergeCells>
  <pageMargins left="0.7" right="0.7" top="0.78740157499999996" bottom="0.78740157499999996" header="0.3" footer="0.3"/>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218"/>
  <sheetViews>
    <sheetView showGridLines="0" zoomScale="110" zoomScaleNormal="110" workbookViewId="0"/>
  </sheetViews>
  <sheetFormatPr defaultRowHeight="15"/>
  <cols>
    <col min="1" max="1" width="8.33203125" style="214" customWidth="1"/>
    <col min="2" max="2" width="1.6640625" style="214" customWidth="1"/>
    <col min="3" max="4" width="5" style="214" customWidth="1"/>
    <col min="5" max="5" width="11.6640625" style="214" customWidth="1"/>
    <col min="6" max="6" width="9.1640625" style="214" customWidth="1"/>
    <col min="7" max="7" width="5" style="214" customWidth="1"/>
    <col min="8" max="8" width="77.83203125" style="214" customWidth="1"/>
    <col min="9" max="10" width="20" style="214" customWidth="1"/>
    <col min="11" max="11" width="1.6640625" style="214" customWidth="1"/>
  </cols>
  <sheetData>
    <row r="1" spans="2:11" customFormat="1" ht="37.5" customHeight="1"/>
    <row r="2" spans="2:11" customFormat="1" ht="7.5" customHeight="1">
      <c r="B2" s="215"/>
      <c r="C2" s="216"/>
      <c r="D2" s="216"/>
      <c r="E2" s="216"/>
      <c r="F2" s="216"/>
      <c r="G2" s="216"/>
      <c r="H2" s="216"/>
      <c r="I2" s="216"/>
      <c r="J2" s="216"/>
      <c r="K2" s="217"/>
    </row>
    <row r="3" spans="2:11" s="16" customFormat="1" ht="45" customHeight="1">
      <c r="B3" s="218"/>
      <c r="C3" s="339" t="s">
        <v>3703</v>
      </c>
      <c r="D3" s="339"/>
      <c r="E3" s="339"/>
      <c r="F3" s="339"/>
      <c r="G3" s="339"/>
      <c r="H3" s="339"/>
      <c r="I3" s="339"/>
      <c r="J3" s="339"/>
      <c r="K3" s="219"/>
    </row>
    <row r="4" spans="2:11" customFormat="1" ht="25.5" customHeight="1">
      <c r="B4" s="220"/>
      <c r="C4" s="344" t="s">
        <v>3704</v>
      </c>
      <c r="D4" s="344"/>
      <c r="E4" s="344"/>
      <c r="F4" s="344"/>
      <c r="G4" s="344"/>
      <c r="H4" s="344"/>
      <c r="I4" s="344"/>
      <c r="J4" s="344"/>
      <c r="K4" s="221"/>
    </row>
    <row r="5" spans="2:11" customFormat="1" ht="5.25" customHeight="1">
      <c r="B5" s="220"/>
      <c r="C5" s="222"/>
      <c r="D5" s="222"/>
      <c r="E5" s="222"/>
      <c r="F5" s="222"/>
      <c r="G5" s="222"/>
      <c r="H5" s="222"/>
      <c r="I5" s="222"/>
      <c r="J5" s="222"/>
      <c r="K5" s="221"/>
    </row>
    <row r="6" spans="2:11" customFormat="1" ht="15" customHeight="1">
      <c r="B6" s="220"/>
      <c r="C6" s="343" t="s">
        <v>3705</v>
      </c>
      <c r="D6" s="343"/>
      <c r="E6" s="343"/>
      <c r="F6" s="343"/>
      <c r="G6" s="343"/>
      <c r="H6" s="343"/>
      <c r="I6" s="343"/>
      <c r="J6" s="343"/>
      <c r="K6" s="221"/>
    </row>
    <row r="7" spans="2:11" customFormat="1" ht="15" customHeight="1">
      <c r="B7" s="224"/>
      <c r="C7" s="343" t="s">
        <v>3706</v>
      </c>
      <c r="D7" s="343"/>
      <c r="E7" s="343"/>
      <c r="F7" s="343"/>
      <c r="G7" s="343"/>
      <c r="H7" s="343"/>
      <c r="I7" s="343"/>
      <c r="J7" s="343"/>
      <c r="K7" s="221"/>
    </row>
    <row r="8" spans="2:11" customFormat="1" ht="12.75" customHeight="1">
      <c r="B8" s="224"/>
      <c r="C8" s="223"/>
      <c r="D8" s="223"/>
      <c r="E8" s="223"/>
      <c r="F8" s="223"/>
      <c r="G8" s="223"/>
      <c r="H8" s="223"/>
      <c r="I8" s="223"/>
      <c r="J8" s="223"/>
      <c r="K8" s="221"/>
    </row>
    <row r="9" spans="2:11" customFormat="1" ht="15" customHeight="1">
      <c r="B9" s="224"/>
      <c r="C9" s="343" t="s">
        <v>3707</v>
      </c>
      <c r="D9" s="343"/>
      <c r="E9" s="343"/>
      <c r="F9" s="343"/>
      <c r="G9" s="343"/>
      <c r="H9" s="343"/>
      <c r="I9" s="343"/>
      <c r="J9" s="343"/>
      <c r="K9" s="221"/>
    </row>
    <row r="10" spans="2:11" customFormat="1" ht="15" customHeight="1">
      <c r="B10" s="224"/>
      <c r="C10" s="223"/>
      <c r="D10" s="343" t="s">
        <v>3708</v>
      </c>
      <c r="E10" s="343"/>
      <c r="F10" s="343"/>
      <c r="G10" s="343"/>
      <c r="H10" s="343"/>
      <c r="I10" s="343"/>
      <c r="J10" s="343"/>
      <c r="K10" s="221"/>
    </row>
    <row r="11" spans="2:11" customFormat="1" ht="15" customHeight="1">
      <c r="B11" s="224"/>
      <c r="C11" s="225"/>
      <c r="D11" s="343" t="s">
        <v>3709</v>
      </c>
      <c r="E11" s="343"/>
      <c r="F11" s="343"/>
      <c r="G11" s="343"/>
      <c r="H11" s="343"/>
      <c r="I11" s="343"/>
      <c r="J11" s="343"/>
      <c r="K11" s="221"/>
    </row>
    <row r="12" spans="2:11" customFormat="1" ht="15" customHeight="1">
      <c r="B12" s="224"/>
      <c r="C12" s="225"/>
      <c r="D12" s="223"/>
      <c r="E12" s="223"/>
      <c r="F12" s="223"/>
      <c r="G12" s="223"/>
      <c r="H12" s="223"/>
      <c r="I12" s="223"/>
      <c r="J12" s="223"/>
      <c r="K12" s="221"/>
    </row>
    <row r="13" spans="2:11" customFormat="1" ht="15" customHeight="1">
      <c r="B13" s="224"/>
      <c r="C13" s="225"/>
      <c r="D13" s="226" t="s">
        <v>3710</v>
      </c>
      <c r="E13" s="223"/>
      <c r="F13" s="223"/>
      <c r="G13" s="223"/>
      <c r="H13" s="223"/>
      <c r="I13" s="223"/>
      <c r="J13" s="223"/>
      <c r="K13" s="221"/>
    </row>
    <row r="14" spans="2:11" customFormat="1" ht="12.75" customHeight="1">
      <c r="B14" s="224"/>
      <c r="C14" s="225"/>
      <c r="D14" s="225"/>
      <c r="E14" s="225"/>
      <c r="F14" s="225"/>
      <c r="G14" s="225"/>
      <c r="H14" s="225"/>
      <c r="I14" s="225"/>
      <c r="J14" s="225"/>
      <c r="K14" s="221"/>
    </row>
    <row r="15" spans="2:11" customFormat="1" ht="15" customHeight="1">
      <c r="B15" s="224"/>
      <c r="C15" s="225"/>
      <c r="D15" s="343" t="s">
        <v>3711</v>
      </c>
      <c r="E15" s="343"/>
      <c r="F15" s="343"/>
      <c r="G15" s="343"/>
      <c r="H15" s="343"/>
      <c r="I15" s="343"/>
      <c r="J15" s="343"/>
      <c r="K15" s="221"/>
    </row>
    <row r="16" spans="2:11" customFormat="1" ht="15" customHeight="1">
      <c r="B16" s="224"/>
      <c r="C16" s="225"/>
      <c r="D16" s="343" t="s">
        <v>3712</v>
      </c>
      <c r="E16" s="343"/>
      <c r="F16" s="343"/>
      <c r="G16" s="343"/>
      <c r="H16" s="343"/>
      <c r="I16" s="343"/>
      <c r="J16" s="343"/>
      <c r="K16" s="221"/>
    </row>
    <row r="17" spans="2:11" customFormat="1" ht="15" customHeight="1">
      <c r="B17" s="224"/>
      <c r="C17" s="225"/>
      <c r="D17" s="343" t="s">
        <v>3713</v>
      </c>
      <c r="E17" s="343"/>
      <c r="F17" s="343"/>
      <c r="G17" s="343"/>
      <c r="H17" s="343"/>
      <c r="I17" s="343"/>
      <c r="J17" s="343"/>
      <c r="K17" s="221"/>
    </row>
    <row r="18" spans="2:11" customFormat="1" ht="15" customHeight="1">
      <c r="B18" s="224"/>
      <c r="C18" s="225"/>
      <c r="D18" s="225"/>
      <c r="E18" s="227" t="s">
        <v>83</v>
      </c>
      <c r="F18" s="343" t="s">
        <v>3714</v>
      </c>
      <c r="G18" s="343"/>
      <c r="H18" s="343"/>
      <c r="I18" s="343"/>
      <c r="J18" s="343"/>
      <c r="K18" s="221"/>
    </row>
    <row r="19" spans="2:11" customFormat="1" ht="15" customHeight="1">
      <c r="B19" s="224"/>
      <c r="C19" s="225"/>
      <c r="D19" s="225"/>
      <c r="E19" s="227" t="s">
        <v>3715</v>
      </c>
      <c r="F19" s="343" t="s">
        <v>3716</v>
      </c>
      <c r="G19" s="343"/>
      <c r="H19" s="343"/>
      <c r="I19" s="343"/>
      <c r="J19" s="343"/>
      <c r="K19" s="221"/>
    </row>
    <row r="20" spans="2:11" customFormat="1" ht="15" customHeight="1">
      <c r="B20" s="224"/>
      <c r="C20" s="225"/>
      <c r="D20" s="225"/>
      <c r="E20" s="227" t="s">
        <v>3717</v>
      </c>
      <c r="F20" s="343" t="s">
        <v>3718</v>
      </c>
      <c r="G20" s="343"/>
      <c r="H20" s="343"/>
      <c r="I20" s="343"/>
      <c r="J20" s="343"/>
      <c r="K20" s="221"/>
    </row>
    <row r="21" spans="2:11" customFormat="1" ht="15" customHeight="1">
      <c r="B21" s="224"/>
      <c r="C21" s="225"/>
      <c r="D21" s="225"/>
      <c r="E21" s="227" t="s">
        <v>108</v>
      </c>
      <c r="F21" s="343" t="s">
        <v>109</v>
      </c>
      <c r="G21" s="343"/>
      <c r="H21" s="343"/>
      <c r="I21" s="343"/>
      <c r="J21" s="343"/>
      <c r="K21" s="221"/>
    </row>
    <row r="22" spans="2:11" customFormat="1" ht="15" customHeight="1">
      <c r="B22" s="224"/>
      <c r="C22" s="225"/>
      <c r="D22" s="225"/>
      <c r="E22" s="227" t="s">
        <v>3719</v>
      </c>
      <c r="F22" s="343" t="s">
        <v>374</v>
      </c>
      <c r="G22" s="343"/>
      <c r="H22" s="343"/>
      <c r="I22" s="343"/>
      <c r="J22" s="343"/>
      <c r="K22" s="221"/>
    </row>
    <row r="23" spans="2:11" customFormat="1" ht="15" customHeight="1">
      <c r="B23" s="224"/>
      <c r="C23" s="225"/>
      <c r="D23" s="225"/>
      <c r="E23" s="227" t="s">
        <v>90</v>
      </c>
      <c r="F23" s="343" t="s">
        <v>3720</v>
      </c>
      <c r="G23" s="343"/>
      <c r="H23" s="343"/>
      <c r="I23" s="343"/>
      <c r="J23" s="343"/>
      <c r="K23" s="221"/>
    </row>
    <row r="24" spans="2:11" customFormat="1" ht="12.75" customHeight="1">
      <c r="B24" s="224"/>
      <c r="C24" s="225"/>
      <c r="D24" s="225"/>
      <c r="E24" s="225"/>
      <c r="F24" s="225"/>
      <c r="G24" s="225"/>
      <c r="H24" s="225"/>
      <c r="I24" s="225"/>
      <c r="J24" s="225"/>
      <c r="K24" s="221"/>
    </row>
    <row r="25" spans="2:11" customFormat="1" ht="15" customHeight="1">
      <c r="B25" s="224"/>
      <c r="C25" s="343" t="s">
        <v>3721</v>
      </c>
      <c r="D25" s="343"/>
      <c r="E25" s="343"/>
      <c r="F25" s="343"/>
      <c r="G25" s="343"/>
      <c r="H25" s="343"/>
      <c r="I25" s="343"/>
      <c r="J25" s="343"/>
      <c r="K25" s="221"/>
    </row>
    <row r="26" spans="2:11" customFormat="1" ht="15" customHeight="1">
      <c r="B26" s="224"/>
      <c r="C26" s="343" t="s">
        <v>3722</v>
      </c>
      <c r="D26" s="343"/>
      <c r="E26" s="343"/>
      <c r="F26" s="343"/>
      <c r="G26" s="343"/>
      <c r="H26" s="343"/>
      <c r="I26" s="343"/>
      <c r="J26" s="343"/>
      <c r="K26" s="221"/>
    </row>
    <row r="27" spans="2:11" customFormat="1" ht="15" customHeight="1">
      <c r="B27" s="224"/>
      <c r="C27" s="223"/>
      <c r="D27" s="343" t="s">
        <v>3723</v>
      </c>
      <c r="E27" s="343"/>
      <c r="F27" s="343"/>
      <c r="G27" s="343"/>
      <c r="H27" s="343"/>
      <c r="I27" s="343"/>
      <c r="J27" s="343"/>
      <c r="K27" s="221"/>
    </row>
    <row r="28" spans="2:11" customFormat="1" ht="15" customHeight="1">
      <c r="B28" s="224"/>
      <c r="C28" s="225"/>
      <c r="D28" s="343" t="s">
        <v>3724</v>
      </c>
      <c r="E28" s="343"/>
      <c r="F28" s="343"/>
      <c r="G28" s="343"/>
      <c r="H28" s="343"/>
      <c r="I28" s="343"/>
      <c r="J28" s="343"/>
      <c r="K28" s="221"/>
    </row>
    <row r="29" spans="2:11" customFormat="1" ht="12.75" customHeight="1">
      <c r="B29" s="224"/>
      <c r="C29" s="225"/>
      <c r="D29" s="225"/>
      <c r="E29" s="225"/>
      <c r="F29" s="225"/>
      <c r="G29" s="225"/>
      <c r="H29" s="225"/>
      <c r="I29" s="225"/>
      <c r="J29" s="225"/>
      <c r="K29" s="221"/>
    </row>
    <row r="30" spans="2:11" customFormat="1" ht="15" customHeight="1">
      <c r="B30" s="224"/>
      <c r="C30" s="225"/>
      <c r="D30" s="343" t="s">
        <v>3725</v>
      </c>
      <c r="E30" s="343"/>
      <c r="F30" s="343"/>
      <c r="G30" s="343"/>
      <c r="H30" s="343"/>
      <c r="I30" s="343"/>
      <c r="J30" s="343"/>
      <c r="K30" s="221"/>
    </row>
    <row r="31" spans="2:11" customFormat="1" ht="15" customHeight="1">
      <c r="B31" s="224"/>
      <c r="C31" s="225"/>
      <c r="D31" s="343" t="s">
        <v>3726</v>
      </c>
      <c r="E31" s="343"/>
      <c r="F31" s="343"/>
      <c r="G31" s="343"/>
      <c r="H31" s="343"/>
      <c r="I31" s="343"/>
      <c r="J31" s="343"/>
      <c r="K31" s="221"/>
    </row>
    <row r="32" spans="2:11" customFormat="1" ht="12.75" customHeight="1">
      <c r="B32" s="224"/>
      <c r="C32" s="225"/>
      <c r="D32" s="225"/>
      <c r="E32" s="225"/>
      <c r="F32" s="225"/>
      <c r="G32" s="225"/>
      <c r="H32" s="225"/>
      <c r="I32" s="225"/>
      <c r="J32" s="225"/>
      <c r="K32" s="221"/>
    </row>
    <row r="33" spans="2:11" customFormat="1" ht="15" customHeight="1">
      <c r="B33" s="224"/>
      <c r="C33" s="225"/>
      <c r="D33" s="343" t="s">
        <v>3727</v>
      </c>
      <c r="E33" s="343"/>
      <c r="F33" s="343"/>
      <c r="G33" s="343"/>
      <c r="H33" s="343"/>
      <c r="I33" s="343"/>
      <c r="J33" s="343"/>
      <c r="K33" s="221"/>
    </row>
    <row r="34" spans="2:11" customFormat="1" ht="15" customHeight="1">
      <c r="B34" s="224"/>
      <c r="C34" s="225"/>
      <c r="D34" s="343" t="s">
        <v>3728</v>
      </c>
      <c r="E34" s="343"/>
      <c r="F34" s="343"/>
      <c r="G34" s="343"/>
      <c r="H34" s="343"/>
      <c r="I34" s="343"/>
      <c r="J34" s="343"/>
      <c r="K34" s="221"/>
    </row>
    <row r="35" spans="2:11" customFormat="1" ht="15" customHeight="1">
      <c r="B35" s="224"/>
      <c r="C35" s="225"/>
      <c r="D35" s="343" t="s">
        <v>3729</v>
      </c>
      <c r="E35" s="343"/>
      <c r="F35" s="343"/>
      <c r="G35" s="343"/>
      <c r="H35" s="343"/>
      <c r="I35" s="343"/>
      <c r="J35" s="343"/>
      <c r="K35" s="221"/>
    </row>
    <row r="36" spans="2:11" customFormat="1" ht="15" customHeight="1">
      <c r="B36" s="224"/>
      <c r="C36" s="225"/>
      <c r="D36" s="223"/>
      <c r="E36" s="226" t="s">
        <v>132</v>
      </c>
      <c r="F36" s="223"/>
      <c r="G36" s="343" t="s">
        <v>3730</v>
      </c>
      <c r="H36" s="343"/>
      <c r="I36" s="343"/>
      <c r="J36" s="343"/>
      <c r="K36" s="221"/>
    </row>
    <row r="37" spans="2:11" customFormat="1" ht="30.75" customHeight="1">
      <c r="B37" s="224"/>
      <c r="C37" s="225"/>
      <c r="D37" s="223"/>
      <c r="E37" s="226" t="s">
        <v>3731</v>
      </c>
      <c r="F37" s="223"/>
      <c r="G37" s="343" t="s">
        <v>3732</v>
      </c>
      <c r="H37" s="343"/>
      <c r="I37" s="343"/>
      <c r="J37" s="343"/>
      <c r="K37" s="221"/>
    </row>
    <row r="38" spans="2:11" customFormat="1" ht="15" customHeight="1">
      <c r="B38" s="224"/>
      <c r="C38" s="225"/>
      <c r="D38" s="223"/>
      <c r="E38" s="226" t="s">
        <v>58</v>
      </c>
      <c r="F38" s="223"/>
      <c r="G38" s="343" t="s">
        <v>3733</v>
      </c>
      <c r="H38" s="343"/>
      <c r="I38" s="343"/>
      <c r="J38" s="343"/>
      <c r="K38" s="221"/>
    </row>
    <row r="39" spans="2:11" customFormat="1" ht="15" customHeight="1">
      <c r="B39" s="224"/>
      <c r="C39" s="225"/>
      <c r="D39" s="223"/>
      <c r="E39" s="226" t="s">
        <v>59</v>
      </c>
      <c r="F39" s="223"/>
      <c r="G39" s="343" t="s">
        <v>3734</v>
      </c>
      <c r="H39" s="343"/>
      <c r="I39" s="343"/>
      <c r="J39" s="343"/>
      <c r="K39" s="221"/>
    </row>
    <row r="40" spans="2:11" customFormat="1" ht="15" customHeight="1">
      <c r="B40" s="224"/>
      <c r="C40" s="225"/>
      <c r="D40" s="223"/>
      <c r="E40" s="226" t="s">
        <v>133</v>
      </c>
      <c r="F40" s="223"/>
      <c r="G40" s="343" t="s">
        <v>3735</v>
      </c>
      <c r="H40" s="343"/>
      <c r="I40" s="343"/>
      <c r="J40" s="343"/>
      <c r="K40" s="221"/>
    </row>
    <row r="41" spans="2:11" customFormat="1" ht="15" customHeight="1">
      <c r="B41" s="224"/>
      <c r="C41" s="225"/>
      <c r="D41" s="223"/>
      <c r="E41" s="226" t="s">
        <v>134</v>
      </c>
      <c r="F41" s="223"/>
      <c r="G41" s="343" t="s">
        <v>3736</v>
      </c>
      <c r="H41" s="343"/>
      <c r="I41" s="343"/>
      <c r="J41" s="343"/>
      <c r="K41" s="221"/>
    </row>
    <row r="42" spans="2:11" customFormat="1" ht="15" customHeight="1">
      <c r="B42" s="224"/>
      <c r="C42" s="225"/>
      <c r="D42" s="223"/>
      <c r="E42" s="226" t="s">
        <v>3737</v>
      </c>
      <c r="F42" s="223"/>
      <c r="G42" s="343" t="s">
        <v>3738</v>
      </c>
      <c r="H42" s="343"/>
      <c r="I42" s="343"/>
      <c r="J42" s="343"/>
      <c r="K42" s="221"/>
    </row>
    <row r="43" spans="2:11" customFormat="1" ht="15" customHeight="1">
      <c r="B43" s="224"/>
      <c r="C43" s="225"/>
      <c r="D43" s="223"/>
      <c r="E43" s="226"/>
      <c r="F43" s="223"/>
      <c r="G43" s="343" t="s">
        <v>3739</v>
      </c>
      <c r="H43" s="343"/>
      <c r="I43" s="343"/>
      <c r="J43" s="343"/>
      <c r="K43" s="221"/>
    </row>
    <row r="44" spans="2:11" customFormat="1" ht="15" customHeight="1">
      <c r="B44" s="224"/>
      <c r="C44" s="225"/>
      <c r="D44" s="223"/>
      <c r="E44" s="226" t="s">
        <v>3740</v>
      </c>
      <c r="F44" s="223"/>
      <c r="G44" s="343" t="s">
        <v>3741</v>
      </c>
      <c r="H44" s="343"/>
      <c r="I44" s="343"/>
      <c r="J44" s="343"/>
      <c r="K44" s="221"/>
    </row>
    <row r="45" spans="2:11" customFormat="1" ht="15" customHeight="1">
      <c r="B45" s="224"/>
      <c r="C45" s="225"/>
      <c r="D45" s="223"/>
      <c r="E45" s="226" t="s">
        <v>136</v>
      </c>
      <c r="F45" s="223"/>
      <c r="G45" s="343" t="s">
        <v>3742</v>
      </c>
      <c r="H45" s="343"/>
      <c r="I45" s="343"/>
      <c r="J45" s="343"/>
      <c r="K45" s="221"/>
    </row>
    <row r="46" spans="2:11" customFormat="1" ht="12.75" customHeight="1">
      <c r="B46" s="224"/>
      <c r="C46" s="225"/>
      <c r="D46" s="223"/>
      <c r="E46" s="223"/>
      <c r="F46" s="223"/>
      <c r="G46" s="223"/>
      <c r="H46" s="223"/>
      <c r="I46" s="223"/>
      <c r="J46" s="223"/>
      <c r="K46" s="221"/>
    </row>
    <row r="47" spans="2:11" customFormat="1" ht="15" customHeight="1">
      <c r="B47" s="224"/>
      <c r="C47" s="225"/>
      <c r="D47" s="343" t="s">
        <v>3743</v>
      </c>
      <c r="E47" s="343"/>
      <c r="F47" s="343"/>
      <c r="G47" s="343"/>
      <c r="H47" s="343"/>
      <c r="I47" s="343"/>
      <c r="J47" s="343"/>
      <c r="K47" s="221"/>
    </row>
    <row r="48" spans="2:11" customFormat="1" ht="15" customHeight="1">
      <c r="B48" s="224"/>
      <c r="C48" s="225"/>
      <c r="D48" s="225"/>
      <c r="E48" s="343" t="s">
        <v>3744</v>
      </c>
      <c r="F48" s="343"/>
      <c r="G48" s="343"/>
      <c r="H48" s="343"/>
      <c r="I48" s="343"/>
      <c r="J48" s="343"/>
      <c r="K48" s="221"/>
    </row>
    <row r="49" spans="2:11" customFormat="1" ht="15" customHeight="1">
      <c r="B49" s="224"/>
      <c r="C49" s="225"/>
      <c r="D49" s="225"/>
      <c r="E49" s="343" t="s">
        <v>3745</v>
      </c>
      <c r="F49" s="343"/>
      <c r="G49" s="343"/>
      <c r="H49" s="343"/>
      <c r="I49" s="343"/>
      <c r="J49" s="343"/>
      <c r="K49" s="221"/>
    </row>
    <row r="50" spans="2:11" customFormat="1" ht="15" customHeight="1">
      <c r="B50" s="224"/>
      <c r="C50" s="225"/>
      <c r="D50" s="225"/>
      <c r="E50" s="343" t="s">
        <v>3746</v>
      </c>
      <c r="F50" s="343"/>
      <c r="G50" s="343"/>
      <c r="H50" s="343"/>
      <c r="I50" s="343"/>
      <c r="J50" s="343"/>
      <c r="K50" s="221"/>
    </row>
    <row r="51" spans="2:11" customFormat="1" ht="15" customHeight="1">
      <c r="B51" s="224"/>
      <c r="C51" s="225"/>
      <c r="D51" s="343" t="s">
        <v>3747</v>
      </c>
      <c r="E51" s="343"/>
      <c r="F51" s="343"/>
      <c r="G51" s="343"/>
      <c r="H51" s="343"/>
      <c r="I51" s="343"/>
      <c r="J51" s="343"/>
      <c r="K51" s="221"/>
    </row>
    <row r="52" spans="2:11" customFormat="1" ht="25.5" customHeight="1">
      <c r="B52" s="220"/>
      <c r="C52" s="344" t="s">
        <v>3748</v>
      </c>
      <c r="D52" s="344"/>
      <c r="E52" s="344"/>
      <c r="F52" s="344"/>
      <c r="G52" s="344"/>
      <c r="H52" s="344"/>
      <c r="I52" s="344"/>
      <c r="J52" s="344"/>
      <c r="K52" s="221"/>
    </row>
    <row r="53" spans="2:11" customFormat="1" ht="5.25" customHeight="1">
      <c r="B53" s="220"/>
      <c r="C53" s="222"/>
      <c r="D53" s="222"/>
      <c r="E53" s="222"/>
      <c r="F53" s="222"/>
      <c r="G53" s="222"/>
      <c r="H53" s="222"/>
      <c r="I53" s="222"/>
      <c r="J53" s="222"/>
      <c r="K53" s="221"/>
    </row>
    <row r="54" spans="2:11" customFormat="1" ht="15" customHeight="1">
      <c r="B54" s="220"/>
      <c r="C54" s="343" t="s">
        <v>3749</v>
      </c>
      <c r="D54" s="343"/>
      <c r="E54" s="343"/>
      <c r="F54" s="343"/>
      <c r="G54" s="343"/>
      <c r="H54" s="343"/>
      <c r="I54" s="343"/>
      <c r="J54" s="343"/>
      <c r="K54" s="221"/>
    </row>
    <row r="55" spans="2:11" customFormat="1" ht="15" customHeight="1">
      <c r="B55" s="220"/>
      <c r="C55" s="343" t="s">
        <v>3750</v>
      </c>
      <c r="D55" s="343"/>
      <c r="E55" s="343"/>
      <c r="F55" s="343"/>
      <c r="G55" s="343"/>
      <c r="H55" s="343"/>
      <c r="I55" s="343"/>
      <c r="J55" s="343"/>
      <c r="K55" s="221"/>
    </row>
    <row r="56" spans="2:11" customFormat="1" ht="12.75" customHeight="1">
      <c r="B56" s="220"/>
      <c r="C56" s="223"/>
      <c r="D56" s="223"/>
      <c r="E56" s="223"/>
      <c r="F56" s="223"/>
      <c r="G56" s="223"/>
      <c r="H56" s="223"/>
      <c r="I56" s="223"/>
      <c r="J56" s="223"/>
      <c r="K56" s="221"/>
    </row>
    <row r="57" spans="2:11" customFormat="1" ht="15" customHeight="1">
      <c r="B57" s="220"/>
      <c r="C57" s="343" t="s">
        <v>3751</v>
      </c>
      <c r="D57" s="343"/>
      <c r="E57" s="343"/>
      <c r="F57" s="343"/>
      <c r="G57" s="343"/>
      <c r="H57" s="343"/>
      <c r="I57" s="343"/>
      <c r="J57" s="343"/>
      <c r="K57" s="221"/>
    </row>
    <row r="58" spans="2:11" customFormat="1" ht="15" customHeight="1">
      <c r="B58" s="220"/>
      <c r="C58" s="225"/>
      <c r="D58" s="343" t="s">
        <v>3752</v>
      </c>
      <c r="E58" s="343"/>
      <c r="F58" s="343"/>
      <c r="G58" s="343"/>
      <c r="H58" s="343"/>
      <c r="I58" s="343"/>
      <c r="J58" s="343"/>
      <c r="K58" s="221"/>
    </row>
    <row r="59" spans="2:11" customFormat="1" ht="15" customHeight="1">
      <c r="B59" s="220"/>
      <c r="C59" s="225"/>
      <c r="D59" s="343" t="s">
        <v>3753</v>
      </c>
      <c r="E59" s="343"/>
      <c r="F59" s="343"/>
      <c r="G59" s="343"/>
      <c r="H59" s="343"/>
      <c r="I59" s="343"/>
      <c r="J59" s="343"/>
      <c r="K59" s="221"/>
    </row>
    <row r="60" spans="2:11" customFormat="1" ht="15" customHeight="1">
      <c r="B60" s="220"/>
      <c r="C60" s="225"/>
      <c r="D60" s="343" t="s">
        <v>3754</v>
      </c>
      <c r="E60" s="343"/>
      <c r="F60" s="343"/>
      <c r="G60" s="343"/>
      <c r="H60" s="343"/>
      <c r="I60" s="343"/>
      <c r="J60" s="343"/>
      <c r="K60" s="221"/>
    </row>
    <row r="61" spans="2:11" customFormat="1" ht="15" customHeight="1">
      <c r="B61" s="220"/>
      <c r="C61" s="225"/>
      <c r="D61" s="343" t="s">
        <v>3755</v>
      </c>
      <c r="E61" s="343"/>
      <c r="F61" s="343"/>
      <c r="G61" s="343"/>
      <c r="H61" s="343"/>
      <c r="I61" s="343"/>
      <c r="J61" s="343"/>
      <c r="K61" s="221"/>
    </row>
    <row r="62" spans="2:11" customFormat="1" ht="15" customHeight="1">
      <c r="B62" s="220"/>
      <c r="C62" s="225"/>
      <c r="D62" s="345" t="s">
        <v>3756</v>
      </c>
      <c r="E62" s="345"/>
      <c r="F62" s="345"/>
      <c r="G62" s="345"/>
      <c r="H62" s="345"/>
      <c r="I62" s="345"/>
      <c r="J62" s="345"/>
      <c r="K62" s="221"/>
    </row>
    <row r="63" spans="2:11" customFormat="1" ht="15" customHeight="1">
      <c r="B63" s="220"/>
      <c r="C63" s="225"/>
      <c r="D63" s="343" t="s">
        <v>3757</v>
      </c>
      <c r="E63" s="343"/>
      <c r="F63" s="343"/>
      <c r="G63" s="343"/>
      <c r="H63" s="343"/>
      <c r="I63" s="343"/>
      <c r="J63" s="343"/>
      <c r="K63" s="221"/>
    </row>
    <row r="64" spans="2:11" customFormat="1" ht="12.75" customHeight="1">
      <c r="B64" s="220"/>
      <c r="C64" s="225"/>
      <c r="D64" s="225"/>
      <c r="E64" s="228"/>
      <c r="F64" s="225"/>
      <c r="G64" s="225"/>
      <c r="H64" s="225"/>
      <c r="I64" s="225"/>
      <c r="J64" s="225"/>
      <c r="K64" s="221"/>
    </row>
    <row r="65" spans="2:11" customFormat="1" ht="15" customHeight="1">
      <c r="B65" s="220"/>
      <c r="C65" s="225"/>
      <c r="D65" s="343" t="s">
        <v>3758</v>
      </c>
      <c r="E65" s="343"/>
      <c r="F65" s="343"/>
      <c r="G65" s="343"/>
      <c r="H65" s="343"/>
      <c r="I65" s="343"/>
      <c r="J65" s="343"/>
      <c r="K65" s="221"/>
    </row>
    <row r="66" spans="2:11" customFormat="1" ht="15" customHeight="1">
      <c r="B66" s="220"/>
      <c r="C66" s="225"/>
      <c r="D66" s="345" t="s">
        <v>3759</v>
      </c>
      <c r="E66" s="345"/>
      <c r="F66" s="345"/>
      <c r="G66" s="345"/>
      <c r="H66" s="345"/>
      <c r="I66" s="345"/>
      <c r="J66" s="345"/>
      <c r="K66" s="221"/>
    </row>
    <row r="67" spans="2:11" customFormat="1" ht="15" customHeight="1">
      <c r="B67" s="220"/>
      <c r="C67" s="225"/>
      <c r="D67" s="343" t="s">
        <v>3760</v>
      </c>
      <c r="E67" s="343"/>
      <c r="F67" s="343"/>
      <c r="G67" s="343"/>
      <c r="H67" s="343"/>
      <c r="I67" s="343"/>
      <c r="J67" s="343"/>
      <c r="K67" s="221"/>
    </row>
    <row r="68" spans="2:11" customFormat="1" ht="15" customHeight="1">
      <c r="B68" s="220"/>
      <c r="C68" s="225"/>
      <c r="D68" s="343" t="s">
        <v>3761</v>
      </c>
      <c r="E68" s="343"/>
      <c r="F68" s="343"/>
      <c r="G68" s="343"/>
      <c r="H68" s="343"/>
      <c r="I68" s="343"/>
      <c r="J68" s="343"/>
      <c r="K68" s="221"/>
    </row>
    <row r="69" spans="2:11" customFormat="1" ht="15" customHeight="1">
      <c r="B69" s="220"/>
      <c r="C69" s="225"/>
      <c r="D69" s="343" t="s">
        <v>3762</v>
      </c>
      <c r="E69" s="343"/>
      <c r="F69" s="343"/>
      <c r="G69" s="343"/>
      <c r="H69" s="343"/>
      <c r="I69" s="343"/>
      <c r="J69" s="343"/>
      <c r="K69" s="221"/>
    </row>
    <row r="70" spans="2:11" customFormat="1" ht="15" customHeight="1">
      <c r="B70" s="220"/>
      <c r="C70" s="225"/>
      <c r="D70" s="343" t="s">
        <v>3763</v>
      </c>
      <c r="E70" s="343"/>
      <c r="F70" s="343"/>
      <c r="G70" s="343"/>
      <c r="H70" s="343"/>
      <c r="I70" s="343"/>
      <c r="J70" s="343"/>
      <c r="K70" s="221"/>
    </row>
    <row r="71" spans="2:11" customFormat="1" ht="12.75" customHeight="1">
      <c r="B71" s="229"/>
      <c r="C71" s="230"/>
      <c r="D71" s="230"/>
      <c r="E71" s="230"/>
      <c r="F71" s="230"/>
      <c r="G71" s="230"/>
      <c r="H71" s="230"/>
      <c r="I71" s="230"/>
      <c r="J71" s="230"/>
      <c r="K71" s="231"/>
    </row>
    <row r="72" spans="2:11" customFormat="1" ht="18.75" customHeight="1">
      <c r="B72" s="232"/>
      <c r="C72" s="232"/>
      <c r="D72" s="232"/>
      <c r="E72" s="232"/>
      <c r="F72" s="232"/>
      <c r="G72" s="232"/>
      <c r="H72" s="232"/>
      <c r="I72" s="232"/>
      <c r="J72" s="232"/>
      <c r="K72" s="233"/>
    </row>
    <row r="73" spans="2:11" customFormat="1" ht="18.75" customHeight="1">
      <c r="B73" s="233"/>
      <c r="C73" s="233"/>
      <c r="D73" s="233"/>
      <c r="E73" s="233"/>
      <c r="F73" s="233"/>
      <c r="G73" s="233"/>
      <c r="H73" s="233"/>
      <c r="I73" s="233"/>
      <c r="J73" s="233"/>
      <c r="K73" s="233"/>
    </row>
    <row r="74" spans="2:11" customFormat="1" ht="7.5" customHeight="1">
      <c r="B74" s="234"/>
      <c r="C74" s="235"/>
      <c r="D74" s="235"/>
      <c r="E74" s="235"/>
      <c r="F74" s="235"/>
      <c r="G74" s="235"/>
      <c r="H74" s="235"/>
      <c r="I74" s="235"/>
      <c r="J74" s="235"/>
      <c r="K74" s="236"/>
    </row>
    <row r="75" spans="2:11" customFormat="1" ht="45" customHeight="1">
      <c r="B75" s="237"/>
      <c r="C75" s="338" t="s">
        <v>3764</v>
      </c>
      <c r="D75" s="338"/>
      <c r="E75" s="338"/>
      <c r="F75" s="338"/>
      <c r="G75" s="338"/>
      <c r="H75" s="338"/>
      <c r="I75" s="338"/>
      <c r="J75" s="338"/>
      <c r="K75" s="238"/>
    </row>
    <row r="76" spans="2:11" customFormat="1" ht="17.25" customHeight="1">
      <c r="B76" s="237"/>
      <c r="C76" s="239" t="s">
        <v>3765</v>
      </c>
      <c r="D76" s="239"/>
      <c r="E76" s="239"/>
      <c r="F76" s="239" t="s">
        <v>3766</v>
      </c>
      <c r="G76" s="240"/>
      <c r="H76" s="239" t="s">
        <v>59</v>
      </c>
      <c r="I76" s="239" t="s">
        <v>62</v>
      </c>
      <c r="J76" s="239" t="s">
        <v>3767</v>
      </c>
      <c r="K76" s="238"/>
    </row>
    <row r="77" spans="2:11" customFormat="1" ht="17.25" customHeight="1">
      <c r="B77" s="237"/>
      <c r="C77" s="241" t="s">
        <v>3768</v>
      </c>
      <c r="D77" s="241"/>
      <c r="E77" s="241"/>
      <c r="F77" s="242" t="s">
        <v>3769</v>
      </c>
      <c r="G77" s="243"/>
      <c r="H77" s="241"/>
      <c r="I77" s="241"/>
      <c r="J77" s="241" t="s">
        <v>3770</v>
      </c>
      <c r="K77" s="238"/>
    </row>
    <row r="78" spans="2:11" customFormat="1" ht="5.25" customHeight="1">
      <c r="B78" s="237"/>
      <c r="C78" s="244"/>
      <c r="D78" s="244"/>
      <c r="E78" s="244"/>
      <c r="F78" s="244"/>
      <c r="G78" s="245"/>
      <c r="H78" s="244"/>
      <c r="I78" s="244"/>
      <c r="J78" s="244"/>
      <c r="K78" s="238"/>
    </row>
    <row r="79" spans="2:11" customFormat="1" ht="15" customHeight="1">
      <c r="B79" s="237"/>
      <c r="C79" s="226" t="s">
        <v>58</v>
      </c>
      <c r="D79" s="246"/>
      <c r="E79" s="246"/>
      <c r="F79" s="247" t="s">
        <v>3771</v>
      </c>
      <c r="G79" s="248"/>
      <c r="H79" s="226" t="s">
        <v>3772</v>
      </c>
      <c r="I79" s="226" t="s">
        <v>3773</v>
      </c>
      <c r="J79" s="226">
        <v>20</v>
      </c>
      <c r="K79" s="238"/>
    </row>
    <row r="80" spans="2:11" customFormat="1" ht="15" customHeight="1">
      <c r="B80" s="237"/>
      <c r="C80" s="226" t="s">
        <v>3774</v>
      </c>
      <c r="D80" s="226"/>
      <c r="E80" s="226"/>
      <c r="F80" s="247" t="s">
        <v>3771</v>
      </c>
      <c r="G80" s="248"/>
      <c r="H80" s="226" t="s">
        <v>3775</v>
      </c>
      <c r="I80" s="226" t="s">
        <v>3773</v>
      </c>
      <c r="J80" s="226">
        <v>120</v>
      </c>
      <c r="K80" s="238"/>
    </row>
    <row r="81" spans="2:11" customFormat="1" ht="15" customHeight="1">
      <c r="B81" s="249"/>
      <c r="C81" s="226" t="s">
        <v>3776</v>
      </c>
      <c r="D81" s="226"/>
      <c r="E81" s="226"/>
      <c r="F81" s="247" t="s">
        <v>3777</v>
      </c>
      <c r="G81" s="248"/>
      <c r="H81" s="226" t="s">
        <v>3778</v>
      </c>
      <c r="I81" s="226" t="s">
        <v>3773</v>
      </c>
      <c r="J81" s="226">
        <v>50</v>
      </c>
      <c r="K81" s="238"/>
    </row>
    <row r="82" spans="2:11" customFormat="1" ht="15" customHeight="1">
      <c r="B82" s="249"/>
      <c r="C82" s="226" t="s">
        <v>3779</v>
      </c>
      <c r="D82" s="226"/>
      <c r="E82" s="226"/>
      <c r="F82" s="247" t="s">
        <v>3771</v>
      </c>
      <c r="G82" s="248"/>
      <c r="H82" s="226" t="s">
        <v>3780</v>
      </c>
      <c r="I82" s="226" t="s">
        <v>3781</v>
      </c>
      <c r="J82" s="226"/>
      <c r="K82" s="238"/>
    </row>
    <row r="83" spans="2:11" customFormat="1" ht="15" customHeight="1">
      <c r="B83" s="249"/>
      <c r="C83" s="226" t="s">
        <v>3782</v>
      </c>
      <c r="D83" s="226"/>
      <c r="E83" s="226"/>
      <c r="F83" s="247" t="s">
        <v>3777</v>
      </c>
      <c r="G83" s="226"/>
      <c r="H83" s="226" t="s">
        <v>3783</v>
      </c>
      <c r="I83" s="226" t="s">
        <v>3773</v>
      </c>
      <c r="J83" s="226">
        <v>15</v>
      </c>
      <c r="K83" s="238"/>
    </row>
    <row r="84" spans="2:11" customFormat="1" ht="15" customHeight="1">
      <c r="B84" s="249"/>
      <c r="C84" s="226" t="s">
        <v>3784</v>
      </c>
      <c r="D84" s="226"/>
      <c r="E84" s="226"/>
      <c r="F84" s="247" t="s">
        <v>3777</v>
      </c>
      <c r="G84" s="226"/>
      <c r="H84" s="226" t="s">
        <v>3785</v>
      </c>
      <c r="I84" s="226" t="s">
        <v>3773</v>
      </c>
      <c r="J84" s="226">
        <v>15</v>
      </c>
      <c r="K84" s="238"/>
    </row>
    <row r="85" spans="2:11" customFormat="1" ht="15" customHeight="1">
      <c r="B85" s="249"/>
      <c r="C85" s="226" t="s">
        <v>3786</v>
      </c>
      <c r="D85" s="226"/>
      <c r="E85" s="226"/>
      <c r="F85" s="247" t="s">
        <v>3777</v>
      </c>
      <c r="G85" s="226"/>
      <c r="H85" s="226" t="s">
        <v>3787</v>
      </c>
      <c r="I85" s="226" t="s">
        <v>3773</v>
      </c>
      <c r="J85" s="226">
        <v>20</v>
      </c>
      <c r="K85" s="238"/>
    </row>
    <row r="86" spans="2:11" customFormat="1" ht="15" customHeight="1">
      <c r="B86" s="249"/>
      <c r="C86" s="226" t="s">
        <v>3788</v>
      </c>
      <c r="D86" s="226"/>
      <c r="E86" s="226"/>
      <c r="F86" s="247" t="s">
        <v>3777</v>
      </c>
      <c r="G86" s="226"/>
      <c r="H86" s="226" t="s">
        <v>3789</v>
      </c>
      <c r="I86" s="226" t="s">
        <v>3773</v>
      </c>
      <c r="J86" s="226">
        <v>20</v>
      </c>
      <c r="K86" s="238"/>
    </row>
    <row r="87" spans="2:11" customFormat="1" ht="15" customHeight="1">
      <c r="B87" s="249"/>
      <c r="C87" s="226" t="s">
        <v>3790</v>
      </c>
      <c r="D87" s="226"/>
      <c r="E87" s="226"/>
      <c r="F87" s="247" t="s">
        <v>3777</v>
      </c>
      <c r="G87" s="248"/>
      <c r="H87" s="226" t="s">
        <v>3791</v>
      </c>
      <c r="I87" s="226" t="s">
        <v>3773</v>
      </c>
      <c r="J87" s="226">
        <v>50</v>
      </c>
      <c r="K87" s="238"/>
    </row>
    <row r="88" spans="2:11" customFormat="1" ht="15" customHeight="1">
      <c r="B88" s="249"/>
      <c r="C88" s="226" t="s">
        <v>3792</v>
      </c>
      <c r="D88" s="226"/>
      <c r="E88" s="226"/>
      <c r="F88" s="247" t="s">
        <v>3777</v>
      </c>
      <c r="G88" s="248"/>
      <c r="H88" s="226" t="s">
        <v>3793</v>
      </c>
      <c r="I88" s="226" t="s">
        <v>3773</v>
      </c>
      <c r="J88" s="226">
        <v>20</v>
      </c>
      <c r="K88" s="238"/>
    </row>
    <row r="89" spans="2:11" customFormat="1" ht="15" customHeight="1">
      <c r="B89" s="249"/>
      <c r="C89" s="226" t="s">
        <v>3794</v>
      </c>
      <c r="D89" s="226"/>
      <c r="E89" s="226"/>
      <c r="F89" s="247" t="s">
        <v>3777</v>
      </c>
      <c r="G89" s="248"/>
      <c r="H89" s="226" t="s">
        <v>3795</v>
      </c>
      <c r="I89" s="226" t="s">
        <v>3773</v>
      </c>
      <c r="J89" s="226">
        <v>20</v>
      </c>
      <c r="K89" s="238"/>
    </row>
    <row r="90" spans="2:11" customFormat="1" ht="15" customHeight="1">
      <c r="B90" s="249"/>
      <c r="C90" s="226" t="s">
        <v>3796</v>
      </c>
      <c r="D90" s="226"/>
      <c r="E90" s="226"/>
      <c r="F90" s="247" t="s">
        <v>3777</v>
      </c>
      <c r="G90" s="248"/>
      <c r="H90" s="226" t="s">
        <v>3797</v>
      </c>
      <c r="I90" s="226" t="s">
        <v>3773</v>
      </c>
      <c r="J90" s="226">
        <v>50</v>
      </c>
      <c r="K90" s="238"/>
    </row>
    <row r="91" spans="2:11" customFormat="1" ht="15" customHeight="1">
      <c r="B91" s="249"/>
      <c r="C91" s="226" t="s">
        <v>3798</v>
      </c>
      <c r="D91" s="226"/>
      <c r="E91" s="226"/>
      <c r="F91" s="247" t="s">
        <v>3777</v>
      </c>
      <c r="G91" s="248"/>
      <c r="H91" s="226" t="s">
        <v>3798</v>
      </c>
      <c r="I91" s="226" t="s">
        <v>3773</v>
      </c>
      <c r="J91" s="226">
        <v>50</v>
      </c>
      <c r="K91" s="238"/>
    </row>
    <row r="92" spans="2:11" customFormat="1" ht="15" customHeight="1">
      <c r="B92" s="249"/>
      <c r="C92" s="226" t="s">
        <v>3799</v>
      </c>
      <c r="D92" s="226"/>
      <c r="E92" s="226"/>
      <c r="F92" s="247" t="s">
        <v>3777</v>
      </c>
      <c r="G92" s="248"/>
      <c r="H92" s="226" t="s">
        <v>3800</v>
      </c>
      <c r="I92" s="226" t="s">
        <v>3773</v>
      </c>
      <c r="J92" s="226">
        <v>255</v>
      </c>
      <c r="K92" s="238"/>
    </row>
    <row r="93" spans="2:11" customFormat="1" ht="15" customHeight="1">
      <c r="B93" s="249"/>
      <c r="C93" s="226" t="s">
        <v>3801</v>
      </c>
      <c r="D93" s="226"/>
      <c r="E93" s="226"/>
      <c r="F93" s="247" t="s">
        <v>3771</v>
      </c>
      <c r="G93" s="248"/>
      <c r="H93" s="226" t="s">
        <v>3802</v>
      </c>
      <c r="I93" s="226" t="s">
        <v>3803</v>
      </c>
      <c r="J93" s="226"/>
      <c r="K93" s="238"/>
    </row>
    <row r="94" spans="2:11" customFormat="1" ht="15" customHeight="1">
      <c r="B94" s="249"/>
      <c r="C94" s="226" t="s">
        <v>3804</v>
      </c>
      <c r="D94" s="226"/>
      <c r="E94" s="226"/>
      <c r="F94" s="247" t="s">
        <v>3771</v>
      </c>
      <c r="G94" s="248"/>
      <c r="H94" s="226" t="s">
        <v>3805</v>
      </c>
      <c r="I94" s="226" t="s">
        <v>3806</v>
      </c>
      <c r="J94" s="226"/>
      <c r="K94" s="238"/>
    </row>
    <row r="95" spans="2:11" customFormat="1" ht="15" customHeight="1">
      <c r="B95" s="249"/>
      <c r="C95" s="226" t="s">
        <v>3807</v>
      </c>
      <c r="D95" s="226"/>
      <c r="E95" s="226"/>
      <c r="F95" s="247" t="s">
        <v>3771</v>
      </c>
      <c r="G95" s="248"/>
      <c r="H95" s="226" t="s">
        <v>3807</v>
      </c>
      <c r="I95" s="226" t="s">
        <v>3806</v>
      </c>
      <c r="J95" s="226"/>
      <c r="K95" s="238"/>
    </row>
    <row r="96" spans="2:11" customFormat="1" ht="15" customHeight="1">
      <c r="B96" s="249"/>
      <c r="C96" s="226" t="s">
        <v>43</v>
      </c>
      <c r="D96" s="226"/>
      <c r="E96" s="226"/>
      <c r="F96" s="247" t="s">
        <v>3771</v>
      </c>
      <c r="G96" s="248"/>
      <c r="H96" s="226" t="s">
        <v>3808</v>
      </c>
      <c r="I96" s="226" t="s">
        <v>3806</v>
      </c>
      <c r="J96" s="226"/>
      <c r="K96" s="238"/>
    </row>
    <row r="97" spans="2:11" customFormat="1" ht="15" customHeight="1">
      <c r="B97" s="249"/>
      <c r="C97" s="226" t="s">
        <v>53</v>
      </c>
      <c r="D97" s="226"/>
      <c r="E97" s="226"/>
      <c r="F97" s="247" t="s">
        <v>3771</v>
      </c>
      <c r="G97" s="248"/>
      <c r="H97" s="226" t="s">
        <v>3809</v>
      </c>
      <c r="I97" s="226" t="s">
        <v>3806</v>
      </c>
      <c r="J97" s="226"/>
      <c r="K97" s="238"/>
    </row>
    <row r="98" spans="2:11" customFormat="1" ht="15" customHeight="1">
      <c r="B98" s="250"/>
      <c r="C98" s="251"/>
      <c r="D98" s="251"/>
      <c r="E98" s="251"/>
      <c r="F98" s="251"/>
      <c r="G98" s="251"/>
      <c r="H98" s="251"/>
      <c r="I98" s="251"/>
      <c r="J98" s="251"/>
      <c r="K98" s="252"/>
    </row>
    <row r="99" spans="2:11" customFormat="1" ht="18.75" customHeight="1">
      <c r="B99" s="253"/>
      <c r="C99" s="254"/>
      <c r="D99" s="254"/>
      <c r="E99" s="254"/>
      <c r="F99" s="254"/>
      <c r="G99" s="254"/>
      <c r="H99" s="254"/>
      <c r="I99" s="254"/>
      <c r="J99" s="254"/>
      <c r="K99" s="253"/>
    </row>
    <row r="100" spans="2:11" customFormat="1" ht="18.75" customHeight="1">
      <c r="B100" s="233"/>
      <c r="C100" s="233"/>
      <c r="D100" s="233"/>
      <c r="E100" s="233"/>
      <c r="F100" s="233"/>
      <c r="G100" s="233"/>
      <c r="H100" s="233"/>
      <c r="I100" s="233"/>
      <c r="J100" s="233"/>
      <c r="K100" s="233"/>
    </row>
    <row r="101" spans="2:11" customFormat="1" ht="7.5" customHeight="1">
      <c r="B101" s="234"/>
      <c r="C101" s="235"/>
      <c r="D101" s="235"/>
      <c r="E101" s="235"/>
      <c r="F101" s="235"/>
      <c r="G101" s="235"/>
      <c r="H101" s="235"/>
      <c r="I101" s="235"/>
      <c r="J101" s="235"/>
      <c r="K101" s="236"/>
    </row>
    <row r="102" spans="2:11" customFormat="1" ht="45" customHeight="1">
      <c r="B102" s="237"/>
      <c r="C102" s="338" t="s">
        <v>3810</v>
      </c>
      <c r="D102" s="338"/>
      <c r="E102" s="338"/>
      <c r="F102" s="338"/>
      <c r="G102" s="338"/>
      <c r="H102" s="338"/>
      <c r="I102" s="338"/>
      <c r="J102" s="338"/>
      <c r="K102" s="238"/>
    </row>
    <row r="103" spans="2:11" customFormat="1" ht="17.25" customHeight="1">
      <c r="B103" s="237"/>
      <c r="C103" s="239" t="s">
        <v>3765</v>
      </c>
      <c r="D103" s="239"/>
      <c r="E103" s="239"/>
      <c r="F103" s="239" t="s">
        <v>3766</v>
      </c>
      <c r="G103" s="240"/>
      <c r="H103" s="239" t="s">
        <v>59</v>
      </c>
      <c r="I103" s="239" t="s">
        <v>62</v>
      </c>
      <c r="J103" s="239" t="s">
        <v>3767</v>
      </c>
      <c r="K103" s="238"/>
    </row>
    <row r="104" spans="2:11" customFormat="1" ht="17.25" customHeight="1">
      <c r="B104" s="237"/>
      <c r="C104" s="241" t="s">
        <v>3768</v>
      </c>
      <c r="D104" s="241"/>
      <c r="E104" s="241"/>
      <c r="F104" s="242" t="s">
        <v>3769</v>
      </c>
      <c r="G104" s="243"/>
      <c r="H104" s="241"/>
      <c r="I104" s="241"/>
      <c r="J104" s="241" t="s">
        <v>3770</v>
      </c>
      <c r="K104" s="238"/>
    </row>
    <row r="105" spans="2:11" customFormat="1" ht="5.25" customHeight="1">
      <c r="B105" s="237"/>
      <c r="C105" s="239"/>
      <c r="D105" s="239"/>
      <c r="E105" s="239"/>
      <c r="F105" s="239"/>
      <c r="G105" s="255"/>
      <c r="H105" s="239"/>
      <c r="I105" s="239"/>
      <c r="J105" s="239"/>
      <c r="K105" s="238"/>
    </row>
    <row r="106" spans="2:11" customFormat="1" ht="15" customHeight="1">
      <c r="B106" s="237"/>
      <c r="C106" s="226" t="s">
        <v>58</v>
      </c>
      <c r="D106" s="246"/>
      <c r="E106" s="246"/>
      <c r="F106" s="247" t="s">
        <v>3771</v>
      </c>
      <c r="G106" s="226"/>
      <c r="H106" s="226" t="s">
        <v>3811</v>
      </c>
      <c r="I106" s="226" t="s">
        <v>3773</v>
      </c>
      <c r="J106" s="226">
        <v>20</v>
      </c>
      <c r="K106" s="238"/>
    </row>
    <row r="107" spans="2:11" customFormat="1" ht="15" customHeight="1">
      <c r="B107" s="237"/>
      <c r="C107" s="226" t="s">
        <v>3774</v>
      </c>
      <c r="D107" s="226"/>
      <c r="E107" s="226"/>
      <c r="F107" s="247" t="s">
        <v>3771</v>
      </c>
      <c r="G107" s="226"/>
      <c r="H107" s="226" t="s">
        <v>3811</v>
      </c>
      <c r="I107" s="226" t="s">
        <v>3773</v>
      </c>
      <c r="J107" s="226">
        <v>120</v>
      </c>
      <c r="K107" s="238"/>
    </row>
    <row r="108" spans="2:11" customFormat="1" ht="15" customHeight="1">
      <c r="B108" s="249"/>
      <c r="C108" s="226" t="s">
        <v>3776</v>
      </c>
      <c r="D108" s="226"/>
      <c r="E108" s="226"/>
      <c r="F108" s="247" t="s">
        <v>3777</v>
      </c>
      <c r="G108" s="226"/>
      <c r="H108" s="226" t="s">
        <v>3811</v>
      </c>
      <c r="I108" s="226" t="s">
        <v>3773</v>
      </c>
      <c r="J108" s="226">
        <v>50</v>
      </c>
      <c r="K108" s="238"/>
    </row>
    <row r="109" spans="2:11" customFormat="1" ht="15" customHeight="1">
      <c r="B109" s="249"/>
      <c r="C109" s="226" t="s">
        <v>3779</v>
      </c>
      <c r="D109" s="226"/>
      <c r="E109" s="226"/>
      <c r="F109" s="247" t="s">
        <v>3771</v>
      </c>
      <c r="G109" s="226"/>
      <c r="H109" s="226" t="s">
        <v>3811</v>
      </c>
      <c r="I109" s="226" t="s">
        <v>3781</v>
      </c>
      <c r="J109" s="226"/>
      <c r="K109" s="238"/>
    </row>
    <row r="110" spans="2:11" customFormat="1" ht="15" customHeight="1">
      <c r="B110" s="249"/>
      <c r="C110" s="226" t="s">
        <v>3790</v>
      </c>
      <c r="D110" s="226"/>
      <c r="E110" s="226"/>
      <c r="F110" s="247" t="s">
        <v>3777</v>
      </c>
      <c r="G110" s="226"/>
      <c r="H110" s="226" t="s">
        <v>3811</v>
      </c>
      <c r="I110" s="226" t="s">
        <v>3773</v>
      </c>
      <c r="J110" s="226">
        <v>50</v>
      </c>
      <c r="K110" s="238"/>
    </row>
    <row r="111" spans="2:11" customFormat="1" ht="15" customHeight="1">
      <c r="B111" s="249"/>
      <c r="C111" s="226" t="s">
        <v>3798</v>
      </c>
      <c r="D111" s="226"/>
      <c r="E111" s="226"/>
      <c r="F111" s="247" t="s">
        <v>3777</v>
      </c>
      <c r="G111" s="226"/>
      <c r="H111" s="226" t="s">
        <v>3811</v>
      </c>
      <c r="I111" s="226" t="s">
        <v>3773</v>
      </c>
      <c r="J111" s="226">
        <v>50</v>
      </c>
      <c r="K111" s="238"/>
    </row>
    <row r="112" spans="2:11" customFormat="1" ht="15" customHeight="1">
      <c r="B112" s="249"/>
      <c r="C112" s="226" t="s">
        <v>3796</v>
      </c>
      <c r="D112" s="226"/>
      <c r="E112" s="226"/>
      <c r="F112" s="247" t="s">
        <v>3777</v>
      </c>
      <c r="G112" s="226"/>
      <c r="H112" s="226" t="s">
        <v>3811</v>
      </c>
      <c r="I112" s="226" t="s">
        <v>3773</v>
      </c>
      <c r="J112" s="226">
        <v>50</v>
      </c>
      <c r="K112" s="238"/>
    </row>
    <row r="113" spans="2:11" customFormat="1" ht="15" customHeight="1">
      <c r="B113" s="249"/>
      <c r="C113" s="226" t="s">
        <v>58</v>
      </c>
      <c r="D113" s="226"/>
      <c r="E113" s="226"/>
      <c r="F113" s="247" t="s">
        <v>3771</v>
      </c>
      <c r="G113" s="226"/>
      <c r="H113" s="226" t="s">
        <v>3812</v>
      </c>
      <c r="I113" s="226" t="s">
        <v>3773</v>
      </c>
      <c r="J113" s="226">
        <v>20</v>
      </c>
      <c r="K113" s="238"/>
    </row>
    <row r="114" spans="2:11" customFormat="1" ht="15" customHeight="1">
      <c r="B114" s="249"/>
      <c r="C114" s="226" t="s">
        <v>3813</v>
      </c>
      <c r="D114" s="226"/>
      <c r="E114" s="226"/>
      <c r="F114" s="247" t="s">
        <v>3771</v>
      </c>
      <c r="G114" s="226"/>
      <c r="H114" s="226" t="s">
        <v>3814</v>
      </c>
      <c r="I114" s="226" t="s">
        <v>3773</v>
      </c>
      <c r="J114" s="226">
        <v>120</v>
      </c>
      <c r="K114" s="238"/>
    </row>
    <row r="115" spans="2:11" customFormat="1" ht="15" customHeight="1">
      <c r="B115" s="249"/>
      <c r="C115" s="226" t="s">
        <v>43</v>
      </c>
      <c r="D115" s="226"/>
      <c r="E115" s="226"/>
      <c r="F115" s="247" t="s">
        <v>3771</v>
      </c>
      <c r="G115" s="226"/>
      <c r="H115" s="226" t="s">
        <v>3815</v>
      </c>
      <c r="I115" s="226" t="s">
        <v>3806</v>
      </c>
      <c r="J115" s="226"/>
      <c r="K115" s="238"/>
    </row>
    <row r="116" spans="2:11" customFormat="1" ht="15" customHeight="1">
      <c r="B116" s="249"/>
      <c r="C116" s="226" t="s">
        <v>53</v>
      </c>
      <c r="D116" s="226"/>
      <c r="E116" s="226"/>
      <c r="F116" s="247" t="s">
        <v>3771</v>
      </c>
      <c r="G116" s="226"/>
      <c r="H116" s="226" t="s">
        <v>3816</v>
      </c>
      <c r="I116" s="226" t="s">
        <v>3806</v>
      </c>
      <c r="J116" s="226"/>
      <c r="K116" s="238"/>
    </row>
    <row r="117" spans="2:11" customFormat="1" ht="15" customHeight="1">
      <c r="B117" s="249"/>
      <c r="C117" s="226" t="s">
        <v>62</v>
      </c>
      <c r="D117" s="226"/>
      <c r="E117" s="226"/>
      <c r="F117" s="247" t="s">
        <v>3771</v>
      </c>
      <c r="G117" s="226"/>
      <c r="H117" s="226" t="s">
        <v>3817</v>
      </c>
      <c r="I117" s="226" t="s">
        <v>3818</v>
      </c>
      <c r="J117" s="226"/>
      <c r="K117" s="238"/>
    </row>
    <row r="118" spans="2:11" customFormat="1" ht="15" customHeight="1">
      <c r="B118" s="250"/>
      <c r="C118" s="256"/>
      <c r="D118" s="256"/>
      <c r="E118" s="256"/>
      <c r="F118" s="256"/>
      <c r="G118" s="256"/>
      <c r="H118" s="256"/>
      <c r="I118" s="256"/>
      <c r="J118" s="256"/>
      <c r="K118" s="252"/>
    </row>
    <row r="119" spans="2:11" customFormat="1" ht="18.75" customHeight="1">
      <c r="B119" s="257"/>
      <c r="C119" s="258"/>
      <c r="D119" s="258"/>
      <c r="E119" s="258"/>
      <c r="F119" s="259"/>
      <c r="G119" s="258"/>
      <c r="H119" s="258"/>
      <c r="I119" s="258"/>
      <c r="J119" s="258"/>
      <c r="K119" s="257"/>
    </row>
    <row r="120" spans="2:11" customFormat="1" ht="18.75" customHeight="1">
      <c r="B120" s="233"/>
      <c r="C120" s="233"/>
      <c r="D120" s="233"/>
      <c r="E120" s="233"/>
      <c r="F120" s="233"/>
      <c r="G120" s="233"/>
      <c r="H120" s="233"/>
      <c r="I120" s="233"/>
      <c r="J120" s="233"/>
      <c r="K120" s="233"/>
    </row>
    <row r="121" spans="2:11" customFormat="1" ht="7.5" customHeight="1">
      <c r="B121" s="260"/>
      <c r="C121" s="261"/>
      <c r="D121" s="261"/>
      <c r="E121" s="261"/>
      <c r="F121" s="261"/>
      <c r="G121" s="261"/>
      <c r="H121" s="261"/>
      <c r="I121" s="261"/>
      <c r="J121" s="261"/>
      <c r="K121" s="262"/>
    </row>
    <row r="122" spans="2:11" customFormat="1" ht="45" customHeight="1">
      <c r="B122" s="263"/>
      <c r="C122" s="339" t="s">
        <v>3819</v>
      </c>
      <c r="D122" s="339"/>
      <c r="E122" s="339"/>
      <c r="F122" s="339"/>
      <c r="G122" s="339"/>
      <c r="H122" s="339"/>
      <c r="I122" s="339"/>
      <c r="J122" s="339"/>
      <c r="K122" s="264"/>
    </row>
    <row r="123" spans="2:11" customFormat="1" ht="17.25" customHeight="1">
      <c r="B123" s="265"/>
      <c r="C123" s="239" t="s">
        <v>3765</v>
      </c>
      <c r="D123" s="239"/>
      <c r="E123" s="239"/>
      <c r="F123" s="239" t="s">
        <v>3766</v>
      </c>
      <c r="G123" s="240"/>
      <c r="H123" s="239" t="s">
        <v>59</v>
      </c>
      <c r="I123" s="239" t="s">
        <v>62</v>
      </c>
      <c r="J123" s="239" t="s">
        <v>3767</v>
      </c>
      <c r="K123" s="266"/>
    </row>
    <row r="124" spans="2:11" customFormat="1" ht="17.25" customHeight="1">
      <c r="B124" s="265"/>
      <c r="C124" s="241" t="s">
        <v>3768</v>
      </c>
      <c r="D124" s="241"/>
      <c r="E124" s="241"/>
      <c r="F124" s="242" t="s">
        <v>3769</v>
      </c>
      <c r="G124" s="243"/>
      <c r="H124" s="241"/>
      <c r="I124" s="241"/>
      <c r="J124" s="241" t="s">
        <v>3770</v>
      </c>
      <c r="K124" s="266"/>
    </row>
    <row r="125" spans="2:11" customFormat="1" ht="5.25" customHeight="1">
      <c r="B125" s="267"/>
      <c r="C125" s="244"/>
      <c r="D125" s="244"/>
      <c r="E125" s="244"/>
      <c r="F125" s="244"/>
      <c r="G125" s="268"/>
      <c r="H125" s="244"/>
      <c r="I125" s="244"/>
      <c r="J125" s="244"/>
      <c r="K125" s="269"/>
    </row>
    <row r="126" spans="2:11" customFormat="1" ht="15" customHeight="1">
      <c r="B126" s="267"/>
      <c r="C126" s="226" t="s">
        <v>3774</v>
      </c>
      <c r="D126" s="246"/>
      <c r="E126" s="246"/>
      <c r="F126" s="247" t="s">
        <v>3771</v>
      </c>
      <c r="G126" s="226"/>
      <c r="H126" s="226" t="s">
        <v>3811</v>
      </c>
      <c r="I126" s="226" t="s">
        <v>3773</v>
      </c>
      <c r="J126" s="226">
        <v>120</v>
      </c>
      <c r="K126" s="270"/>
    </row>
    <row r="127" spans="2:11" customFormat="1" ht="15" customHeight="1">
      <c r="B127" s="267"/>
      <c r="C127" s="226" t="s">
        <v>3820</v>
      </c>
      <c r="D127" s="226"/>
      <c r="E127" s="226"/>
      <c r="F127" s="247" t="s">
        <v>3771</v>
      </c>
      <c r="G127" s="226"/>
      <c r="H127" s="226" t="s">
        <v>3821</v>
      </c>
      <c r="I127" s="226" t="s">
        <v>3773</v>
      </c>
      <c r="J127" s="226" t="s">
        <v>3822</v>
      </c>
      <c r="K127" s="270"/>
    </row>
    <row r="128" spans="2:11" customFormat="1" ht="15" customHeight="1">
      <c r="B128" s="267"/>
      <c r="C128" s="226" t="s">
        <v>90</v>
      </c>
      <c r="D128" s="226"/>
      <c r="E128" s="226"/>
      <c r="F128" s="247" t="s">
        <v>3771</v>
      </c>
      <c r="G128" s="226"/>
      <c r="H128" s="226" t="s">
        <v>3823</v>
      </c>
      <c r="I128" s="226" t="s">
        <v>3773</v>
      </c>
      <c r="J128" s="226" t="s">
        <v>3822</v>
      </c>
      <c r="K128" s="270"/>
    </row>
    <row r="129" spans="2:11" customFormat="1" ht="15" customHeight="1">
      <c r="B129" s="267"/>
      <c r="C129" s="226" t="s">
        <v>3782</v>
      </c>
      <c r="D129" s="226"/>
      <c r="E129" s="226"/>
      <c r="F129" s="247" t="s">
        <v>3777</v>
      </c>
      <c r="G129" s="226"/>
      <c r="H129" s="226" t="s">
        <v>3783</v>
      </c>
      <c r="I129" s="226" t="s">
        <v>3773</v>
      </c>
      <c r="J129" s="226">
        <v>15</v>
      </c>
      <c r="K129" s="270"/>
    </row>
    <row r="130" spans="2:11" customFormat="1" ht="15" customHeight="1">
      <c r="B130" s="267"/>
      <c r="C130" s="226" t="s">
        <v>3784</v>
      </c>
      <c r="D130" s="226"/>
      <c r="E130" s="226"/>
      <c r="F130" s="247" t="s">
        <v>3777</v>
      </c>
      <c r="G130" s="226"/>
      <c r="H130" s="226" t="s">
        <v>3785</v>
      </c>
      <c r="I130" s="226" t="s">
        <v>3773</v>
      </c>
      <c r="J130" s="226">
        <v>15</v>
      </c>
      <c r="K130" s="270"/>
    </row>
    <row r="131" spans="2:11" customFormat="1" ht="15" customHeight="1">
      <c r="B131" s="267"/>
      <c r="C131" s="226" t="s">
        <v>3786</v>
      </c>
      <c r="D131" s="226"/>
      <c r="E131" s="226"/>
      <c r="F131" s="247" t="s">
        <v>3777</v>
      </c>
      <c r="G131" s="226"/>
      <c r="H131" s="226" t="s">
        <v>3787</v>
      </c>
      <c r="I131" s="226" t="s">
        <v>3773</v>
      </c>
      <c r="J131" s="226">
        <v>20</v>
      </c>
      <c r="K131" s="270"/>
    </row>
    <row r="132" spans="2:11" customFormat="1" ht="15" customHeight="1">
      <c r="B132" s="267"/>
      <c r="C132" s="226" t="s">
        <v>3788</v>
      </c>
      <c r="D132" s="226"/>
      <c r="E132" s="226"/>
      <c r="F132" s="247" t="s">
        <v>3777</v>
      </c>
      <c r="G132" s="226"/>
      <c r="H132" s="226" t="s">
        <v>3789</v>
      </c>
      <c r="I132" s="226" t="s">
        <v>3773</v>
      </c>
      <c r="J132" s="226">
        <v>20</v>
      </c>
      <c r="K132" s="270"/>
    </row>
    <row r="133" spans="2:11" customFormat="1" ht="15" customHeight="1">
      <c r="B133" s="267"/>
      <c r="C133" s="226" t="s">
        <v>3776</v>
      </c>
      <c r="D133" s="226"/>
      <c r="E133" s="226"/>
      <c r="F133" s="247" t="s">
        <v>3777</v>
      </c>
      <c r="G133" s="226"/>
      <c r="H133" s="226" t="s">
        <v>3811</v>
      </c>
      <c r="I133" s="226" t="s">
        <v>3773</v>
      </c>
      <c r="J133" s="226">
        <v>50</v>
      </c>
      <c r="K133" s="270"/>
    </row>
    <row r="134" spans="2:11" customFormat="1" ht="15" customHeight="1">
      <c r="B134" s="267"/>
      <c r="C134" s="226" t="s">
        <v>3790</v>
      </c>
      <c r="D134" s="226"/>
      <c r="E134" s="226"/>
      <c r="F134" s="247" t="s">
        <v>3777</v>
      </c>
      <c r="G134" s="226"/>
      <c r="H134" s="226" t="s">
        <v>3811</v>
      </c>
      <c r="I134" s="226" t="s">
        <v>3773</v>
      </c>
      <c r="J134" s="226">
        <v>50</v>
      </c>
      <c r="K134" s="270"/>
    </row>
    <row r="135" spans="2:11" customFormat="1" ht="15" customHeight="1">
      <c r="B135" s="267"/>
      <c r="C135" s="226" t="s">
        <v>3796</v>
      </c>
      <c r="D135" s="226"/>
      <c r="E135" s="226"/>
      <c r="F135" s="247" t="s">
        <v>3777</v>
      </c>
      <c r="G135" s="226"/>
      <c r="H135" s="226" t="s">
        <v>3811</v>
      </c>
      <c r="I135" s="226" t="s">
        <v>3773</v>
      </c>
      <c r="J135" s="226">
        <v>50</v>
      </c>
      <c r="K135" s="270"/>
    </row>
    <row r="136" spans="2:11" customFormat="1" ht="15" customHeight="1">
      <c r="B136" s="267"/>
      <c r="C136" s="226" t="s">
        <v>3798</v>
      </c>
      <c r="D136" s="226"/>
      <c r="E136" s="226"/>
      <c r="F136" s="247" t="s">
        <v>3777</v>
      </c>
      <c r="G136" s="226"/>
      <c r="H136" s="226" t="s">
        <v>3811</v>
      </c>
      <c r="I136" s="226" t="s">
        <v>3773</v>
      </c>
      <c r="J136" s="226">
        <v>50</v>
      </c>
      <c r="K136" s="270"/>
    </row>
    <row r="137" spans="2:11" customFormat="1" ht="15" customHeight="1">
      <c r="B137" s="267"/>
      <c r="C137" s="226" t="s">
        <v>3799</v>
      </c>
      <c r="D137" s="226"/>
      <c r="E137" s="226"/>
      <c r="F137" s="247" t="s">
        <v>3777</v>
      </c>
      <c r="G137" s="226"/>
      <c r="H137" s="226" t="s">
        <v>3824</v>
      </c>
      <c r="I137" s="226" t="s">
        <v>3773</v>
      </c>
      <c r="J137" s="226">
        <v>255</v>
      </c>
      <c r="K137" s="270"/>
    </row>
    <row r="138" spans="2:11" customFormat="1" ht="15" customHeight="1">
      <c r="B138" s="267"/>
      <c r="C138" s="226" t="s">
        <v>3801</v>
      </c>
      <c r="D138" s="226"/>
      <c r="E138" s="226"/>
      <c r="F138" s="247" t="s">
        <v>3771</v>
      </c>
      <c r="G138" s="226"/>
      <c r="H138" s="226" t="s">
        <v>3825</v>
      </c>
      <c r="I138" s="226" t="s">
        <v>3803</v>
      </c>
      <c r="J138" s="226"/>
      <c r="K138" s="270"/>
    </row>
    <row r="139" spans="2:11" customFormat="1" ht="15" customHeight="1">
      <c r="B139" s="267"/>
      <c r="C139" s="226" t="s">
        <v>3804</v>
      </c>
      <c r="D139" s="226"/>
      <c r="E139" s="226"/>
      <c r="F139" s="247" t="s">
        <v>3771</v>
      </c>
      <c r="G139" s="226"/>
      <c r="H139" s="226" t="s">
        <v>3826</v>
      </c>
      <c r="I139" s="226" t="s">
        <v>3806</v>
      </c>
      <c r="J139" s="226"/>
      <c r="K139" s="270"/>
    </row>
    <row r="140" spans="2:11" customFormat="1" ht="15" customHeight="1">
      <c r="B140" s="267"/>
      <c r="C140" s="226" t="s">
        <v>3807</v>
      </c>
      <c r="D140" s="226"/>
      <c r="E140" s="226"/>
      <c r="F140" s="247" t="s">
        <v>3771</v>
      </c>
      <c r="G140" s="226"/>
      <c r="H140" s="226" t="s">
        <v>3807</v>
      </c>
      <c r="I140" s="226" t="s">
        <v>3806</v>
      </c>
      <c r="J140" s="226"/>
      <c r="K140" s="270"/>
    </row>
    <row r="141" spans="2:11" customFormat="1" ht="15" customHeight="1">
      <c r="B141" s="267"/>
      <c r="C141" s="226" t="s">
        <v>43</v>
      </c>
      <c r="D141" s="226"/>
      <c r="E141" s="226"/>
      <c r="F141" s="247" t="s">
        <v>3771</v>
      </c>
      <c r="G141" s="226"/>
      <c r="H141" s="226" t="s">
        <v>3827</v>
      </c>
      <c r="I141" s="226" t="s">
        <v>3806</v>
      </c>
      <c r="J141" s="226"/>
      <c r="K141" s="270"/>
    </row>
    <row r="142" spans="2:11" customFormat="1" ht="15" customHeight="1">
      <c r="B142" s="267"/>
      <c r="C142" s="226" t="s">
        <v>3828</v>
      </c>
      <c r="D142" s="226"/>
      <c r="E142" s="226"/>
      <c r="F142" s="247" t="s">
        <v>3771</v>
      </c>
      <c r="G142" s="226"/>
      <c r="H142" s="226" t="s">
        <v>3829</v>
      </c>
      <c r="I142" s="226" t="s">
        <v>3806</v>
      </c>
      <c r="J142" s="226"/>
      <c r="K142" s="270"/>
    </row>
    <row r="143" spans="2:11" customFormat="1" ht="15" customHeight="1">
      <c r="B143" s="271"/>
      <c r="C143" s="272"/>
      <c r="D143" s="272"/>
      <c r="E143" s="272"/>
      <c r="F143" s="272"/>
      <c r="G143" s="272"/>
      <c r="H143" s="272"/>
      <c r="I143" s="272"/>
      <c r="J143" s="272"/>
      <c r="K143" s="273"/>
    </row>
    <row r="144" spans="2:11" customFormat="1" ht="18.75" customHeight="1">
      <c r="B144" s="258"/>
      <c r="C144" s="258"/>
      <c r="D144" s="258"/>
      <c r="E144" s="258"/>
      <c r="F144" s="259"/>
      <c r="G144" s="258"/>
      <c r="H144" s="258"/>
      <c r="I144" s="258"/>
      <c r="J144" s="258"/>
      <c r="K144" s="258"/>
    </row>
    <row r="145" spans="2:11" customFormat="1" ht="18.75" customHeight="1">
      <c r="B145" s="233"/>
      <c r="C145" s="233"/>
      <c r="D145" s="233"/>
      <c r="E145" s="233"/>
      <c r="F145" s="233"/>
      <c r="G145" s="233"/>
      <c r="H145" s="233"/>
      <c r="I145" s="233"/>
      <c r="J145" s="233"/>
      <c r="K145" s="233"/>
    </row>
    <row r="146" spans="2:11" customFormat="1" ht="7.5" customHeight="1">
      <c r="B146" s="234"/>
      <c r="C146" s="235"/>
      <c r="D146" s="235"/>
      <c r="E146" s="235"/>
      <c r="F146" s="235"/>
      <c r="G146" s="235"/>
      <c r="H146" s="235"/>
      <c r="I146" s="235"/>
      <c r="J146" s="235"/>
      <c r="K146" s="236"/>
    </row>
    <row r="147" spans="2:11" customFormat="1" ht="45" customHeight="1">
      <c r="B147" s="237"/>
      <c r="C147" s="338" t="s">
        <v>3830</v>
      </c>
      <c r="D147" s="338"/>
      <c r="E147" s="338"/>
      <c r="F147" s="338"/>
      <c r="G147" s="338"/>
      <c r="H147" s="338"/>
      <c r="I147" s="338"/>
      <c r="J147" s="338"/>
      <c r="K147" s="238"/>
    </row>
    <row r="148" spans="2:11" customFormat="1" ht="17.25" customHeight="1">
      <c r="B148" s="237"/>
      <c r="C148" s="239" t="s">
        <v>3765</v>
      </c>
      <c r="D148" s="239"/>
      <c r="E148" s="239"/>
      <c r="F148" s="239" t="s">
        <v>3766</v>
      </c>
      <c r="G148" s="240"/>
      <c r="H148" s="239" t="s">
        <v>59</v>
      </c>
      <c r="I148" s="239" t="s">
        <v>62</v>
      </c>
      <c r="J148" s="239" t="s">
        <v>3767</v>
      </c>
      <c r="K148" s="238"/>
    </row>
    <row r="149" spans="2:11" customFormat="1" ht="17.25" customHeight="1">
      <c r="B149" s="237"/>
      <c r="C149" s="241" t="s">
        <v>3768</v>
      </c>
      <c r="D149" s="241"/>
      <c r="E149" s="241"/>
      <c r="F149" s="242" t="s">
        <v>3769</v>
      </c>
      <c r="G149" s="243"/>
      <c r="H149" s="241"/>
      <c r="I149" s="241"/>
      <c r="J149" s="241" t="s">
        <v>3770</v>
      </c>
      <c r="K149" s="238"/>
    </row>
    <row r="150" spans="2:11" customFormat="1" ht="5.25" customHeight="1">
      <c r="B150" s="249"/>
      <c r="C150" s="244"/>
      <c r="D150" s="244"/>
      <c r="E150" s="244"/>
      <c r="F150" s="244"/>
      <c r="G150" s="245"/>
      <c r="H150" s="244"/>
      <c r="I150" s="244"/>
      <c r="J150" s="244"/>
      <c r="K150" s="270"/>
    </row>
    <row r="151" spans="2:11" customFormat="1" ht="15" customHeight="1">
      <c r="B151" s="249"/>
      <c r="C151" s="274" t="s">
        <v>3774</v>
      </c>
      <c r="D151" s="226"/>
      <c r="E151" s="226"/>
      <c r="F151" s="275" t="s">
        <v>3771</v>
      </c>
      <c r="G151" s="226"/>
      <c r="H151" s="274" t="s">
        <v>3811</v>
      </c>
      <c r="I151" s="274" t="s">
        <v>3773</v>
      </c>
      <c r="J151" s="274">
        <v>120</v>
      </c>
      <c r="K151" s="270"/>
    </row>
    <row r="152" spans="2:11" customFormat="1" ht="15" customHeight="1">
      <c r="B152" s="249"/>
      <c r="C152" s="274" t="s">
        <v>3820</v>
      </c>
      <c r="D152" s="226"/>
      <c r="E152" s="226"/>
      <c r="F152" s="275" t="s">
        <v>3771</v>
      </c>
      <c r="G152" s="226"/>
      <c r="H152" s="274" t="s">
        <v>3831</v>
      </c>
      <c r="I152" s="274" t="s">
        <v>3773</v>
      </c>
      <c r="J152" s="274" t="s">
        <v>3822</v>
      </c>
      <c r="K152" s="270"/>
    </row>
    <row r="153" spans="2:11" customFormat="1" ht="15" customHeight="1">
      <c r="B153" s="249"/>
      <c r="C153" s="274" t="s">
        <v>90</v>
      </c>
      <c r="D153" s="226"/>
      <c r="E153" s="226"/>
      <c r="F153" s="275" t="s">
        <v>3771</v>
      </c>
      <c r="G153" s="226"/>
      <c r="H153" s="274" t="s">
        <v>3832</v>
      </c>
      <c r="I153" s="274" t="s">
        <v>3773</v>
      </c>
      <c r="J153" s="274" t="s">
        <v>3822</v>
      </c>
      <c r="K153" s="270"/>
    </row>
    <row r="154" spans="2:11" customFormat="1" ht="15" customHeight="1">
      <c r="B154" s="249"/>
      <c r="C154" s="274" t="s">
        <v>3776</v>
      </c>
      <c r="D154" s="226"/>
      <c r="E154" s="226"/>
      <c r="F154" s="275" t="s">
        <v>3777</v>
      </c>
      <c r="G154" s="226"/>
      <c r="H154" s="274" t="s">
        <v>3811</v>
      </c>
      <c r="I154" s="274" t="s">
        <v>3773</v>
      </c>
      <c r="J154" s="274">
        <v>50</v>
      </c>
      <c r="K154" s="270"/>
    </row>
    <row r="155" spans="2:11" customFormat="1" ht="15" customHeight="1">
      <c r="B155" s="249"/>
      <c r="C155" s="274" t="s">
        <v>3779</v>
      </c>
      <c r="D155" s="226"/>
      <c r="E155" s="226"/>
      <c r="F155" s="275" t="s">
        <v>3771</v>
      </c>
      <c r="G155" s="226"/>
      <c r="H155" s="274" t="s">
        <v>3811</v>
      </c>
      <c r="I155" s="274" t="s">
        <v>3781</v>
      </c>
      <c r="J155" s="274"/>
      <c r="K155" s="270"/>
    </row>
    <row r="156" spans="2:11" customFormat="1" ht="15" customHeight="1">
      <c r="B156" s="249"/>
      <c r="C156" s="274" t="s">
        <v>3790</v>
      </c>
      <c r="D156" s="226"/>
      <c r="E156" s="226"/>
      <c r="F156" s="275" t="s">
        <v>3777</v>
      </c>
      <c r="G156" s="226"/>
      <c r="H156" s="274" t="s">
        <v>3811</v>
      </c>
      <c r="I156" s="274" t="s">
        <v>3773</v>
      </c>
      <c r="J156" s="274">
        <v>50</v>
      </c>
      <c r="K156" s="270"/>
    </row>
    <row r="157" spans="2:11" customFormat="1" ht="15" customHeight="1">
      <c r="B157" s="249"/>
      <c r="C157" s="274" t="s">
        <v>3798</v>
      </c>
      <c r="D157" s="226"/>
      <c r="E157" s="226"/>
      <c r="F157" s="275" t="s">
        <v>3777</v>
      </c>
      <c r="G157" s="226"/>
      <c r="H157" s="274" t="s">
        <v>3811</v>
      </c>
      <c r="I157" s="274" t="s">
        <v>3773</v>
      </c>
      <c r="J157" s="274">
        <v>50</v>
      </c>
      <c r="K157" s="270"/>
    </row>
    <row r="158" spans="2:11" customFormat="1" ht="15" customHeight="1">
      <c r="B158" s="249"/>
      <c r="C158" s="274" t="s">
        <v>3796</v>
      </c>
      <c r="D158" s="226"/>
      <c r="E158" s="226"/>
      <c r="F158" s="275" t="s">
        <v>3777</v>
      </c>
      <c r="G158" s="226"/>
      <c r="H158" s="274" t="s">
        <v>3811</v>
      </c>
      <c r="I158" s="274" t="s">
        <v>3773</v>
      </c>
      <c r="J158" s="274">
        <v>50</v>
      </c>
      <c r="K158" s="270"/>
    </row>
    <row r="159" spans="2:11" customFormat="1" ht="15" customHeight="1">
      <c r="B159" s="249"/>
      <c r="C159" s="274" t="s">
        <v>122</v>
      </c>
      <c r="D159" s="226"/>
      <c r="E159" s="226"/>
      <c r="F159" s="275" t="s">
        <v>3771</v>
      </c>
      <c r="G159" s="226"/>
      <c r="H159" s="274" t="s">
        <v>3833</v>
      </c>
      <c r="I159" s="274" t="s">
        <v>3773</v>
      </c>
      <c r="J159" s="274" t="s">
        <v>3834</v>
      </c>
      <c r="K159" s="270"/>
    </row>
    <row r="160" spans="2:11" customFormat="1" ht="15" customHeight="1">
      <c r="B160" s="249"/>
      <c r="C160" s="274" t="s">
        <v>3835</v>
      </c>
      <c r="D160" s="226"/>
      <c r="E160" s="226"/>
      <c r="F160" s="275" t="s">
        <v>3771</v>
      </c>
      <c r="G160" s="226"/>
      <c r="H160" s="274" t="s">
        <v>3836</v>
      </c>
      <c r="I160" s="274" t="s">
        <v>3806</v>
      </c>
      <c r="J160" s="274"/>
      <c r="K160" s="270"/>
    </row>
    <row r="161" spans="2:11" customFormat="1" ht="15" customHeight="1">
      <c r="B161" s="276"/>
      <c r="C161" s="256"/>
      <c r="D161" s="256"/>
      <c r="E161" s="256"/>
      <c r="F161" s="256"/>
      <c r="G161" s="256"/>
      <c r="H161" s="256"/>
      <c r="I161" s="256"/>
      <c r="J161" s="256"/>
      <c r="K161" s="277"/>
    </row>
    <row r="162" spans="2:11" customFormat="1" ht="18.75" customHeight="1">
      <c r="B162" s="258"/>
      <c r="C162" s="268"/>
      <c r="D162" s="268"/>
      <c r="E162" s="268"/>
      <c r="F162" s="278"/>
      <c r="G162" s="268"/>
      <c r="H162" s="268"/>
      <c r="I162" s="268"/>
      <c r="J162" s="268"/>
      <c r="K162" s="258"/>
    </row>
    <row r="163" spans="2:11" customFormat="1" ht="18.75" customHeight="1">
      <c r="B163" s="233"/>
      <c r="C163" s="233"/>
      <c r="D163" s="233"/>
      <c r="E163" s="233"/>
      <c r="F163" s="233"/>
      <c r="G163" s="233"/>
      <c r="H163" s="233"/>
      <c r="I163" s="233"/>
      <c r="J163" s="233"/>
      <c r="K163" s="233"/>
    </row>
    <row r="164" spans="2:11" customFormat="1" ht="7.5" customHeight="1">
      <c r="B164" s="215"/>
      <c r="C164" s="216"/>
      <c r="D164" s="216"/>
      <c r="E164" s="216"/>
      <c r="F164" s="216"/>
      <c r="G164" s="216"/>
      <c r="H164" s="216"/>
      <c r="I164" s="216"/>
      <c r="J164" s="216"/>
      <c r="K164" s="217"/>
    </row>
    <row r="165" spans="2:11" customFormat="1" ht="45" customHeight="1">
      <c r="B165" s="218"/>
      <c r="C165" s="339" t="s">
        <v>3837</v>
      </c>
      <c r="D165" s="339"/>
      <c r="E165" s="339"/>
      <c r="F165" s="339"/>
      <c r="G165" s="339"/>
      <c r="H165" s="339"/>
      <c r="I165" s="339"/>
      <c r="J165" s="339"/>
      <c r="K165" s="219"/>
    </row>
    <row r="166" spans="2:11" customFormat="1" ht="17.25" customHeight="1">
      <c r="B166" s="218"/>
      <c r="C166" s="239" t="s">
        <v>3765</v>
      </c>
      <c r="D166" s="239"/>
      <c r="E166" s="239"/>
      <c r="F166" s="239" t="s">
        <v>3766</v>
      </c>
      <c r="G166" s="279"/>
      <c r="H166" s="280" t="s">
        <v>59</v>
      </c>
      <c r="I166" s="280" t="s">
        <v>62</v>
      </c>
      <c r="J166" s="239" t="s">
        <v>3767</v>
      </c>
      <c r="K166" s="219"/>
    </row>
    <row r="167" spans="2:11" customFormat="1" ht="17.25" customHeight="1">
      <c r="B167" s="220"/>
      <c r="C167" s="241" t="s">
        <v>3768</v>
      </c>
      <c r="D167" s="241"/>
      <c r="E167" s="241"/>
      <c r="F167" s="242" t="s">
        <v>3769</v>
      </c>
      <c r="G167" s="281"/>
      <c r="H167" s="282"/>
      <c r="I167" s="282"/>
      <c r="J167" s="241" t="s">
        <v>3770</v>
      </c>
      <c r="K167" s="221"/>
    </row>
    <row r="168" spans="2:11" customFormat="1" ht="5.25" customHeight="1">
      <c r="B168" s="249"/>
      <c r="C168" s="244"/>
      <c r="D168" s="244"/>
      <c r="E168" s="244"/>
      <c r="F168" s="244"/>
      <c r="G168" s="245"/>
      <c r="H168" s="244"/>
      <c r="I168" s="244"/>
      <c r="J168" s="244"/>
      <c r="K168" s="270"/>
    </row>
    <row r="169" spans="2:11" customFormat="1" ht="15" customHeight="1">
      <c r="B169" s="249"/>
      <c r="C169" s="226" t="s">
        <v>3774</v>
      </c>
      <c r="D169" s="226"/>
      <c r="E169" s="226"/>
      <c r="F169" s="247" t="s">
        <v>3771</v>
      </c>
      <c r="G169" s="226"/>
      <c r="H169" s="226" t="s">
        <v>3811</v>
      </c>
      <c r="I169" s="226" t="s">
        <v>3773</v>
      </c>
      <c r="J169" s="226">
        <v>120</v>
      </c>
      <c r="K169" s="270"/>
    </row>
    <row r="170" spans="2:11" customFormat="1" ht="15" customHeight="1">
      <c r="B170" s="249"/>
      <c r="C170" s="226" t="s">
        <v>3820</v>
      </c>
      <c r="D170" s="226"/>
      <c r="E170" s="226"/>
      <c r="F170" s="247" t="s">
        <v>3771</v>
      </c>
      <c r="G170" s="226"/>
      <c r="H170" s="226" t="s">
        <v>3821</v>
      </c>
      <c r="I170" s="226" t="s">
        <v>3773</v>
      </c>
      <c r="J170" s="226" t="s">
        <v>3822</v>
      </c>
      <c r="K170" s="270"/>
    </row>
    <row r="171" spans="2:11" customFormat="1" ht="15" customHeight="1">
      <c r="B171" s="249"/>
      <c r="C171" s="226" t="s">
        <v>90</v>
      </c>
      <c r="D171" s="226"/>
      <c r="E171" s="226"/>
      <c r="F171" s="247" t="s">
        <v>3771</v>
      </c>
      <c r="G171" s="226"/>
      <c r="H171" s="226" t="s">
        <v>3838</v>
      </c>
      <c r="I171" s="226" t="s">
        <v>3773</v>
      </c>
      <c r="J171" s="226" t="s">
        <v>3822</v>
      </c>
      <c r="K171" s="270"/>
    </row>
    <row r="172" spans="2:11" customFormat="1" ht="15" customHeight="1">
      <c r="B172" s="249"/>
      <c r="C172" s="226" t="s">
        <v>3776</v>
      </c>
      <c r="D172" s="226"/>
      <c r="E172" s="226"/>
      <c r="F172" s="247" t="s">
        <v>3777</v>
      </c>
      <c r="G172" s="226"/>
      <c r="H172" s="226" t="s">
        <v>3838</v>
      </c>
      <c r="I172" s="226" t="s">
        <v>3773</v>
      </c>
      <c r="J172" s="226">
        <v>50</v>
      </c>
      <c r="K172" s="270"/>
    </row>
    <row r="173" spans="2:11" customFormat="1" ht="15" customHeight="1">
      <c r="B173" s="249"/>
      <c r="C173" s="226" t="s">
        <v>3779</v>
      </c>
      <c r="D173" s="226"/>
      <c r="E173" s="226"/>
      <c r="F173" s="247" t="s">
        <v>3771</v>
      </c>
      <c r="G173" s="226"/>
      <c r="H173" s="226" t="s">
        <v>3838</v>
      </c>
      <c r="I173" s="226" t="s">
        <v>3781</v>
      </c>
      <c r="J173" s="226"/>
      <c r="K173" s="270"/>
    </row>
    <row r="174" spans="2:11" customFormat="1" ht="15" customHeight="1">
      <c r="B174" s="249"/>
      <c r="C174" s="226" t="s">
        <v>3790</v>
      </c>
      <c r="D174" s="226"/>
      <c r="E174" s="226"/>
      <c r="F174" s="247" t="s">
        <v>3777</v>
      </c>
      <c r="G174" s="226"/>
      <c r="H174" s="226" t="s">
        <v>3838</v>
      </c>
      <c r="I174" s="226" t="s">
        <v>3773</v>
      </c>
      <c r="J174" s="226">
        <v>50</v>
      </c>
      <c r="K174" s="270"/>
    </row>
    <row r="175" spans="2:11" customFormat="1" ht="15" customHeight="1">
      <c r="B175" s="249"/>
      <c r="C175" s="226" t="s">
        <v>3798</v>
      </c>
      <c r="D175" s="226"/>
      <c r="E175" s="226"/>
      <c r="F175" s="247" t="s">
        <v>3777</v>
      </c>
      <c r="G175" s="226"/>
      <c r="H175" s="226" t="s">
        <v>3838</v>
      </c>
      <c r="I175" s="226" t="s">
        <v>3773</v>
      </c>
      <c r="J175" s="226">
        <v>50</v>
      </c>
      <c r="K175" s="270"/>
    </row>
    <row r="176" spans="2:11" customFormat="1" ht="15" customHeight="1">
      <c r="B176" s="249"/>
      <c r="C176" s="226" t="s">
        <v>3796</v>
      </c>
      <c r="D176" s="226"/>
      <c r="E176" s="226"/>
      <c r="F176" s="247" t="s">
        <v>3777</v>
      </c>
      <c r="G176" s="226"/>
      <c r="H176" s="226" t="s">
        <v>3838</v>
      </c>
      <c r="I176" s="226" t="s">
        <v>3773</v>
      </c>
      <c r="J176" s="226">
        <v>50</v>
      </c>
      <c r="K176" s="270"/>
    </row>
    <row r="177" spans="2:11" customFormat="1" ht="15" customHeight="1">
      <c r="B177" s="249"/>
      <c r="C177" s="226" t="s">
        <v>132</v>
      </c>
      <c r="D177" s="226"/>
      <c r="E177" s="226"/>
      <c r="F177" s="247" t="s">
        <v>3771</v>
      </c>
      <c r="G177" s="226"/>
      <c r="H177" s="226" t="s">
        <v>3839</v>
      </c>
      <c r="I177" s="226" t="s">
        <v>3840</v>
      </c>
      <c r="J177" s="226"/>
      <c r="K177" s="270"/>
    </row>
    <row r="178" spans="2:11" customFormat="1" ht="15" customHeight="1">
      <c r="B178" s="249"/>
      <c r="C178" s="226" t="s">
        <v>62</v>
      </c>
      <c r="D178" s="226"/>
      <c r="E178" s="226"/>
      <c r="F178" s="247" t="s">
        <v>3771</v>
      </c>
      <c r="G178" s="226"/>
      <c r="H178" s="226" t="s">
        <v>3841</v>
      </c>
      <c r="I178" s="226" t="s">
        <v>3842</v>
      </c>
      <c r="J178" s="226">
        <v>1</v>
      </c>
      <c r="K178" s="270"/>
    </row>
    <row r="179" spans="2:11" customFormat="1" ht="15" customHeight="1">
      <c r="B179" s="249"/>
      <c r="C179" s="226" t="s">
        <v>58</v>
      </c>
      <c r="D179" s="226"/>
      <c r="E179" s="226"/>
      <c r="F179" s="247" t="s">
        <v>3771</v>
      </c>
      <c r="G179" s="226"/>
      <c r="H179" s="226" t="s">
        <v>3843</v>
      </c>
      <c r="I179" s="226" t="s">
        <v>3773</v>
      </c>
      <c r="J179" s="226">
        <v>20</v>
      </c>
      <c r="K179" s="270"/>
    </row>
    <row r="180" spans="2:11" customFormat="1" ht="15" customHeight="1">
      <c r="B180" s="249"/>
      <c r="C180" s="226" t="s">
        <v>59</v>
      </c>
      <c r="D180" s="226"/>
      <c r="E180" s="226"/>
      <c r="F180" s="247" t="s">
        <v>3771</v>
      </c>
      <c r="G180" s="226"/>
      <c r="H180" s="226" t="s">
        <v>3844</v>
      </c>
      <c r="I180" s="226" t="s">
        <v>3773</v>
      </c>
      <c r="J180" s="226">
        <v>255</v>
      </c>
      <c r="K180" s="270"/>
    </row>
    <row r="181" spans="2:11" customFormat="1" ht="15" customHeight="1">
      <c r="B181" s="249"/>
      <c r="C181" s="226" t="s">
        <v>133</v>
      </c>
      <c r="D181" s="226"/>
      <c r="E181" s="226"/>
      <c r="F181" s="247" t="s">
        <v>3771</v>
      </c>
      <c r="G181" s="226"/>
      <c r="H181" s="226" t="s">
        <v>3735</v>
      </c>
      <c r="I181" s="226" t="s">
        <v>3773</v>
      </c>
      <c r="J181" s="226">
        <v>10</v>
      </c>
      <c r="K181" s="270"/>
    </row>
    <row r="182" spans="2:11" customFormat="1" ht="15" customHeight="1">
      <c r="B182" s="249"/>
      <c r="C182" s="226" t="s">
        <v>134</v>
      </c>
      <c r="D182" s="226"/>
      <c r="E182" s="226"/>
      <c r="F182" s="247" t="s">
        <v>3771</v>
      </c>
      <c r="G182" s="226"/>
      <c r="H182" s="226" t="s">
        <v>3845</v>
      </c>
      <c r="I182" s="226" t="s">
        <v>3806</v>
      </c>
      <c r="J182" s="226"/>
      <c r="K182" s="270"/>
    </row>
    <row r="183" spans="2:11" customFormat="1" ht="15" customHeight="1">
      <c r="B183" s="249"/>
      <c r="C183" s="226" t="s">
        <v>3846</v>
      </c>
      <c r="D183" s="226"/>
      <c r="E183" s="226"/>
      <c r="F183" s="247" t="s">
        <v>3771</v>
      </c>
      <c r="G183" s="226"/>
      <c r="H183" s="226" t="s">
        <v>3847</v>
      </c>
      <c r="I183" s="226" t="s">
        <v>3806</v>
      </c>
      <c r="J183" s="226"/>
      <c r="K183" s="270"/>
    </row>
    <row r="184" spans="2:11" customFormat="1" ht="15" customHeight="1">
      <c r="B184" s="249"/>
      <c r="C184" s="226" t="s">
        <v>3835</v>
      </c>
      <c r="D184" s="226"/>
      <c r="E184" s="226"/>
      <c r="F184" s="247" t="s">
        <v>3771</v>
      </c>
      <c r="G184" s="226"/>
      <c r="H184" s="226" t="s">
        <v>3848</v>
      </c>
      <c r="I184" s="226" t="s">
        <v>3806</v>
      </c>
      <c r="J184" s="226"/>
      <c r="K184" s="270"/>
    </row>
    <row r="185" spans="2:11" customFormat="1" ht="15" customHeight="1">
      <c r="B185" s="249"/>
      <c r="C185" s="226" t="s">
        <v>136</v>
      </c>
      <c r="D185" s="226"/>
      <c r="E185" s="226"/>
      <c r="F185" s="247" t="s">
        <v>3777</v>
      </c>
      <c r="G185" s="226"/>
      <c r="H185" s="226" t="s">
        <v>3849</v>
      </c>
      <c r="I185" s="226" t="s">
        <v>3773</v>
      </c>
      <c r="J185" s="226">
        <v>50</v>
      </c>
      <c r="K185" s="270"/>
    </row>
    <row r="186" spans="2:11" customFormat="1" ht="15" customHeight="1">
      <c r="B186" s="249"/>
      <c r="C186" s="226" t="s">
        <v>3850</v>
      </c>
      <c r="D186" s="226"/>
      <c r="E186" s="226"/>
      <c r="F186" s="247" t="s">
        <v>3777</v>
      </c>
      <c r="G186" s="226"/>
      <c r="H186" s="226" t="s">
        <v>3851</v>
      </c>
      <c r="I186" s="226" t="s">
        <v>3852</v>
      </c>
      <c r="J186" s="226"/>
      <c r="K186" s="270"/>
    </row>
    <row r="187" spans="2:11" customFormat="1" ht="15" customHeight="1">
      <c r="B187" s="249"/>
      <c r="C187" s="226" t="s">
        <v>3853</v>
      </c>
      <c r="D187" s="226"/>
      <c r="E187" s="226"/>
      <c r="F187" s="247" t="s">
        <v>3777</v>
      </c>
      <c r="G187" s="226"/>
      <c r="H187" s="226" t="s">
        <v>3854</v>
      </c>
      <c r="I187" s="226" t="s">
        <v>3852</v>
      </c>
      <c r="J187" s="226"/>
      <c r="K187" s="270"/>
    </row>
    <row r="188" spans="2:11" customFormat="1" ht="15" customHeight="1">
      <c r="B188" s="249"/>
      <c r="C188" s="226" t="s">
        <v>3855</v>
      </c>
      <c r="D188" s="226"/>
      <c r="E188" s="226"/>
      <c r="F188" s="247" t="s">
        <v>3777</v>
      </c>
      <c r="G188" s="226"/>
      <c r="H188" s="226" t="s">
        <v>3856</v>
      </c>
      <c r="I188" s="226" t="s">
        <v>3852</v>
      </c>
      <c r="J188" s="226"/>
      <c r="K188" s="270"/>
    </row>
    <row r="189" spans="2:11" customFormat="1" ht="15" customHeight="1">
      <c r="B189" s="249"/>
      <c r="C189" s="283" t="s">
        <v>3857</v>
      </c>
      <c r="D189" s="226"/>
      <c r="E189" s="226"/>
      <c r="F189" s="247" t="s">
        <v>3777</v>
      </c>
      <c r="G189" s="226"/>
      <c r="H189" s="226" t="s">
        <v>3858</v>
      </c>
      <c r="I189" s="226" t="s">
        <v>3859</v>
      </c>
      <c r="J189" s="284" t="s">
        <v>3860</v>
      </c>
      <c r="K189" s="270"/>
    </row>
    <row r="190" spans="2:11" customFormat="1" ht="15" customHeight="1">
      <c r="B190" s="249"/>
      <c r="C190" s="283" t="s">
        <v>47</v>
      </c>
      <c r="D190" s="226"/>
      <c r="E190" s="226"/>
      <c r="F190" s="247" t="s">
        <v>3771</v>
      </c>
      <c r="G190" s="226"/>
      <c r="H190" s="223" t="s">
        <v>3861</v>
      </c>
      <c r="I190" s="226" t="s">
        <v>3862</v>
      </c>
      <c r="J190" s="226"/>
      <c r="K190" s="270"/>
    </row>
    <row r="191" spans="2:11" customFormat="1" ht="15" customHeight="1">
      <c r="B191" s="249"/>
      <c r="C191" s="283" t="s">
        <v>3863</v>
      </c>
      <c r="D191" s="226"/>
      <c r="E191" s="226"/>
      <c r="F191" s="247" t="s">
        <v>3771</v>
      </c>
      <c r="G191" s="226"/>
      <c r="H191" s="226" t="s">
        <v>3864</v>
      </c>
      <c r="I191" s="226" t="s">
        <v>3806</v>
      </c>
      <c r="J191" s="226"/>
      <c r="K191" s="270"/>
    </row>
    <row r="192" spans="2:11" customFormat="1" ht="15" customHeight="1">
      <c r="B192" s="249"/>
      <c r="C192" s="283" t="s">
        <v>3865</v>
      </c>
      <c r="D192" s="226"/>
      <c r="E192" s="226"/>
      <c r="F192" s="247" t="s">
        <v>3771</v>
      </c>
      <c r="G192" s="226"/>
      <c r="H192" s="226" t="s">
        <v>3866</v>
      </c>
      <c r="I192" s="226" t="s">
        <v>3806</v>
      </c>
      <c r="J192" s="226"/>
      <c r="K192" s="270"/>
    </row>
    <row r="193" spans="2:11" customFormat="1" ht="15" customHeight="1">
      <c r="B193" s="249"/>
      <c r="C193" s="283" t="s">
        <v>3867</v>
      </c>
      <c r="D193" s="226"/>
      <c r="E193" s="226"/>
      <c r="F193" s="247" t="s">
        <v>3777</v>
      </c>
      <c r="G193" s="226"/>
      <c r="H193" s="226" t="s">
        <v>3868</v>
      </c>
      <c r="I193" s="226" t="s">
        <v>3806</v>
      </c>
      <c r="J193" s="226"/>
      <c r="K193" s="270"/>
    </row>
    <row r="194" spans="2:11" customFormat="1" ht="15" customHeight="1">
      <c r="B194" s="276"/>
      <c r="C194" s="285"/>
      <c r="D194" s="256"/>
      <c r="E194" s="256"/>
      <c r="F194" s="256"/>
      <c r="G194" s="256"/>
      <c r="H194" s="256"/>
      <c r="I194" s="256"/>
      <c r="J194" s="256"/>
      <c r="K194" s="277"/>
    </row>
    <row r="195" spans="2:11" customFormat="1" ht="18.75" customHeight="1">
      <c r="B195" s="258"/>
      <c r="C195" s="268"/>
      <c r="D195" s="268"/>
      <c r="E195" s="268"/>
      <c r="F195" s="278"/>
      <c r="G195" s="268"/>
      <c r="H195" s="268"/>
      <c r="I195" s="268"/>
      <c r="J195" s="268"/>
      <c r="K195" s="258"/>
    </row>
    <row r="196" spans="2:11" customFormat="1" ht="18.75" customHeight="1">
      <c r="B196" s="258"/>
      <c r="C196" s="268"/>
      <c r="D196" s="268"/>
      <c r="E196" s="268"/>
      <c r="F196" s="278"/>
      <c r="G196" s="268"/>
      <c r="H196" s="268"/>
      <c r="I196" s="268"/>
      <c r="J196" s="268"/>
      <c r="K196" s="258"/>
    </row>
    <row r="197" spans="2:11" customFormat="1" ht="18.75" customHeight="1">
      <c r="B197" s="233"/>
      <c r="C197" s="233"/>
      <c r="D197" s="233"/>
      <c r="E197" s="233"/>
      <c r="F197" s="233"/>
      <c r="G197" s="233"/>
      <c r="H197" s="233"/>
      <c r="I197" s="233"/>
      <c r="J197" s="233"/>
      <c r="K197" s="233"/>
    </row>
    <row r="198" spans="2:11" customFormat="1" ht="13.5">
      <c r="B198" s="215"/>
      <c r="C198" s="216"/>
      <c r="D198" s="216"/>
      <c r="E198" s="216"/>
      <c r="F198" s="216"/>
      <c r="G198" s="216"/>
      <c r="H198" s="216"/>
      <c r="I198" s="216"/>
      <c r="J198" s="216"/>
      <c r="K198" s="217"/>
    </row>
    <row r="199" spans="2:11" customFormat="1" ht="21">
      <c r="B199" s="218"/>
      <c r="C199" s="339" t="s">
        <v>3869</v>
      </c>
      <c r="D199" s="339"/>
      <c r="E199" s="339"/>
      <c r="F199" s="339"/>
      <c r="G199" s="339"/>
      <c r="H199" s="339"/>
      <c r="I199" s="339"/>
      <c r="J199" s="339"/>
      <c r="K199" s="219"/>
    </row>
    <row r="200" spans="2:11" customFormat="1" ht="25.5" customHeight="1">
      <c r="B200" s="218"/>
      <c r="C200" s="286" t="s">
        <v>3870</v>
      </c>
      <c r="D200" s="286"/>
      <c r="E200" s="286"/>
      <c r="F200" s="286" t="s">
        <v>3871</v>
      </c>
      <c r="G200" s="287"/>
      <c r="H200" s="340" t="s">
        <v>3872</v>
      </c>
      <c r="I200" s="340"/>
      <c r="J200" s="340"/>
      <c r="K200" s="219"/>
    </row>
    <row r="201" spans="2:11" customFormat="1" ht="5.25" customHeight="1">
      <c r="B201" s="249"/>
      <c r="C201" s="244"/>
      <c r="D201" s="244"/>
      <c r="E201" s="244"/>
      <c r="F201" s="244"/>
      <c r="G201" s="268"/>
      <c r="H201" s="244"/>
      <c r="I201" s="244"/>
      <c r="J201" s="244"/>
      <c r="K201" s="270"/>
    </row>
    <row r="202" spans="2:11" customFormat="1" ht="15" customHeight="1">
      <c r="B202" s="249"/>
      <c r="C202" s="226" t="s">
        <v>3862</v>
      </c>
      <c r="D202" s="226"/>
      <c r="E202" s="226"/>
      <c r="F202" s="247" t="s">
        <v>48</v>
      </c>
      <c r="G202" s="226"/>
      <c r="H202" s="341" t="s">
        <v>3873</v>
      </c>
      <c r="I202" s="341"/>
      <c r="J202" s="341"/>
      <c r="K202" s="270"/>
    </row>
    <row r="203" spans="2:11" customFormat="1" ht="15" customHeight="1">
      <c r="B203" s="249"/>
      <c r="C203" s="226"/>
      <c r="D203" s="226"/>
      <c r="E203" s="226"/>
      <c r="F203" s="247" t="s">
        <v>49</v>
      </c>
      <c r="G203" s="226"/>
      <c r="H203" s="341" t="s">
        <v>3874</v>
      </c>
      <c r="I203" s="341"/>
      <c r="J203" s="341"/>
      <c r="K203" s="270"/>
    </row>
    <row r="204" spans="2:11" customFormat="1" ht="15" customHeight="1">
      <c r="B204" s="249"/>
      <c r="C204" s="226"/>
      <c r="D204" s="226"/>
      <c r="E204" s="226"/>
      <c r="F204" s="247" t="s">
        <v>52</v>
      </c>
      <c r="G204" s="226"/>
      <c r="H204" s="341" t="s">
        <v>3875</v>
      </c>
      <c r="I204" s="341"/>
      <c r="J204" s="341"/>
      <c r="K204" s="270"/>
    </row>
    <row r="205" spans="2:11" customFormat="1" ht="15" customHeight="1">
      <c r="B205" s="249"/>
      <c r="C205" s="226"/>
      <c r="D205" s="226"/>
      <c r="E205" s="226"/>
      <c r="F205" s="247" t="s">
        <v>50</v>
      </c>
      <c r="G205" s="226"/>
      <c r="H205" s="341" t="s">
        <v>3876</v>
      </c>
      <c r="I205" s="341"/>
      <c r="J205" s="341"/>
      <c r="K205" s="270"/>
    </row>
    <row r="206" spans="2:11" customFormat="1" ht="15" customHeight="1">
      <c r="B206" s="249"/>
      <c r="C206" s="226"/>
      <c r="D206" s="226"/>
      <c r="E206" s="226"/>
      <c r="F206" s="247" t="s">
        <v>51</v>
      </c>
      <c r="G206" s="226"/>
      <c r="H206" s="341" t="s">
        <v>3877</v>
      </c>
      <c r="I206" s="341"/>
      <c r="J206" s="341"/>
      <c r="K206" s="270"/>
    </row>
    <row r="207" spans="2:11" customFormat="1" ht="15" customHeight="1">
      <c r="B207" s="249"/>
      <c r="C207" s="226"/>
      <c r="D207" s="226"/>
      <c r="E207" s="226"/>
      <c r="F207" s="247"/>
      <c r="G207" s="226"/>
      <c r="H207" s="226"/>
      <c r="I207" s="226"/>
      <c r="J207" s="226"/>
      <c r="K207" s="270"/>
    </row>
    <row r="208" spans="2:11" customFormat="1" ht="15" customHeight="1">
      <c r="B208" s="249"/>
      <c r="C208" s="226" t="s">
        <v>3818</v>
      </c>
      <c r="D208" s="226"/>
      <c r="E208" s="226"/>
      <c r="F208" s="247" t="s">
        <v>83</v>
      </c>
      <c r="G208" s="226"/>
      <c r="H208" s="341" t="s">
        <v>3878</v>
      </c>
      <c r="I208" s="341"/>
      <c r="J208" s="341"/>
      <c r="K208" s="270"/>
    </row>
    <row r="209" spans="2:11" customFormat="1" ht="15" customHeight="1">
      <c r="B209" s="249"/>
      <c r="C209" s="226"/>
      <c r="D209" s="226"/>
      <c r="E209" s="226"/>
      <c r="F209" s="247" t="s">
        <v>3717</v>
      </c>
      <c r="G209" s="226"/>
      <c r="H209" s="341" t="s">
        <v>3718</v>
      </c>
      <c r="I209" s="341"/>
      <c r="J209" s="341"/>
      <c r="K209" s="270"/>
    </row>
    <row r="210" spans="2:11" customFormat="1" ht="15" customHeight="1">
      <c r="B210" s="249"/>
      <c r="C210" s="226"/>
      <c r="D210" s="226"/>
      <c r="E210" s="226"/>
      <c r="F210" s="247" t="s">
        <v>3715</v>
      </c>
      <c r="G210" s="226"/>
      <c r="H210" s="341" t="s">
        <v>3879</v>
      </c>
      <c r="I210" s="341"/>
      <c r="J210" s="341"/>
      <c r="K210" s="270"/>
    </row>
    <row r="211" spans="2:11" customFormat="1" ht="15" customHeight="1">
      <c r="B211" s="288"/>
      <c r="C211" s="226"/>
      <c r="D211" s="226"/>
      <c r="E211" s="226"/>
      <c r="F211" s="247" t="s">
        <v>108</v>
      </c>
      <c r="G211" s="283"/>
      <c r="H211" s="342" t="s">
        <v>109</v>
      </c>
      <c r="I211" s="342"/>
      <c r="J211" s="342"/>
      <c r="K211" s="289"/>
    </row>
    <row r="212" spans="2:11" customFormat="1" ht="15" customHeight="1">
      <c r="B212" s="288"/>
      <c r="C212" s="226"/>
      <c r="D212" s="226"/>
      <c r="E212" s="226"/>
      <c r="F212" s="247" t="s">
        <v>3719</v>
      </c>
      <c r="G212" s="283"/>
      <c r="H212" s="342" t="s">
        <v>3006</v>
      </c>
      <c r="I212" s="342"/>
      <c r="J212" s="342"/>
      <c r="K212" s="289"/>
    </row>
    <row r="213" spans="2:11" customFormat="1" ht="15" customHeight="1">
      <c r="B213" s="288"/>
      <c r="C213" s="226"/>
      <c r="D213" s="226"/>
      <c r="E213" s="226"/>
      <c r="F213" s="247"/>
      <c r="G213" s="283"/>
      <c r="H213" s="274"/>
      <c r="I213" s="274"/>
      <c r="J213" s="274"/>
      <c r="K213" s="289"/>
    </row>
    <row r="214" spans="2:11" customFormat="1" ht="15" customHeight="1">
      <c r="B214" s="288"/>
      <c r="C214" s="226" t="s">
        <v>3842</v>
      </c>
      <c r="D214" s="226"/>
      <c r="E214" s="226"/>
      <c r="F214" s="247">
        <v>1</v>
      </c>
      <c r="G214" s="283"/>
      <c r="H214" s="342" t="s">
        <v>3880</v>
      </c>
      <c r="I214" s="342"/>
      <c r="J214" s="342"/>
      <c r="K214" s="289"/>
    </row>
    <row r="215" spans="2:11" customFormat="1" ht="15" customHeight="1">
      <c r="B215" s="288"/>
      <c r="C215" s="226"/>
      <c r="D215" s="226"/>
      <c r="E215" s="226"/>
      <c r="F215" s="247">
        <v>2</v>
      </c>
      <c r="G215" s="283"/>
      <c r="H215" s="342" t="s">
        <v>3881</v>
      </c>
      <c r="I215" s="342"/>
      <c r="J215" s="342"/>
      <c r="K215" s="289"/>
    </row>
    <row r="216" spans="2:11" customFormat="1" ht="15" customHeight="1">
      <c r="B216" s="288"/>
      <c r="C216" s="226"/>
      <c r="D216" s="226"/>
      <c r="E216" s="226"/>
      <c r="F216" s="247">
        <v>3</v>
      </c>
      <c r="G216" s="283"/>
      <c r="H216" s="342" t="s">
        <v>3882</v>
      </c>
      <c r="I216" s="342"/>
      <c r="J216" s="342"/>
      <c r="K216" s="289"/>
    </row>
    <row r="217" spans="2:11" customFormat="1" ht="15" customHeight="1">
      <c r="B217" s="288"/>
      <c r="C217" s="226"/>
      <c r="D217" s="226"/>
      <c r="E217" s="226"/>
      <c r="F217" s="247">
        <v>4</v>
      </c>
      <c r="G217" s="283"/>
      <c r="H217" s="342" t="s">
        <v>3883</v>
      </c>
      <c r="I217" s="342"/>
      <c r="J217" s="342"/>
      <c r="K217" s="289"/>
    </row>
    <row r="218" spans="2:11" customFormat="1" ht="12.75" customHeight="1">
      <c r="B218" s="290"/>
      <c r="C218" s="291"/>
      <c r="D218" s="291"/>
      <c r="E218" s="291"/>
      <c r="F218" s="291"/>
      <c r="G218" s="291"/>
      <c r="H218" s="291"/>
      <c r="I218" s="291"/>
      <c r="J218" s="291"/>
      <c r="K218" s="292"/>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226"/>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04"/>
      <c r="M2" s="304"/>
      <c r="N2" s="304"/>
      <c r="O2" s="304"/>
      <c r="P2" s="304"/>
      <c r="Q2" s="304"/>
      <c r="R2" s="304"/>
      <c r="S2" s="304"/>
      <c r="T2" s="304"/>
      <c r="U2" s="304"/>
      <c r="V2" s="304"/>
      <c r="AT2" s="18" t="s">
        <v>91</v>
      </c>
    </row>
    <row r="3" spans="2:46" ht="6.95" customHeight="1">
      <c r="B3" s="19"/>
      <c r="C3" s="20"/>
      <c r="D3" s="20"/>
      <c r="E3" s="20"/>
      <c r="F3" s="20"/>
      <c r="G3" s="20"/>
      <c r="H3" s="20"/>
      <c r="I3" s="20"/>
      <c r="J3" s="20"/>
      <c r="K3" s="20"/>
      <c r="L3" s="21"/>
      <c r="AT3" s="18" t="s">
        <v>86</v>
      </c>
    </row>
    <row r="4" spans="2:46" ht="24.95" customHeight="1">
      <c r="B4" s="21"/>
      <c r="D4" s="22" t="s">
        <v>116</v>
      </c>
      <c r="L4" s="21"/>
      <c r="M4" s="91" t="s">
        <v>10</v>
      </c>
      <c r="AT4" s="18" t="s">
        <v>4</v>
      </c>
    </row>
    <row r="5" spans="2:46" ht="6.95" customHeight="1">
      <c r="B5" s="21"/>
      <c r="L5" s="21"/>
    </row>
    <row r="6" spans="2:46" ht="12" customHeight="1">
      <c r="B6" s="21"/>
      <c r="D6" s="28" t="s">
        <v>16</v>
      </c>
      <c r="L6" s="21"/>
    </row>
    <row r="7" spans="2:46" ht="16.5" customHeight="1">
      <c r="B7" s="21"/>
      <c r="E7" s="334" t="str">
        <f>'Rekapitulace stavby'!K6</f>
        <v>PK Modřany – rekonstrukce</v>
      </c>
      <c r="F7" s="335"/>
      <c r="G7" s="335"/>
      <c r="H7" s="335"/>
      <c r="L7" s="21"/>
    </row>
    <row r="8" spans="2:46" ht="12" customHeight="1">
      <c r="B8" s="21"/>
      <c r="D8" s="28" t="s">
        <v>117</v>
      </c>
      <c r="L8" s="21"/>
    </row>
    <row r="9" spans="2:46" s="1" customFormat="1" ht="16.5" customHeight="1">
      <c r="B9" s="33"/>
      <c r="E9" s="334" t="s">
        <v>118</v>
      </c>
      <c r="F9" s="336"/>
      <c r="G9" s="336"/>
      <c r="H9" s="336"/>
      <c r="L9" s="33"/>
    </row>
    <row r="10" spans="2:46" s="1" customFormat="1" ht="12" customHeight="1">
      <c r="B10" s="33"/>
      <c r="D10" s="28" t="s">
        <v>119</v>
      </c>
      <c r="L10" s="33"/>
    </row>
    <row r="11" spans="2:46" s="1" customFormat="1" ht="16.5" customHeight="1">
      <c r="B11" s="33"/>
      <c r="E11" s="298" t="s">
        <v>120</v>
      </c>
      <c r="F11" s="336"/>
      <c r="G11" s="336"/>
      <c r="H11" s="336"/>
      <c r="L11" s="33"/>
    </row>
    <row r="12" spans="2:46" s="1" customFormat="1" ht="11.25">
      <c r="B12" s="33"/>
      <c r="L12" s="33"/>
    </row>
    <row r="13" spans="2:46" s="1" customFormat="1" ht="12" customHeight="1">
      <c r="B13" s="33"/>
      <c r="D13" s="28" t="s">
        <v>18</v>
      </c>
      <c r="F13" s="26" t="s">
        <v>19</v>
      </c>
      <c r="I13" s="28" t="s">
        <v>20</v>
      </c>
      <c r="J13" s="26" t="s">
        <v>21</v>
      </c>
      <c r="L13" s="33"/>
    </row>
    <row r="14" spans="2:46" s="1" customFormat="1" ht="12" customHeight="1">
      <c r="B14" s="33"/>
      <c r="D14" s="28" t="s">
        <v>22</v>
      </c>
      <c r="F14" s="26" t="s">
        <v>23</v>
      </c>
      <c r="I14" s="28" t="s">
        <v>24</v>
      </c>
      <c r="J14" s="50" t="str">
        <f>'Rekapitulace stavby'!AN8</f>
        <v>25. 5. 2022</v>
      </c>
      <c r="L14" s="33"/>
    </row>
    <row r="15" spans="2:46" s="1" customFormat="1" ht="10.9" customHeight="1">
      <c r="B15" s="33"/>
      <c r="L15" s="33"/>
    </row>
    <row r="16" spans="2:46" s="1" customFormat="1" ht="12" customHeight="1">
      <c r="B16" s="33"/>
      <c r="D16" s="28" t="s">
        <v>26</v>
      </c>
      <c r="I16" s="28" t="s">
        <v>27</v>
      </c>
      <c r="J16" s="26" t="s">
        <v>28</v>
      </c>
      <c r="L16" s="33"/>
    </row>
    <row r="17" spans="2:12" s="1" customFormat="1" ht="18" customHeight="1">
      <c r="B17" s="33"/>
      <c r="E17" s="26" t="s">
        <v>29</v>
      </c>
      <c r="I17" s="28" t="s">
        <v>30</v>
      </c>
      <c r="J17" s="26" t="s">
        <v>31</v>
      </c>
      <c r="L17" s="33"/>
    </row>
    <row r="18" spans="2:12" s="1" customFormat="1" ht="6.95" customHeight="1">
      <c r="B18" s="33"/>
      <c r="L18" s="33"/>
    </row>
    <row r="19" spans="2:12" s="1" customFormat="1" ht="12" customHeight="1">
      <c r="B19" s="33"/>
      <c r="D19" s="28" t="s">
        <v>32</v>
      </c>
      <c r="I19" s="28" t="s">
        <v>27</v>
      </c>
      <c r="J19" s="29" t="str">
        <f>'Rekapitulace stavby'!AN13</f>
        <v>Vyplň údaj</v>
      </c>
      <c r="L19" s="33"/>
    </row>
    <row r="20" spans="2:12" s="1" customFormat="1" ht="18" customHeight="1">
      <c r="B20" s="33"/>
      <c r="E20" s="337" t="str">
        <f>'Rekapitulace stavby'!E14</f>
        <v>Vyplň údaj</v>
      </c>
      <c r="F20" s="303"/>
      <c r="G20" s="303"/>
      <c r="H20" s="303"/>
      <c r="I20" s="28" t="s">
        <v>30</v>
      </c>
      <c r="J20" s="29" t="str">
        <f>'Rekapitulace stavby'!AN14</f>
        <v>Vyplň údaj</v>
      </c>
      <c r="L20" s="33"/>
    </row>
    <row r="21" spans="2:12" s="1" customFormat="1" ht="6.95" customHeight="1">
      <c r="B21" s="33"/>
      <c r="L21" s="33"/>
    </row>
    <row r="22" spans="2:12" s="1" customFormat="1" ht="12" customHeight="1">
      <c r="B22" s="33"/>
      <c r="D22" s="28" t="s">
        <v>34</v>
      </c>
      <c r="I22" s="28" t="s">
        <v>27</v>
      </c>
      <c r="J22" s="26" t="s">
        <v>35</v>
      </c>
      <c r="L22" s="33"/>
    </row>
    <row r="23" spans="2:12" s="1" customFormat="1" ht="18" customHeight="1">
      <c r="B23" s="33"/>
      <c r="E23" s="26" t="s">
        <v>36</v>
      </c>
      <c r="I23" s="28" t="s">
        <v>30</v>
      </c>
      <c r="J23" s="26" t="s">
        <v>37</v>
      </c>
      <c r="L23" s="33"/>
    </row>
    <row r="24" spans="2:12" s="1" customFormat="1" ht="6.95" customHeight="1">
      <c r="B24" s="33"/>
      <c r="L24" s="33"/>
    </row>
    <row r="25" spans="2:12" s="1" customFormat="1" ht="12" customHeight="1">
      <c r="B25" s="33"/>
      <c r="D25" s="28" t="s">
        <v>39</v>
      </c>
      <c r="I25" s="28" t="s">
        <v>27</v>
      </c>
      <c r="J25" s="26" t="s">
        <v>21</v>
      </c>
      <c r="L25" s="33"/>
    </row>
    <row r="26" spans="2:12" s="1" customFormat="1" ht="18" customHeight="1">
      <c r="B26" s="33"/>
      <c r="E26" s="26" t="s">
        <v>40</v>
      </c>
      <c r="I26" s="28" t="s">
        <v>30</v>
      </c>
      <c r="J26" s="26" t="s">
        <v>21</v>
      </c>
      <c r="L26" s="33"/>
    </row>
    <row r="27" spans="2:12" s="1" customFormat="1" ht="6.95" customHeight="1">
      <c r="B27" s="33"/>
      <c r="L27" s="33"/>
    </row>
    <row r="28" spans="2:12" s="1" customFormat="1" ht="12" customHeight="1">
      <c r="B28" s="33"/>
      <c r="D28" s="28" t="s">
        <v>41</v>
      </c>
      <c r="L28" s="33"/>
    </row>
    <row r="29" spans="2:12" s="7" customFormat="1" ht="47.25" customHeight="1">
      <c r="B29" s="92"/>
      <c r="E29" s="308" t="s">
        <v>42</v>
      </c>
      <c r="F29" s="308"/>
      <c r="G29" s="308"/>
      <c r="H29" s="308"/>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43</v>
      </c>
      <c r="J32" s="64">
        <f>ROUND(J91, 2)</f>
        <v>0</v>
      </c>
      <c r="L32" s="33"/>
    </row>
    <row r="33" spans="2:12" s="1" customFormat="1" ht="6.95" customHeight="1">
      <c r="B33" s="33"/>
      <c r="D33" s="51"/>
      <c r="E33" s="51"/>
      <c r="F33" s="51"/>
      <c r="G33" s="51"/>
      <c r="H33" s="51"/>
      <c r="I33" s="51"/>
      <c r="J33" s="51"/>
      <c r="K33" s="51"/>
      <c r="L33" s="33"/>
    </row>
    <row r="34" spans="2:12" s="1" customFormat="1" ht="14.45" customHeight="1">
      <c r="B34" s="33"/>
      <c r="F34" s="36" t="s">
        <v>45</v>
      </c>
      <c r="I34" s="36" t="s">
        <v>44</v>
      </c>
      <c r="J34" s="36" t="s">
        <v>46</v>
      </c>
      <c r="L34" s="33"/>
    </row>
    <row r="35" spans="2:12" s="1" customFormat="1" ht="14.45" customHeight="1">
      <c r="B35" s="33"/>
      <c r="D35" s="53" t="s">
        <v>47</v>
      </c>
      <c r="E35" s="28" t="s">
        <v>48</v>
      </c>
      <c r="F35" s="84">
        <f>ROUND((SUM(BE91:BE225)),  2)</f>
        <v>0</v>
      </c>
      <c r="I35" s="94">
        <v>0.21</v>
      </c>
      <c r="J35" s="84">
        <f>ROUND(((SUM(BE91:BE225))*I35),  2)</f>
        <v>0</v>
      </c>
      <c r="L35" s="33"/>
    </row>
    <row r="36" spans="2:12" s="1" customFormat="1" ht="14.45" customHeight="1">
      <c r="B36" s="33"/>
      <c r="E36" s="28" t="s">
        <v>49</v>
      </c>
      <c r="F36" s="84">
        <f>ROUND((SUM(BF91:BF225)),  2)</f>
        <v>0</v>
      </c>
      <c r="I36" s="94">
        <v>0.15</v>
      </c>
      <c r="J36" s="84">
        <f>ROUND(((SUM(BF91:BF225))*I36),  2)</f>
        <v>0</v>
      </c>
      <c r="L36" s="33"/>
    </row>
    <row r="37" spans="2:12" s="1" customFormat="1" ht="14.45" hidden="1" customHeight="1">
      <c r="B37" s="33"/>
      <c r="E37" s="28" t="s">
        <v>50</v>
      </c>
      <c r="F37" s="84">
        <f>ROUND((SUM(BG91:BG225)),  2)</f>
        <v>0</v>
      </c>
      <c r="I37" s="94">
        <v>0.21</v>
      </c>
      <c r="J37" s="84">
        <f>0</f>
        <v>0</v>
      </c>
      <c r="L37" s="33"/>
    </row>
    <row r="38" spans="2:12" s="1" customFormat="1" ht="14.45" hidden="1" customHeight="1">
      <c r="B38" s="33"/>
      <c r="E38" s="28" t="s">
        <v>51</v>
      </c>
      <c r="F38" s="84">
        <f>ROUND((SUM(BH91:BH225)),  2)</f>
        <v>0</v>
      </c>
      <c r="I38" s="94">
        <v>0.15</v>
      </c>
      <c r="J38" s="84">
        <f>0</f>
        <v>0</v>
      </c>
      <c r="L38" s="33"/>
    </row>
    <row r="39" spans="2:12" s="1" customFormat="1" ht="14.45" hidden="1" customHeight="1">
      <c r="B39" s="33"/>
      <c r="E39" s="28" t="s">
        <v>52</v>
      </c>
      <c r="F39" s="84">
        <f>ROUND((SUM(BI91:BI225)),  2)</f>
        <v>0</v>
      </c>
      <c r="I39" s="94">
        <v>0</v>
      </c>
      <c r="J39" s="84">
        <f>0</f>
        <v>0</v>
      </c>
      <c r="L39" s="33"/>
    </row>
    <row r="40" spans="2:12" s="1" customFormat="1" ht="6.95" customHeight="1">
      <c r="B40" s="33"/>
      <c r="L40" s="33"/>
    </row>
    <row r="41" spans="2:12" s="1" customFormat="1" ht="25.35" customHeight="1">
      <c r="B41" s="33"/>
      <c r="C41" s="95"/>
      <c r="D41" s="96" t="s">
        <v>53</v>
      </c>
      <c r="E41" s="55"/>
      <c r="F41" s="55"/>
      <c r="G41" s="97" t="s">
        <v>54</v>
      </c>
      <c r="H41" s="98" t="s">
        <v>55</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121</v>
      </c>
      <c r="L47" s="33"/>
    </row>
    <row r="48" spans="2:12" s="1" customFormat="1" ht="6.95" customHeight="1">
      <c r="B48" s="33"/>
      <c r="L48" s="33"/>
    </row>
    <row r="49" spans="2:47" s="1" customFormat="1" ht="12" customHeight="1">
      <c r="B49" s="33"/>
      <c r="C49" s="28" t="s">
        <v>16</v>
      </c>
      <c r="L49" s="33"/>
    </row>
    <row r="50" spans="2:47" s="1" customFormat="1" ht="16.5" customHeight="1">
      <c r="B50" s="33"/>
      <c r="E50" s="334" t="str">
        <f>E7</f>
        <v>PK Modřany – rekonstrukce</v>
      </c>
      <c r="F50" s="335"/>
      <c r="G50" s="335"/>
      <c r="H50" s="335"/>
      <c r="L50" s="33"/>
    </row>
    <row r="51" spans="2:47" ht="12" customHeight="1">
      <c r="B51" s="21"/>
      <c r="C51" s="28" t="s">
        <v>117</v>
      </c>
      <c r="L51" s="21"/>
    </row>
    <row r="52" spans="2:47" s="1" customFormat="1" ht="16.5" customHeight="1">
      <c r="B52" s="33"/>
      <c r="E52" s="334" t="s">
        <v>118</v>
      </c>
      <c r="F52" s="336"/>
      <c r="G52" s="336"/>
      <c r="H52" s="336"/>
      <c r="L52" s="33"/>
    </row>
    <row r="53" spans="2:47" s="1" customFormat="1" ht="12" customHeight="1">
      <c r="B53" s="33"/>
      <c r="C53" s="28" t="s">
        <v>119</v>
      </c>
      <c r="L53" s="33"/>
    </row>
    <row r="54" spans="2:47" s="1" customFormat="1" ht="16.5" customHeight="1">
      <c r="B54" s="33"/>
      <c r="E54" s="298" t="str">
        <f>E11</f>
        <v>PS 01 - Rekonstrukce strojního vybavení plavební komory</v>
      </c>
      <c r="F54" s="336"/>
      <c r="G54" s="336"/>
      <c r="H54" s="336"/>
      <c r="L54" s="33"/>
    </row>
    <row r="55" spans="2:47" s="1" customFormat="1" ht="6.95" customHeight="1">
      <c r="B55" s="33"/>
      <c r="L55" s="33"/>
    </row>
    <row r="56" spans="2:47" s="1" customFormat="1" ht="12" customHeight="1">
      <c r="B56" s="33"/>
      <c r="C56" s="28" t="s">
        <v>22</v>
      </c>
      <c r="F56" s="26" t="str">
        <f>F14</f>
        <v>Praha 12 – Modřany</v>
      </c>
      <c r="I56" s="28" t="s">
        <v>24</v>
      </c>
      <c r="J56" s="50" t="str">
        <f>IF(J14="","",J14)</f>
        <v>25. 5. 2022</v>
      </c>
      <c r="L56" s="33"/>
    </row>
    <row r="57" spans="2:47" s="1" customFormat="1" ht="6.95" customHeight="1">
      <c r="B57" s="33"/>
      <c r="L57" s="33"/>
    </row>
    <row r="58" spans="2:47" s="1" customFormat="1" ht="15.2" customHeight="1">
      <c r="B58" s="33"/>
      <c r="C58" s="28" t="s">
        <v>26</v>
      </c>
      <c r="F58" s="26" t="str">
        <f>E17</f>
        <v>Povodí Vltavy, státní podnik</v>
      </c>
      <c r="I58" s="28" t="s">
        <v>34</v>
      </c>
      <c r="J58" s="31" t="str">
        <f>E23</f>
        <v>AQUATIS a. s.</v>
      </c>
      <c r="L58" s="33"/>
    </row>
    <row r="59" spans="2:47" s="1" customFormat="1" ht="15.2" customHeight="1">
      <c r="B59" s="33"/>
      <c r="C59" s="28" t="s">
        <v>32</v>
      </c>
      <c r="F59" s="26" t="str">
        <f>IF(E20="","",E20)</f>
        <v>Vyplň údaj</v>
      </c>
      <c r="I59" s="28" t="s">
        <v>39</v>
      </c>
      <c r="J59" s="31" t="str">
        <f>E26</f>
        <v>Bc. Patková Aneta</v>
      </c>
      <c r="L59" s="33"/>
    </row>
    <row r="60" spans="2:47" s="1" customFormat="1" ht="10.35" customHeight="1">
      <c r="B60" s="33"/>
      <c r="L60" s="33"/>
    </row>
    <row r="61" spans="2:47" s="1" customFormat="1" ht="29.25" customHeight="1">
      <c r="B61" s="33"/>
      <c r="C61" s="101" t="s">
        <v>122</v>
      </c>
      <c r="D61" s="95"/>
      <c r="E61" s="95"/>
      <c r="F61" s="95"/>
      <c r="G61" s="95"/>
      <c r="H61" s="95"/>
      <c r="I61" s="95"/>
      <c r="J61" s="102" t="s">
        <v>123</v>
      </c>
      <c r="K61" s="95"/>
      <c r="L61" s="33"/>
    </row>
    <row r="62" spans="2:47" s="1" customFormat="1" ht="10.35" customHeight="1">
      <c r="B62" s="33"/>
      <c r="L62" s="33"/>
    </row>
    <row r="63" spans="2:47" s="1" customFormat="1" ht="22.9" customHeight="1">
      <c r="B63" s="33"/>
      <c r="C63" s="103" t="s">
        <v>75</v>
      </c>
      <c r="J63" s="64">
        <f>J91</f>
        <v>0</v>
      </c>
      <c r="L63" s="33"/>
      <c r="AU63" s="18" t="s">
        <v>124</v>
      </c>
    </row>
    <row r="64" spans="2:47" s="8" customFormat="1" ht="24.95" customHeight="1">
      <c r="B64" s="104"/>
      <c r="D64" s="105" t="s">
        <v>125</v>
      </c>
      <c r="E64" s="106"/>
      <c r="F64" s="106"/>
      <c r="G64" s="106"/>
      <c r="H64" s="106"/>
      <c r="I64" s="106"/>
      <c r="J64" s="107">
        <f>J92</f>
        <v>0</v>
      </c>
      <c r="L64" s="104"/>
    </row>
    <row r="65" spans="2:12" s="8" customFormat="1" ht="24.95" customHeight="1">
      <c r="B65" s="104"/>
      <c r="D65" s="105" t="s">
        <v>126</v>
      </c>
      <c r="E65" s="106"/>
      <c r="F65" s="106"/>
      <c r="G65" s="106"/>
      <c r="H65" s="106"/>
      <c r="I65" s="106"/>
      <c r="J65" s="107">
        <f>J125</f>
        <v>0</v>
      </c>
      <c r="L65" s="104"/>
    </row>
    <row r="66" spans="2:12" s="8" customFormat="1" ht="24.95" customHeight="1">
      <c r="B66" s="104"/>
      <c r="D66" s="105" t="s">
        <v>127</v>
      </c>
      <c r="E66" s="106"/>
      <c r="F66" s="106"/>
      <c r="G66" s="106"/>
      <c r="H66" s="106"/>
      <c r="I66" s="106"/>
      <c r="J66" s="107">
        <f>J146</f>
        <v>0</v>
      </c>
      <c r="L66" s="104"/>
    </row>
    <row r="67" spans="2:12" s="8" customFormat="1" ht="24.95" customHeight="1">
      <c r="B67" s="104"/>
      <c r="D67" s="105" t="s">
        <v>128</v>
      </c>
      <c r="E67" s="106"/>
      <c r="F67" s="106"/>
      <c r="G67" s="106"/>
      <c r="H67" s="106"/>
      <c r="I67" s="106"/>
      <c r="J67" s="107">
        <f>J178</f>
        <v>0</v>
      </c>
      <c r="L67" s="104"/>
    </row>
    <row r="68" spans="2:12" s="8" customFormat="1" ht="24.95" customHeight="1">
      <c r="B68" s="104"/>
      <c r="D68" s="105" t="s">
        <v>129</v>
      </c>
      <c r="E68" s="106"/>
      <c r="F68" s="106"/>
      <c r="G68" s="106"/>
      <c r="H68" s="106"/>
      <c r="I68" s="106"/>
      <c r="J68" s="107">
        <f>J209</f>
        <v>0</v>
      </c>
      <c r="L68" s="104"/>
    </row>
    <row r="69" spans="2:12" s="9" customFormat="1" ht="19.899999999999999" customHeight="1">
      <c r="B69" s="108"/>
      <c r="D69" s="109" t="s">
        <v>130</v>
      </c>
      <c r="E69" s="110"/>
      <c r="F69" s="110"/>
      <c r="G69" s="110"/>
      <c r="H69" s="110"/>
      <c r="I69" s="110"/>
      <c r="J69" s="111">
        <f>J220</f>
        <v>0</v>
      </c>
      <c r="L69" s="108"/>
    </row>
    <row r="70" spans="2:12" s="1" customFormat="1" ht="21.75" customHeight="1">
      <c r="B70" s="33"/>
      <c r="L70" s="33"/>
    </row>
    <row r="71" spans="2:12" s="1" customFormat="1" ht="6.95" customHeight="1">
      <c r="B71" s="42"/>
      <c r="C71" s="43"/>
      <c r="D71" s="43"/>
      <c r="E71" s="43"/>
      <c r="F71" s="43"/>
      <c r="G71" s="43"/>
      <c r="H71" s="43"/>
      <c r="I71" s="43"/>
      <c r="J71" s="43"/>
      <c r="K71" s="43"/>
      <c r="L71" s="33"/>
    </row>
    <row r="75" spans="2:12" s="1" customFormat="1" ht="6.95" customHeight="1">
      <c r="B75" s="44"/>
      <c r="C75" s="45"/>
      <c r="D75" s="45"/>
      <c r="E75" s="45"/>
      <c r="F75" s="45"/>
      <c r="G75" s="45"/>
      <c r="H75" s="45"/>
      <c r="I75" s="45"/>
      <c r="J75" s="45"/>
      <c r="K75" s="45"/>
      <c r="L75" s="33"/>
    </row>
    <row r="76" spans="2:12" s="1" customFormat="1" ht="24.95" customHeight="1">
      <c r="B76" s="33"/>
      <c r="C76" s="22" t="s">
        <v>131</v>
      </c>
      <c r="L76" s="33"/>
    </row>
    <row r="77" spans="2:12" s="1" customFormat="1" ht="6.95" customHeight="1">
      <c r="B77" s="33"/>
      <c r="L77" s="33"/>
    </row>
    <row r="78" spans="2:12" s="1" customFormat="1" ht="12" customHeight="1">
      <c r="B78" s="33"/>
      <c r="C78" s="28" t="s">
        <v>16</v>
      </c>
      <c r="L78" s="33"/>
    </row>
    <row r="79" spans="2:12" s="1" customFormat="1" ht="16.5" customHeight="1">
      <c r="B79" s="33"/>
      <c r="E79" s="334" t="str">
        <f>E7</f>
        <v>PK Modřany – rekonstrukce</v>
      </c>
      <c r="F79" s="335"/>
      <c r="G79" s="335"/>
      <c r="H79" s="335"/>
      <c r="L79" s="33"/>
    </row>
    <row r="80" spans="2:12" ht="12" customHeight="1">
      <c r="B80" s="21"/>
      <c r="C80" s="28" t="s">
        <v>117</v>
      </c>
      <c r="L80" s="21"/>
    </row>
    <row r="81" spans="2:65" s="1" customFormat="1" ht="16.5" customHeight="1">
      <c r="B81" s="33"/>
      <c r="E81" s="334" t="s">
        <v>118</v>
      </c>
      <c r="F81" s="336"/>
      <c r="G81" s="336"/>
      <c r="H81" s="336"/>
      <c r="L81" s="33"/>
    </row>
    <row r="82" spans="2:65" s="1" customFormat="1" ht="12" customHeight="1">
      <c r="B82" s="33"/>
      <c r="C82" s="28" t="s">
        <v>119</v>
      </c>
      <c r="L82" s="33"/>
    </row>
    <row r="83" spans="2:65" s="1" customFormat="1" ht="16.5" customHeight="1">
      <c r="B83" s="33"/>
      <c r="E83" s="298" t="str">
        <f>E11</f>
        <v>PS 01 - Rekonstrukce strojního vybavení plavební komory</v>
      </c>
      <c r="F83" s="336"/>
      <c r="G83" s="336"/>
      <c r="H83" s="336"/>
      <c r="L83" s="33"/>
    </row>
    <row r="84" spans="2:65" s="1" customFormat="1" ht="6.95" customHeight="1">
      <c r="B84" s="33"/>
      <c r="L84" s="33"/>
    </row>
    <row r="85" spans="2:65" s="1" customFormat="1" ht="12" customHeight="1">
      <c r="B85" s="33"/>
      <c r="C85" s="28" t="s">
        <v>22</v>
      </c>
      <c r="F85" s="26" t="str">
        <f>F14</f>
        <v>Praha 12 – Modřany</v>
      </c>
      <c r="I85" s="28" t="s">
        <v>24</v>
      </c>
      <c r="J85" s="50" t="str">
        <f>IF(J14="","",J14)</f>
        <v>25. 5. 2022</v>
      </c>
      <c r="L85" s="33"/>
    </row>
    <row r="86" spans="2:65" s="1" customFormat="1" ht="6.95" customHeight="1">
      <c r="B86" s="33"/>
      <c r="L86" s="33"/>
    </row>
    <row r="87" spans="2:65" s="1" customFormat="1" ht="15.2" customHeight="1">
      <c r="B87" s="33"/>
      <c r="C87" s="28" t="s">
        <v>26</v>
      </c>
      <c r="F87" s="26" t="str">
        <f>E17</f>
        <v>Povodí Vltavy, státní podnik</v>
      </c>
      <c r="I87" s="28" t="s">
        <v>34</v>
      </c>
      <c r="J87" s="31" t="str">
        <f>E23</f>
        <v>AQUATIS a. s.</v>
      </c>
      <c r="L87" s="33"/>
    </row>
    <row r="88" spans="2:65" s="1" customFormat="1" ht="15.2" customHeight="1">
      <c r="B88" s="33"/>
      <c r="C88" s="28" t="s">
        <v>32</v>
      </c>
      <c r="F88" s="26" t="str">
        <f>IF(E20="","",E20)</f>
        <v>Vyplň údaj</v>
      </c>
      <c r="I88" s="28" t="s">
        <v>39</v>
      </c>
      <c r="J88" s="31" t="str">
        <f>E26</f>
        <v>Bc. Patková Aneta</v>
      </c>
      <c r="L88" s="33"/>
    </row>
    <row r="89" spans="2:65" s="1" customFormat="1" ht="10.35" customHeight="1">
      <c r="B89" s="33"/>
      <c r="L89" s="33"/>
    </row>
    <row r="90" spans="2:65" s="10" customFormat="1" ht="29.25" customHeight="1">
      <c r="B90" s="112"/>
      <c r="C90" s="113" t="s">
        <v>132</v>
      </c>
      <c r="D90" s="114" t="s">
        <v>62</v>
      </c>
      <c r="E90" s="114" t="s">
        <v>58</v>
      </c>
      <c r="F90" s="114" t="s">
        <v>59</v>
      </c>
      <c r="G90" s="114" t="s">
        <v>133</v>
      </c>
      <c r="H90" s="114" t="s">
        <v>134</v>
      </c>
      <c r="I90" s="114" t="s">
        <v>135</v>
      </c>
      <c r="J90" s="114" t="s">
        <v>123</v>
      </c>
      <c r="K90" s="115" t="s">
        <v>136</v>
      </c>
      <c r="L90" s="112"/>
      <c r="M90" s="57" t="s">
        <v>21</v>
      </c>
      <c r="N90" s="58" t="s">
        <v>47</v>
      </c>
      <c r="O90" s="58" t="s">
        <v>137</v>
      </c>
      <c r="P90" s="58" t="s">
        <v>138</v>
      </c>
      <c r="Q90" s="58" t="s">
        <v>139</v>
      </c>
      <c r="R90" s="58" t="s">
        <v>140</v>
      </c>
      <c r="S90" s="58" t="s">
        <v>141</v>
      </c>
      <c r="T90" s="59" t="s">
        <v>142</v>
      </c>
    </row>
    <row r="91" spans="2:65" s="1" customFormat="1" ht="22.9" customHeight="1">
      <c r="B91" s="33"/>
      <c r="C91" s="62" t="s">
        <v>143</v>
      </c>
      <c r="J91" s="116">
        <f>BK91</f>
        <v>0</v>
      </c>
      <c r="L91" s="33"/>
      <c r="M91" s="60"/>
      <c r="N91" s="51"/>
      <c r="O91" s="51"/>
      <c r="P91" s="117">
        <f>P92+P125+P146+P178+P209</f>
        <v>0</v>
      </c>
      <c r="Q91" s="51"/>
      <c r="R91" s="117">
        <f>R92+R125+R146+R178+R209</f>
        <v>0</v>
      </c>
      <c r="S91" s="51"/>
      <c r="T91" s="118">
        <f>T92+T125+T146+T178+T209</f>
        <v>0</v>
      </c>
      <c r="AT91" s="18" t="s">
        <v>76</v>
      </c>
      <c r="AU91" s="18" t="s">
        <v>124</v>
      </c>
      <c r="BK91" s="119">
        <f>BK92+BK125+BK146+BK178+BK209</f>
        <v>0</v>
      </c>
    </row>
    <row r="92" spans="2:65" s="11" customFormat="1" ht="25.9" customHeight="1">
      <c r="B92" s="120"/>
      <c r="D92" s="121" t="s">
        <v>76</v>
      </c>
      <c r="E92" s="122" t="s">
        <v>144</v>
      </c>
      <c r="F92" s="122" t="s">
        <v>145</v>
      </c>
      <c r="I92" s="123"/>
      <c r="J92" s="124">
        <f>BK92</f>
        <v>0</v>
      </c>
      <c r="L92" s="120"/>
      <c r="M92" s="125"/>
      <c r="P92" s="126">
        <f>SUM(P93:P124)</f>
        <v>0</v>
      </c>
      <c r="R92" s="126">
        <f>SUM(R93:R124)</f>
        <v>0</v>
      </c>
      <c r="T92" s="127">
        <f>SUM(T93:T124)</f>
        <v>0</v>
      </c>
      <c r="AR92" s="121" t="s">
        <v>86</v>
      </c>
      <c r="AT92" s="128" t="s">
        <v>76</v>
      </c>
      <c r="AU92" s="128" t="s">
        <v>77</v>
      </c>
      <c r="AY92" s="121" t="s">
        <v>146</v>
      </c>
      <c r="BK92" s="129">
        <f>SUM(BK93:BK124)</f>
        <v>0</v>
      </c>
    </row>
    <row r="93" spans="2:65" s="1" customFormat="1" ht="16.5" customHeight="1">
      <c r="B93" s="33"/>
      <c r="C93" s="130" t="s">
        <v>84</v>
      </c>
      <c r="D93" s="130" t="s">
        <v>147</v>
      </c>
      <c r="E93" s="131" t="s">
        <v>148</v>
      </c>
      <c r="F93" s="132" t="s">
        <v>149</v>
      </c>
      <c r="G93" s="133" t="s">
        <v>150</v>
      </c>
      <c r="H93" s="134">
        <v>35</v>
      </c>
      <c r="I93" s="135"/>
      <c r="J93" s="136">
        <f>ROUND(I93*H93,2)</f>
        <v>0</v>
      </c>
      <c r="K93" s="132" t="s">
        <v>21</v>
      </c>
      <c r="L93" s="137"/>
      <c r="M93" s="138" t="s">
        <v>21</v>
      </c>
      <c r="N93" s="139" t="s">
        <v>48</v>
      </c>
      <c r="P93" s="140">
        <f>O93*H93</f>
        <v>0</v>
      </c>
      <c r="Q93" s="140">
        <v>0</v>
      </c>
      <c r="R93" s="140">
        <f>Q93*H93</f>
        <v>0</v>
      </c>
      <c r="S93" s="140">
        <v>0</v>
      </c>
      <c r="T93" s="141">
        <f>S93*H93</f>
        <v>0</v>
      </c>
      <c r="AR93" s="142" t="s">
        <v>151</v>
      </c>
      <c r="AT93" s="142" t="s">
        <v>147</v>
      </c>
      <c r="AU93" s="142" t="s">
        <v>84</v>
      </c>
      <c r="AY93" s="18" t="s">
        <v>146</v>
      </c>
      <c r="BE93" s="143">
        <f>IF(N93="základní",J93,0)</f>
        <v>0</v>
      </c>
      <c r="BF93" s="143">
        <f>IF(N93="snížená",J93,0)</f>
        <v>0</v>
      </c>
      <c r="BG93" s="143">
        <f>IF(N93="zákl. přenesená",J93,0)</f>
        <v>0</v>
      </c>
      <c r="BH93" s="143">
        <f>IF(N93="sníž. přenesená",J93,0)</f>
        <v>0</v>
      </c>
      <c r="BI93" s="143">
        <f>IF(N93="nulová",J93,0)</f>
        <v>0</v>
      </c>
      <c r="BJ93" s="18" t="s">
        <v>84</v>
      </c>
      <c r="BK93" s="143">
        <f>ROUND(I93*H93,2)</f>
        <v>0</v>
      </c>
      <c r="BL93" s="18" t="s">
        <v>152</v>
      </c>
      <c r="BM93" s="142" t="s">
        <v>153</v>
      </c>
    </row>
    <row r="94" spans="2:65" s="1" customFormat="1" ht="19.5">
      <c r="B94" s="33"/>
      <c r="D94" s="144" t="s">
        <v>154</v>
      </c>
      <c r="F94" s="145" t="s">
        <v>155</v>
      </c>
      <c r="I94" s="146"/>
      <c r="L94" s="33"/>
      <c r="M94" s="147"/>
      <c r="T94" s="54"/>
      <c r="AT94" s="18" t="s">
        <v>154</v>
      </c>
      <c r="AU94" s="18" t="s">
        <v>84</v>
      </c>
    </row>
    <row r="95" spans="2:65" s="1" customFormat="1" ht="19.5">
      <c r="B95" s="33"/>
      <c r="D95" s="144" t="s">
        <v>156</v>
      </c>
      <c r="F95" s="148" t="s">
        <v>157</v>
      </c>
      <c r="I95" s="146"/>
      <c r="L95" s="33"/>
      <c r="M95" s="147"/>
      <c r="T95" s="54"/>
      <c r="AT95" s="18" t="s">
        <v>156</v>
      </c>
      <c r="AU95" s="18" t="s">
        <v>84</v>
      </c>
    </row>
    <row r="96" spans="2:65" s="1" customFormat="1" ht="16.5" customHeight="1">
      <c r="B96" s="33"/>
      <c r="C96" s="130" t="s">
        <v>86</v>
      </c>
      <c r="D96" s="130" t="s">
        <v>147</v>
      </c>
      <c r="E96" s="131" t="s">
        <v>158</v>
      </c>
      <c r="F96" s="132" t="s">
        <v>159</v>
      </c>
      <c r="G96" s="133" t="s">
        <v>150</v>
      </c>
      <c r="H96" s="134">
        <v>25</v>
      </c>
      <c r="I96" s="135"/>
      <c r="J96" s="136">
        <f>ROUND(I96*H96,2)</f>
        <v>0</v>
      </c>
      <c r="K96" s="132" t="s">
        <v>21</v>
      </c>
      <c r="L96" s="137"/>
      <c r="M96" s="138" t="s">
        <v>21</v>
      </c>
      <c r="N96" s="139" t="s">
        <v>48</v>
      </c>
      <c r="P96" s="140">
        <f>O96*H96</f>
        <v>0</v>
      </c>
      <c r="Q96" s="140">
        <v>0</v>
      </c>
      <c r="R96" s="140">
        <f>Q96*H96</f>
        <v>0</v>
      </c>
      <c r="S96" s="140">
        <v>0</v>
      </c>
      <c r="T96" s="141">
        <f>S96*H96</f>
        <v>0</v>
      </c>
      <c r="AR96" s="142" t="s">
        <v>151</v>
      </c>
      <c r="AT96" s="142" t="s">
        <v>147</v>
      </c>
      <c r="AU96" s="142" t="s">
        <v>84</v>
      </c>
      <c r="AY96" s="18" t="s">
        <v>146</v>
      </c>
      <c r="BE96" s="143">
        <f>IF(N96="základní",J96,0)</f>
        <v>0</v>
      </c>
      <c r="BF96" s="143">
        <f>IF(N96="snížená",J96,0)</f>
        <v>0</v>
      </c>
      <c r="BG96" s="143">
        <f>IF(N96="zákl. přenesená",J96,0)</f>
        <v>0</v>
      </c>
      <c r="BH96" s="143">
        <f>IF(N96="sníž. přenesená",J96,0)</f>
        <v>0</v>
      </c>
      <c r="BI96" s="143">
        <f>IF(N96="nulová",J96,0)</f>
        <v>0</v>
      </c>
      <c r="BJ96" s="18" t="s">
        <v>84</v>
      </c>
      <c r="BK96" s="143">
        <f>ROUND(I96*H96,2)</f>
        <v>0</v>
      </c>
      <c r="BL96" s="18" t="s">
        <v>152</v>
      </c>
      <c r="BM96" s="142" t="s">
        <v>160</v>
      </c>
    </row>
    <row r="97" spans="2:65" s="1" customFormat="1" ht="19.5">
      <c r="B97" s="33"/>
      <c r="D97" s="144" t="s">
        <v>154</v>
      </c>
      <c r="F97" s="145" t="s">
        <v>161</v>
      </c>
      <c r="I97" s="146"/>
      <c r="L97" s="33"/>
      <c r="M97" s="147"/>
      <c r="T97" s="54"/>
      <c r="AT97" s="18" t="s">
        <v>154</v>
      </c>
      <c r="AU97" s="18" t="s">
        <v>84</v>
      </c>
    </row>
    <row r="98" spans="2:65" s="1" customFormat="1" ht="29.25">
      <c r="B98" s="33"/>
      <c r="D98" s="144" t="s">
        <v>156</v>
      </c>
      <c r="F98" s="148" t="s">
        <v>162</v>
      </c>
      <c r="I98" s="146"/>
      <c r="L98" s="33"/>
      <c r="M98" s="147"/>
      <c r="T98" s="54"/>
      <c r="AT98" s="18" t="s">
        <v>156</v>
      </c>
      <c r="AU98" s="18" t="s">
        <v>84</v>
      </c>
    </row>
    <row r="99" spans="2:65" s="1" customFormat="1" ht="16.5" customHeight="1">
      <c r="B99" s="33"/>
      <c r="C99" s="130" t="s">
        <v>163</v>
      </c>
      <c r="D99" s="130" t="s">
        <v>147</v>
      </c>
      <c r="E99" s="131" t="s">
        <v>164</v>
      </c>
      <c r="F99" s="132" t="s">
        <v>165</v>
      </c>
      <c r="G99" s="133" t="s">
        <v>150</v>
      </c>
      <c r="H99" s="134">
        <v>16</v>
      </c>
      <c r="I99" s="135"/>
      <c r="J99" s="136">
        <f>ROUND(I99*H99,2)</f>
        <v>0</v>
      </c>
      <c r="K99" s="132" t="s">
        <v>21</v>
      </c>
      <c r="L99" s="137"/>
      <c r="M99" s="138" t="s">
        <v>21</v>
      </c>
      <c r="N99" s="139" t="s">
        <v>48</v>
      </c>
      <c r="P99" s="140">
        <f>O99*H99</f>
        <v>0</v>
      </c>
      <c r="Q99" s="140">
        <v>0</v>
      </c>
      <c r="R99" s="140">
        <f>Q99*H99</f>
        <v>0</v>
      </c>
      <c r="S99" s="140">
        <v>0</v>
      </c>
      <c r="T99" s="141">
        <f>S99*H99</f>
        <v>0</v>
      </c>
      <c r="AR99" s="142" t="s">
        <v>151</v>
      </c>
      <c r="AT99" s="142" t="s">
        <v>147</v>
      </c>
      <c r="AU99" s="142" t="s">
        <v>84</v>
      </c>
      <c r="AY99" s="18" t="s">
        <v>146</v>
      </c>
      <c r="BE99" s="143">
        <f>IF(N99="základní",J99,0)</f>
        <v>0</v>
      </c>
      <c r="BF99" s="143">
        <f>IF(N99="snížená",J99,0)</f>
        <v>0</v>
      </c>
      <c r="BG99" s="143">
        <f>IF(N99="zákl. přenesená",J99,0)</f>
        <v>0</v>
      </c>
      <c r="BH99" s="143">
        <f>IF(N99="sníž. přenesená",J99,0)</f>
        <v>0</v>
      </c>
      <c r="BI99" s="143">
        <f>IF(N99="nulová",J99,0)</f>
        <v>0</v>
      </c>
      <c r="BJ99" s="18" t="s">
        <v>84</v>
      </c>
      <c r="BK99" s="143">
        <f>ROUND(I99*H99,2)</f>
        <v>0</v>
      </c>
      <c r="BL99" s="18" t="s">
        <v>152</v>
      </c>
      <c r="BM99" s="142" t="s">
        <v>166</v>
      </c>
    </row>
    <row r="100" spans="2:65" s="1" customFormat="1" ht="19.5">
      <c r="B100" s="33"/>
      <c r="D100" s="144" t="s">
        <v>154</v>
      </c>
      <c r="F100" s="145" t="s">
        <v>167</v>
      </c>
      <c r="I100" s="146"/>
      <c r="L100" s="33"/>
      <c r="M100" s="147"/>
      <c r="T100" s="54"/>
      <c r="AT100" s="18" t="s">
        <v>154</v>
      </c>
      <c r="AU100" s="18" t="s">
        <v>84</v>
      </c>
    </row>
    <row r="101" spans="2:65" s="1" customFormat="1" ht="29.25">
      <c r="B101" s="33"/>
      <c r="D101" s="144" t="s">
        <v>156</v>
      </c>
      <c r="F101" s="148" t="s">
        <v>162</v>
      </c>
      <c r="I101" s="146"/>
      <c r="L101" s="33"/>
      <c r="M101" s="147"/>
      <c r="T101" s="54"/>
      <c r="AT101" s="18" t="s">
        <v>156</v>
      </c>
      <c r="AU101" s="18" t="s">
        <v>84</v>
      </c>
    </row>
    <row r="102" spans="2:65" s="1" customFormat="1" ht="16.5" customHeight="1">
      <c r="B102" s="33"/>
      <c r="C102" s="130" t="s">
        <v>168</v>
      </c>
      <c r="D102" s="130" t="s">
        <v>147</v>
      </c>
      <c r="E102" s="131" t="s">
        <v>169</v>
      </c>
      <c r="F102" s="132" t="s">
        <v>170</v>
      </c>
      <c r="G102" s="133" t="s">
        <v>150</v>
      </c>
      <c r="H102" s="134">
        <v>10</v>
      </c>
      <c r="I102" s="135"/>
      <c r="J102" s="136">
        <f>ROUND(I102*H102,2)</f>
        <v>0</v>
      </c>
      <c r="K102" s="132" t="s">
        <v>21</v>
      </c>
      <c r="L102" s="137"/>
      <c r="M102" s="138" t="s">
        <v>21</v>
      </c>
      <c r="N102" s="139" t="s">
        <v>48</v>
      </c>
      <c r="P102" s="140">
        <f>O102*H102</f>
        <v>0</v>
      </c>
      <c r="Q102" s="140">
        <v>0</v>
      </c>
      <c r="R102" s="140">
        <f>Q102*H102</f>
        <v>0</v>
      </c>
      <c r="S102" s="140">
        <v>0</v>
      </c>
      <c r="T102" s="141">
        <f>S102*H102</f>
        <v>0</v>
      </c>
      <c r="AR102" s="142" t="s">
        <v>151</v>
      </c>
      <c r="AT102" s="142" t="s">
        <v>147</v>
      </c>
      <c r="AU102" s="142" t="s">
        <v>84</v>
      </c>
      <c r="AY102" s="18" t="s">
        <v>146</v>
      </c>
      <c r="BE102" s="143">
        <f>IF(N102="základní",J102,0)</f>
        <v>0</v>
      </c>
      <c r="BF102" s="143">
        <f>IF(N102="snížená",J102,0)</f>
        <v>0</v>
      </c>
      <c r="BG102" s="143">
        <f>IF(N102="zákl. přenesená",J102,0)</f>
        <v>0</v>
      </c>
      <c r="BH102" s="143">
        <f>IF(N102="sníž. přenesená",J102,0)</f>
        <v>0</v>
      </c>
      <c r="BI102" s="143">
        <f>IF(N102="nulová",J102,0)</f>
        <v>0</v>
      </c>
      <c r="BJ102" s="18" t="s">
        <v>84</v>
      </c>
      <c r="BK102" s="143">
        <f>ROUND(I102*H102,2)</f>
        <v>0</v>
      </c>
      <c r="BL102" s="18" t="s">
        <v>152</v>
      </c>
      <c r="BM102" s="142" t="s">
        <v>171</v>
      </c>
    </row>
    <row r="103" spans="2:65" s="1" customFormat="1" ht="19.5">
      <c r="B103" s="33"/>
      <c r="D103" s="144" t="s">
        <v>154</v>
      </c>
      <c r="F103" s="145" t="s">
        <v>172</v>
      </c>
      <c r="I103" s="146"/>
      <c r="L103" s="33"/>
      <c r="M103" s="147"/>
      <c r="T103" s="54"/>
      <c r="AT103" s="18" t="s">
        <v>154</v>
      </c>
      <c r="AU103" s="18" t="s">
        <v>84</v>
      </c>
    </row>
    <row r="104" spans="2:65" s="1" customFormat="1" ht="29.25">
      <c r="B104" s="33"/>
      <c r="D104" s="144" t="s">
        <v>156</v>
      </c>
      <c r="F104" s="148" t="s">
        <v>162</v>
      </c>
      <c r="I104" s="146"/>
      <c r="L104" s="33"/>
      <c r="M104" s="147"/>
      <c r="T104" s="54"/>
      <c r="AT104" s="18" t="s">
        <v>156</v>
      </c>
      <c r="AU104" s="18" t="s">
        <v>84</v>
      </c>
    </row>
    <row r="105" spans="2:65" s="1" customFormat="1" ht="16.5" customHeight="1">
      <c r="B105" s="33"/>
      <c r="C105" s="130" t="s">
        <v>173</v>
      </c>
      <c r="D105" s="130" t="s">
        <v>147</v>
      </c>
      <c r="E105" s="131" t="s">
        <v>174</v>
      </c>
      <c r="F105" s="132" t="s">
        <v>175</v>
      </c>
      <c r="G105" s="133" t="s">
        <v>150</v>
      </c>
      <c r="H105" s="134">
        <v>43</v>
      </c>
      <c r="I105" s="135"/>
      <c r="J105" s="136">
        <f>ROUND(I105*H105,2)</f>
        <v>0</v>
      </c>
      <c r="K105" s="132" t="s">
        <v>21</v>
      </c>
      <c r="L105" s="137"/>
      <c r="M105" s="138" t="s">
        <v>21</v>
      </c>
      <c r="N105" s="139" t="s">
        <v>48</v>
      </c>
      <c r="P105" s="140">
        <f>O105*H105</f>
        <v>0</v>
      </c>
      <c r="Q105" s="140">
        <v>0</v>
      </c>
      <c r="R105" s="140">
        <f>Q105*H105</f>
        <v>0</v>
      </c>
      <c r="S105" s="140">
        <v>0</v>
      </c>
      <c r="T105" s="141">
        <f>S105*H105</f>
        <v>0</v>
      </c>
      <c r="AR105" s="142" t="s">
        <v>151</v>
      </c>
      <c r="AT105" s="142" t="s">
        <v>147</v>
      </c>
      <c r="AU105" s="142" t="s">
        <v>84</v>
      </c>
      <c r="AY105" s="18" t="s">
        <v>146</v>
      </c>
      <c r="BE105" s="143">
        <f>IF(N105="základní",J105,0)</f>
        <v>0</v>
      </c>
      <c r="BF105" s="143">
        <f>IF(N105="snížená",J105,0)</f>
        <v>0</v>
      </c>
      <c r="BG105" s="143">
        <f>IF(N105="zákl. přenesená",J105,0)</f>
        <v>0</v>
      </c>
      <c r="BH105" s="143">
        <f>IF(N105="sníž. přenesená",J105,0)</f>
        <v>0</v>
      </c>
      <c r="BI105" s="143">
        <f>IF(N105="nulová",J105,0)</f>
        <v>0</v>
      </c>
      <c r="BJ105" s="18" t="s">
        <v>84</v>
      </c>
      <c r="BK105" s="143">
        <f>ROUND(I105*H105,2)</f>
        <v>0</v>
      </c>
      <c r="BL105" s="18" t="s">
        <v>152</v>
      </c>
      <c r="BM105" s="142" t="s">
        <v>176</v>
      </c>
    </row>
    <row r="106" spans="2:65" s="1" customFormat="1" ht="19.5">
      <c r="B106" s="33"/>
      <c r="D106" s="144" t="s">
        <v>154</v>
      </c>
      <c r="F106" s="145" t="s">
        <v>177</v>
      </c>
      <c r="I106" s="146"/>
      <c r="L106" s="33"/>
      <c r="M106" s="147"/>
      <c r="T106" s="54"/>
      <c r="AT106" s="18" t="s">
        <v>154</v>
      </c>
      <c r="AU106" s="18" t="s">
        <v>84</v>
      </c>
    </row>
    <row r="107" spans="2:65" s="1" customFormat="1" ht="29.25">
      <c r="B107" s="33"/>
      <c r="D107" s="144" t="s">
        <v>156</v>
      </c>
      <c r="F107" s="148" t="s">
        <v>162</v>
      </c>
      <c r="I107" s="146"/>
      <c r="L107" s="33"/>
      <c r="M107" s="147"/>
      <c r="T107" s="54"/>
      <c r="AT107" s="18" t="s">
        <v>156</v>
      </c>
      <c r="AU107" s="18" t="s">
        <v>84</v>
      </c>
    </row>
    <row r="108" spans="2:65" s="1" customFormat="1" ht="16.5" customHeight="1">
      <c r="B108" s="33"/>
      <c r="C108" s="130" t="s">
        <v>178</v>
      </c>
      <c r="D108" s="130" t="s">
        <v>147</v>
      </c>
      <c r="E108" s="131" t="s">
        <v>179</v>
      </c>
      <c r="F108" s="132" t="s">
        <v>180</v>
      </c>
      <c r="G108" s="133" t="s">
        <v>150</v>
      </c>
      <c r="H108" s="134">
        <v>31</v>
      </c>
      <c r="I108" s="135"/>
      <c r="J108" s="136">
        <f>ROUND(I108*H108,2)</f>
        <v>0</v>
      </c>
      <c r="K108" s="132" t="s">
        <v>21</v>
      </c>
      <c r="L108" s="137"/>
      <c r="M108" s="138" t="s">
        <v>21</v>
      </c>
      <c r="N108" s="139" t="s">
        <v>48</v>
      </c>
      <c r="P108" s="140">
        <f>O108*H108</f>
        <v>0</v>
      </c>
      <c r="Q108" s="140">
        <v>0</v>
      </c>
      <c r="R108" s="140">
        <f>Q108*H108</f>
        <v>0</v>
      </c>
      <c r="S108" s="140">
        <v>0</v>
      </c>
      <c r="T108" s="141">
        <f>S108*H108</f>
        <v>0</v>
      </c>
      <c r="AR108" s="142" t="s">
        <v>151</v>
      </c>
      <c r="AT108" s="142" t="s">
        <v>147</v>
      </c>
      <c r="AU108" s="142" t="s">
        <v>84</v>
      </c>
      <c r="AY108" s="18" t="s">
        <v>146</v>
      </c>
      <c r="BE108" s="143">
        <f>IF(N108="základní",J108,0)</f>
        <v>0</v>
      </c>
      <c r="BF108" s="143">
        <f>IF(N108="snížená",J108,0)</f>
        <v>0</v>
      </c>
      <c r="BG108" s="143">
        <f>IF(N108="zákl. přenesená",J108,0)</f>
        <v>0</v>
      </c>
      <c r="BH108" s="143">
        <f>IF(N108="sníž. přenesená",J108,0)</f>
        <v>0</v>
      </c>
      <c r="BI108" s="143">
        <f>IF(N108="nulová",J108,0)</f>
        <v>0</v>
      </c>
      <c r="BJ108" s="18" t="s">
        <v>84</v>
      </c>
      <c r="BK108" s="143">
        <f>ROUND(I108*H108,2)</f>
        <v>0</v>
      </c>
      <c r="BL108" s="18" t="s">
        <v>152</v>
      </c>
      <c r="BM108" s="142" t="s">
        <v>181</v>
      </c>
    </row>
    <row r="109" spans="2:65" s="1" customFormat="1" ht="19.5">
      <c r="B109" s="33"/>
      <c r="D109" s="144" t="s">
        <v>154</v>
      </c>
      <c r="F109" s="145" t="s">
        <v>182</v>
      </c>
      <c r="I109" s="146"/>
      <c r="L109" s="33"/>
      <c r="M109" s="147"/>
      <c r="T109" s="54"/>
      <c r="AT109" s="18" t="s">
        <v>154</v>
      </c>
      <c r="AU109" s="18" t="s">
        <v>84</v>
      </c>
    </row>
    <row r="110" spans="2:65" s="1" customFormat="1" ht="29.25">
      <c r="B110" s="33"/>
      <c r="D110" s="144" t="s">
        <v>156</v>
      </c>
      <c r="F110" s="148" t="s">
        <v>162</v>
      </c>
      <c r="I110" s="146"/>
      <c r="L110" s="33"/>
      <c r="M110" s="147"/>
      <c r="T110" s="54"/>
      <c r="AT110" s="18" t="s">
        <v>156</v>
      </c>
      <c r="AU110" s="18" t="s">
        <v>84</v>
      </c>
    </row>
    <row r="111" spans="2:65" s="1" customFormat="1" ht="16.5" customHeight="1">
      <c r="B111" s="33"/>
      <c r="C111" s="130" t="s">
        <v>183</v>
      </c>
      <c r="D111" s="130" t="s">
        <v>147</v>
      </c>
      <c r="E111" s="131" t="s">
        <v>184</v>
      </c>
      <c r="F111" s="132" t="s">
        <v>185</v>
      </c>
      <c r="G111" s="133" t="s">
        <v>186</v>
      </c>
      <c r="H111" s="134">
        <v>10</v>
      </c>
      <c r="I111" s="135"/>
      <c r="J111" s="136">
        <f>ROUND(I111*H111,2)</f>
        <v>0</v>
      </c>
      <c r="K111" s="132" t="s">
        <v>21</v>
      </c>
      <c r="L111" s="137"/>
      <c r="M111" s="138" t="s">
        <v>21</v>
      </c>
      <c r="N111" s="139" t="s">
        <v>48</v>
      </c>
      <c r="P111" s="140">
        <f>O111*H111</f>
        <v>0</v>
      </c>
      <c r="Q111" s="140">
        <v>0</v>
      </c>
      <c r="R111" s="140">
        <f>Q111*H111</f>
        <v>0</v>
      </c>
      <c r="S111" s="140">
        <v>0</v>
      </c>
      <c r="T111" s="141">
        <f>S111*H111</f>
        <v>0</v>
      </c>
      <c r="AR111" s="142" t="s">
        <v>151</v>
      </c>
      <c r="AT111" s="142" t="s">
        <v>147</v>
      </c>
      <c r="AU111" s="142" t="s">
        <v>84</v>
      </c>
      <c r="AY111" s="18" t="s">
        <v>146</v>
      </c>
      <c r="BE111" s="143">
        <f>IF(N111="základní",J111,0)</f>
        <v>0</v>
      </c>
      <c r="BF111" s="143">
        <f>IF(N111="snížená",J111,0)</f>
        <v>0</v>
      </c>
      <c r="BG111" s="143">
        <f>IF(N111="zákl. přenesená",J111,0)</f>
        <v>0</v>
      </c>
      <c r="BH111" s="143">
        <f>IF(N111="sníž. přenesená",J111,0)</f>
        <v>0</v>
      </c>
      <c r="BI111" s="143">
        <f>IF(N111="nulová",J111,0)</f>
        <v>0</v>
      </c>
      <c r="BJ111" s="18" t="s">
        <v>84</v>
      </c>
      <c r="BK111" s="143">
        <f>ROUND(I111*H111,2)</f>
        <v>0</v>
      </c>
      <c r="BL111" s="18" t="s">
        <v>152</v>
      </c>
      <c r="BM111" s="142" t="s">
        <v>187</v>
      </c>
    </row>
    <row r="112" spans="2:65" s="1" customFormat="1" ht="11.25">
      <c r="B112" s="33"/>
      <c r="D112" s="144" t="s">
        <v>154</v>
      </c>
      <c r="F112" s="145" t="s">
        <v>188</v>
      </c>
      <c r="I112" s="146"/>
      <c r="L112" s="33"/>
      <c r="M112" s="147"/>
      <c r="T112" s="54"/>
      <c r="AT112" s="18" t="s">
        <v>154</v>
      </c>
      <c r="AU112" s="18" t="s">
        <v>84</v>
      </c>
    </row>
    <row r="113" spans="2:65" s="1" customFormat="1" ht="29.25">
      <c r="B113" s="33"/>
      <c r="D113" s="144" t="s">
        <v>156</v>
      </c>
      <c r="F113" s="148" t="s">
        <v>162</v>
      </c>
      <c r="I113" s="146"/>
      <c r="L113" s="33"/>
      <c r="M113" s="147"/>
      <c r="T113" s="54"/>
      <c r="AT113" s="18" t="s">
        <v>156</v>
      </c>
      <c r="AU113" s="18" t="s">
        <v>84</v>
      </c>
    </row>
    <row r="114" spans="2:65" s="1" customFormat="1" ht="16.5" customHeight="1">
      <c r="B114" s="33"/>
      <c r="C114" s="130" t="s">
        <v>189</v>
      </c>
      <c r="D114" s="130" t="s">
        <v>147</v>
      </c>
      <c r="E114" s="131" t="s">
        <v>190</v>
      </c>
      <c r="F114" s="132" t="s">
        <v>191</v>
      </c>
      <c r="G114" s="133" t="s">
        <v>186</v>
      </c>
      <c r="H114" s="134">
        <v>22</v>
      </c>
      <c r="I114" s="135"/>
      <c r="J114" s="136">
        <f>ROUND(I114*H114,2)</f>
        <v>0</v>
      </c>
      <c r="K114" s="132" t="s">
        <v>21</v>
      </c>
      <c r="L114" s="137"/>
      <c r="M114" s="138" t="s">
        <v>21</v>
      </c>
      <c r="N114" s="139" t="s">
        <v>48</v>
      </c>
      <c r="P114" s="140">
        <f>O114*H114</f>
        <v>0</v>
      </c>
      <c r="Q114" s="140">
        <v>0</v>
      </c>
      <c r="R114" s="140">
        <f>Q114*H114</f>
        <v>0</v>
      </c>
      <c r="S114" s="140">
        <v>0</v>
      </c>
      <c r="T114" s="141">
        <f>S114*H114</f>
        <v>0</v>
      </c>
      <c r="AR114" s="142" t="s">
        <v>151</v>
      </c>
      <c r="AT114" s="142" t="s">
        <v>147</v>
      </c>
      <c r="AU114" s="142" t="s">
        <v>84</v>
      </c>
      <c r="AY114" s="18" t="s">
        <v>146</v>
      </c>
      <c r="BE114" s="143">
        <f>IF(N114="základní",J114,0)</f>
        <v>0</v>
      </c>
      <c r="BF114" s="143">
        <f>IF(N114="snížená",J114,0)</f>
        <v>0</v>
      </c>
      <c r="BG114" s="143">
        <f>IF(N114="zákl. přenesená",J114,0)</f>
        <v>0</v>
      </c>
      <c r="BH114" s="143">
        <f>IF(N114="sníž. přenesená",J114,0)</f>
        <v>0</v>
      </c>
      <c r="BI114" s="143">
        <f>IF(N114="nulová",J114,0)</f>
        <v>0</v>
      </c>
      <c r="BJ114" s="18" t="s">
        <v>84</v>
      </c>
      <c r="BK114" s="143">
        <f>ROUND(I114*H114,2)</f>
        <v>0</v>
      </c>
      <c r="BL114" s="18" t="s">
        <v>152</v>
      </c>
      <c r="BM114" s="142" t="s">
        <v>192</v>
      </c>
    </row>
    <row r="115" spans="2:65" s="1" customFormat="1" ht="19.5">
      <c r="B115" s="33"/>
      <c r="D115" s="144" t="s">
        <v>154</v>
      </c>
      <c r="F115" s="145" t="s">
        <v>193</v>
      </c>
      <c r="I115" s="146"/>
      <c r="L115" s="33"/>
      <c r="M115" s="147"/>
      <c r="T115" s="54"/>
      <c r="AT115" s="18" t="s">
        <v>154</v>
      </c>
      <c r="AU115" s="18" t="s">
        <v>84</v>
      </c>
    </row>
    <row r="116" spans="2:65" s="1" customFormat="1" ht="29.25">
      <c r="B116" s="33"/>
      <c r="D116" s="144" t="s">
        <v>156</v>
      </c>
      <c r="F116" s="148" t="s">
        <v>162</v>
      </c>
      <c r="I116" s="146"/>
      <c r="L116" s="33"/>
      <c r="M116" s="147"/>
      <c r="T116" s="54"/>
      <c r="AT116" s="18" t="s">
        <v>156</v>
      </c>
      <c r="AU116" s="18" t="s">
        <v>84</v>
      </c>
    </row>
    <row r="117" spans="2:65" s="1" customFormat="1" ht="16.5" customHeight="1">
      <c r="B117" s="33"/>
      <c r="C117" s="149" t="s">
        <v>194</v>
      </c>
      <c r="D117" s="149" t="s">
        <v>195</v>
      </c>
      <c r="E117" s="150" t="s">
        <v>196</v>
      </c>
      <c r="F117" s="151" t="s">
        <v>197</v>
      </c>
      <c r="G117" s="152" t="s">
        <v>198</v>
      </c>
      <c r="H117" s="153">
        <v>4</v>
      </c>
      <c r="I117" s="154"/>
      <c r="J117" s="155">
        <f>ROUND(I117*H117,2)</f>
        <v>0</v>
      </c>
      <c r="K117" s="151" t="s">
        <v>21</v>
      </c>
      <c r="L117" s="33"/>
      <c r="M117" s="156" t="s">
        <v>21</v>
      </c>
      <c r="N117" s="157" t="s">
        <v>48</v>
      </c>
      <c r="P117" s="140">
        <f>O117*H117</f>
        <v>0</v>
      </c>
      <c r="Q117" s="140">
        <v>0</v>
      </c>
      <c r="R117" s="140">
        <f>Q117*H117</f>
        <v>0</v>
      </c>
      <c r="S117" s="140">
        <v>0</v>
      </c>
      <c r="T117" s="141">
        <f>S117*H117</f>
        <v>0</v>
      </c>
      <c r="AR117" s="142" t="s">
        <v>152</v>
      </c>
      <c r="AT117" s="142" t="s">
        <v>195</v>
      </c>
      <c r="AU117" s="142" t="s">
        <v>84</v>
      </c>
      <c r="AY117" s="18" t="s">
        <v>146</v>
      </c>
      <c r="BE117" s="143">
        <f>IF(N117="základní",J117,0)</f>
        <v>0</v>
      </c>
      <c r="BF117" s="143">
        <f>IF(N117="snížená",J117,0)</f>
        <v>0</v>
      </c>
      <c r="BG117" s="143">
        <f>IF(N117="zákl. přenesená",J117,0)</f>
        <v>0</v>
      </c>
      <c r="BH117" s="143">
        <f>IF(N117="sníž. přenesená",J117,0)</f>
        <v>0</v>
      </c>
      <c r="BI117" s="143">
        <f>IF(N117="nulová",J117,0)</f>
        <v>0</v>
      </c>
      <c r="BJ117" s="18" t="s">
        <v>84</v>
      </c>
      <c r="BK117" s="143">
        <f>ROUND(I117*H117,2)</f>
        <v>0</v>
      </c>
      <c r="BL117" s="18" t="s">
        <v>152</v>
      </c>
      <c r="BM117" s="142" t="s">
        <v>199</v>
      </c>
    </row>
    <row r="118" spans="2:65" s="1" customFormat="1" ht="11.25">
      <c r="B118" s="33"/>
      <c r="D118" s="144" t="s">
        <v>154</v>
      </c>
      <c r="F118" s="145" t="s">
        <v>197</v>
      </c>
      <c r="I118" s="146"/>
      <c r="L118" s="33"/>
      <c r="M118" s="147"/>
      <c r="T118" s="54"/>
      <c r="AT118" s="18" t="s">
        <v>154</v>
      </c>
      <c r="AU118" s="18" t="s">
        <v>84</v>
      </c>
    </row>
    <row r="119" spans="2:65" s="1" customFormat="1" ht="16.5" customHeight="1">
      <c r="B119" s="33"/>
      <c r="C119" s="149" t="s">
        <v>200</v>
      </c>
      <c r="D119" s="149" t="s">
        <v>195</v>
      </c>
      <c r="E119" s="150" t="s">
        <v>201</v>
      </c>
      <c r="F119" s="151" t="s">
        <v>202</v>
      </c>
      <c r="G119" s="152" t="s">
        <v>198</v>
      </c>
      <c r="H119" s="153">
        <v>4</v>
      </c>
      <c r="I119" s="154"/>
      <c r="J119" s="155">
        <f>ROUND(I119*H119,2)</f>
        <v>0</v>
      </c>
      <c r="K119" s="151" t="s">
        <v>21</v>
      </c>
      <c r="L119" s="33"/>
      <c r="M119" s="156" t="s">
        <v>21</v>
      </c>
      <c r="N119" s="157" t="s">
        <v>48</v>
      </c>
      <c r="P119" s="140">
        <f>O119*H119</f>
        <v>0</v>
      </c>
      <c r="Q119" s="140">
        <v>0</v>
      </c>
      <c r="R119" s="140">
        <f>Q119*H119</f>
        <v>0</v>
      </c>
      <c r="S119" s="140">
        <v>0</v>
      </c>
      <c r="T119" s="141">
        <f>S119*H119</f>
        <v>0</v>
      </c>
      <c r="AR119" s="142" t="s">
        <v>152</v>
      </c>
      <c r="AT119" s="142" t="s">
        <v>195</v>
      </c>
      <c r="AU119" s="142" t="s">
        <v>84</v>
      </c>
      <c r="AY119" s="18" t="s">
        <v>146</v>
      </c>
      <c r="BE119" s="143">
        <f>IF(N119="základní",J119,0)</f>
        <v>0</v>
      </c>
      <c r="BF119" s="143">
        <f>IF(N119="snížená",J119,0)</f>
        <v>0</v>
      </c>
      <c r="BG119" s="143">
        <f>IF(N119="zákl. přenesená",J119,0)</f>
        <v>0</v>
      </c>
      <c r="BH119" s="143">
        <f>IF(N119="sníž. přenesená",J119,0)</f>
        <v>0</v>
      </c>
      <c r="BI119" s="143">
        <f>IF(N119="nulová",J119,0)</f>
        <v>0</v>
      </c>
      <c r="BJ119" s="18" t="s">
        <v>84</v>
      </c>
      <c r="BK119" s="143">
        <f>ROUND(I119*H119,2)</f>
        <v>0</v>
      </c>
      <c r="BL119" s="18" t="s">
        <v>152</v>
      </c>
      <c r="BM119" s="142" t="s">
        <v>203</v>
      </c>
    </row>
    <row r="120" spans="2:65" s="1" customFormat="1" ht="11.25">
      <c r="B120" s="33"/>
      <c r="D120" s="144" t="s">
        <v>154</v>
      </c>
      <c r="F120" s="145" t="s">
        <v>202</v>
      </c>
      <c r="I120" s="146"/>
      <c r="L120" s="33"/>
      <c r="M120" s="147"/>
      <c r="T120" s="54"/>
      <c r="AT120" s="18" t="s">
        <v>154</v>
      </c>
      <c r="AU120" s="18" t="s">
        <v>84</v>
      </c>
    </row>
    <row r="121" spans="2:65" s="1" customFormat="1" ht="16.5" customHeight="1">
      <c r="B121" s="33"/>
      <c r="C121" s="149" t="s">
        <v>204</v>
      </c>
      <c r="D121" s="149" t="s">
        <v>195</v>
      </c>
      <c r="E121" s="150" t="s">
        <v>205</v>
      </c>
      <c r="F121" s="151" t="s">
        <v>206</v>
      </c>
      <c r="G121" s="152" t="s">
        <v>198</v>
      </c>
      <c r="H121" s="153">
        <v>4</v>
      </c>
      <c r="I121" s="154"/>
      <c r="J121" s="155">
        <f>ROUND(I121*H121,2)</f>
        <v>0</v>
      </c>
      <c r="K121" s="151" t="s">
        <v>21</v>
      </c>
      <c r="L121" s="33"/>
      <c r="M121" s="156" t="s">
        <v>21</v>
      </c>
      <c r="N121" s="157" t="s">
        <v>48</v>
      </c>
      <c r="P121" s="140">
        <f>O121*H121</f>
        <v>0</v>
      </c>
      <c r="Q121" s="140">
        <v>0</v>
      </c>
      <c r="R121" s="140">
        <f>Q121*H121</f>
        <v>0</v>
      </c>
      <c r="S121" s="140">
        <v>0</v>
      </c>
      <c r="T121" s="141">
        <f>S121*H121</f>
        <v>0</v>
      </c>
      <c r="AR121" s="142" t="s">
        <v>152</v>
      </c>
      <c r="AT121" s="142" t="s">
        <v>195</v>
      </c>
      <c r="AU121" s="142" t="s">
        <v>84</v>
      </c>
      <c r="AY121" s="18" t="s">
        <v>146</v>
      </c>
      <c r="BE121" s="143">
        <f>IF(N121="základní",J121,0)</f>
        <v>0</v>
      </c>
      <c r="BF121" s="143">
        <f>IF(N121="snížená",J121,0)</f>
        <v>0</v>
      </c>
      <c r="BG121" s="143">
        <f>IF(N121="zákl. přenesená",J121,0)</f>
        <v>0</v>
      </c>
      <c r="BH121" s="143">
        <f>IF(N121="sníž. přenesená",J121,0)</f>
        <v>0</v>
      </c>
      <c r="BI121" s="143">
        <f>IF(N121="nulová",J121,0)</f>
        <v>0</v>
      </c>
      <c r="BJ121" s="18" t="s">
        <v>84</v>
      </c>
      <c r="BK121" s="143">
        <f>ROUND(I121*H121,2)</f>
        <v>0</v>
      </c>
      <c r="BL121" s="18" t="s">
        <v>152</v>
      </c>
      <c r="BM121" s="142" t="s">
        <v>207</v>
      </c>
    </row>
    <row r="122" spans="2:65" s="1" customFormat="1" ht="11.25">
      <c r="B122" s="33"/>
      <c r="D122" s="144" t="s">
        <v>154</v>
      </c>
      <c r="F122" s="145" t="s">
        <v>206</v>
      </c>
      <c r="I122" s="146"/>
      <c r="L122" s="33"/>
      <c r="M122" s="147"/>
      <c r="T122" s="54"/>
      <c r="AT122" s="18" t="s">
        <v>154</v>
      </c>
      <c r="AU122" s="18" t="s">
        <v>84</v>
      </c>
    </row>
    <row r="123" spans="2:65" s="1" customFormat="1" ht="16.5" customHeight="1">
      <c r="B123" s="33"/>
      <c r="C123" s="149" t="s">
        <v>208</v>
      </c>
      <c r="D123" s="149" t="s">
        <v>195</v>
      </c>
      <c r="E123" s="150" t="s">
        <v>209</v>
      </c>
      <c r="F123" s="151" t="s">
        <v>210</v>
      </c>
      <c r="G123" s="152" t="s">
        <v>198</v>
      </c>
      <c r="H123" s="153">
        <v>4</v>
      </c>
      <c r="I123" s="154"/>
      <c r="J123" s="155">
        <f>ROUND(I123*H123,2)</f>
        <v>0</v>
      </c>
      <c r="K123" s="151" t="s">
        <v>21</v>
      </c>
      <c r="L123" s="33"/>
      <c r="M123" s="156" t="s">
        <v>21</v>
      </c>
      <c r="N123" s="157" t="s">
        <v>48</v>
      </c>
      <c r="P123" s="140">
        <f>O123*H123</f>
        <v>0</v>
      </c>
      <c r="Q123" s="140">
        <v>0</v>
      </c>
      <c r="R123" s="140">
        <f>Q123*H123</f>
        <v>0</v>
      </c>
      <c r="S123" s="140">
        <v>0</v>
      </c>
      <c r="T123" s="141">
        <f>S123*H123</f>
        <v>0</v>
      </c>
      <c r="AR123" s="142" t="s">
        <v>152</v>
      </c>
      <c r="AT123" s="142" t="s">
        <v>195</v>
      </c>
      <c r="AU123" s="142" t="s">
        <v>84</v>
      </c>
      <c r="AY123" s="18" t="s">
        <v>146</v>
      </c>
      <c r="BE123" s="143">
        <f>IF(N123="základní",J123,0)</f>
        <v>0</v>
      </c>
      <c r="BF123" s="143">
        <f>IF(N123="snížená",J123,0)</f>
        <v>0</v>
      </c>
      <c r="BG123" s="143">
        <f>IF(N123="zákl. přenesená",J123,0)</f>
        <v>0</v>
      </c>
      <c r="BH123" s="143">
        <f>IF(N123="sníž. přenesená",J123,0)</f>
        <v>0</v>
      </c>
      <c r="BI123" s="143">
        <f>IF(N123="nulová",J123,0)</f>
        <v>0</v>
      </c>
      <c r="BJ123" s="18" t="s">
        <v>84</v>
      </c>
      <c r="BK123" s="143">
        <f>ROUND(I123*H123,2)</f>
        <v>0</v>
      </c>
      <c r="BL123" s="18" t="s">
        <v>152</v>
      </c>
      <c r="BM123" s="142" t="s">
        <v>211</v>
      </c>
    </row>
    <row r="124" spans="2:65" s="1" customFormat="1" ht="11.25">
      <c r="B124" s="33"/>
      <c r="D124" s="144" t="s">
        <v>154</v>
      </c>
      <c r="F124" s="145" t="s">
        <v>210</v>
      </c>
      <c r="I124" s="146"/>
      <c r="L124" s="33"/>
      <c r="M124" s="147"/>
      <c r="T124" s="54"/>
      <c r="AT124" s="18" t="s">
        <v>154</v>
      </c>
      <c r="AU124" s="18" t="s">
        <v>84</v>
      </c>
    </row>
    <row r="125" spans="2:65" s="11" customFormat="1" ht="25.9" customHeight="1">
      <c r="B125" s="120"/>
      <c r="D125" s="121" t="s">
        <v>76</v>
      </c>
      <c r="E125" s="122" t="s">
        <v>212</v>
      </c>
      <c r="F125" s="122" t="s">
        <v>213</v>
      </c>
      <c r="I125" s="123"/>
      <c r="J125" s="124">
        <f>BK125</f>
        <v>0</v>
      </c>
      <c r="L125" s="120"/>
      <c r="M125" s="125"/>
      <c r="P125" s="126">
        <f>SUM(P126:P145)</f>
        <v>0</v>
      </c>
      <c r="R125" s="126">
        <f>SUM(R126:R145)</f>
        <v>0</v>
      </c>
      <c r="T125" s="127">
        <f>SUM(T126:T145)</f>
        <v>0</v>
      </c>
      <c r="AR125" s="121" t="s">
        <v>163</v>
      </c>
      <c r="AT125" s="128" t="s">
        <v>76</v>
      </c>
      <c r="AU125" s="128" t="s">
        <v>77</v>
      </c>
      <c r="AY125" s="121" t="s">
        <v>146</v>
      </c>
      <c r="BK125" s="129">
        <f>SUM(BK126:BK145)</f>
        <v>0</v>
      </c>
    </row>
    <row r="126" spans="2:65" s="1" customFormat="1" ht="16.5" customHeight="1">
      <c r="B126" s="33"/>
      <c r="C126" s="130" t="s">
        <v>214</v>
      </c>
      <c r="D126" s="130" t="s">
        <v>147</v>
      </c>
      <c r="E126" s="131" t="s">
        <v>215</v>
      </c>
      <c r="F126" s="132" t="s">
        <v>216</v>
      </c>
      <c r="G126" s="133" t="s">
        <v>150</v>
      </c>
      <c r="H126" s="134">
        <v>135</v>
      </c>
      <c r="I126" s="135"/>
      <c r="J126" s="136">
        <f>ROUND(I126*H126,2)</f>
        <v>0</v>
      </c>
      <c r="K126" s="132" t="s">
        <v>21</v>
      </c>
      <c r="L126" s="137"/>
      <c r="M126" s="138" t="s">
        <v>21</v>
      </c>
      <c r="N126" s="139" t="s">
        <v>48</v>
      </c>
      <c r="P126" s="140">
        <f>O126*H126</f>
        <v>0</v>
      </c>
      <c r="Q126" s="140">
        <v>0</v>
      </c>
      <c r="R126" s="140">
        <f>Q126*H126</f>
        <v>0</v>
      </c>
      <c r="S126" s="140">
        <v>0</v>
      </c>
      <c r="T126" s="141">
        <f>S126*H126</f>
        <v>0</v>
      </c>
      <c r="AR126" s="142" t="s">
        <v>151</v>
      </c>
      <c r="AT126" s="142" t="s">
        <v>147</v>
      </c>
      <c r="AU126" s="142" t="s">
        <v>84</v>
      </c>
      <c r="AY126" s="18" t="s">
        <v>146</v>
      </c>
      <c r="BE126" s="143">
        <f>IF(N126="základní",J126,0)</f>
        <v>0</v>
      </c>
      <c r="BF126" s="143">
        <f>IF(N126="snížená",J126,0)</f>
        <v>0</v>
      </c>
      <c r="BG126" s="143">
        <f>IF(N126="zákl. přenesená",J126,0)</f>
        <v>0</v>
      </c>
      <c r="BH126" s="143">
        <f>IF(N126="sníž. přenesená",J126,0)</f>
        <v>0</v>
      </c>
      <c r="BI126" s="143">
        <f>IF(N126="nulová",J126,0)</f>
        <v>0</v>
      </c>
      <c r="BJ126" s="18" t="s">
        <v>84</v>
      </c>
      <c r="BK126" s="143">
        <f>ROUND(I126*H126,2)</f>
        <v>0</v>
      </c>
      <c r="BL126" s="18" t="s">
        <v>152</v>
      </c>
      <c r="BM126" s="142" t="s">
        <v>217</v>
      </c>
    </row>
    <row r="127" spans="2:65" s="1" customFormat="1" ht="19.5">
      <c r="B127" s="33"/>
      <c r="D127" s="144" t="s">
        <v>154</v>
      </c>
      <c r="F127" s="145" t="s">
        <v>218</v>
      </c>
      <c r="I127" s="146"/>
      <c r="L127" s="33"/>
      <c r="M127" s="147"/>
      <c r="T127" s="54"/>
      <c r="AT127" s="18" t="s">
        <v>154</v>
      </c>
      <c r="AU127" s="18" t="s">
        <v>84</v>
      </c>
    </row>
    <row r="128" spans="2:65" s="1" customFormat="1" ht="29.25">
      <c r="B128" s="33"/>
      <c r="D128" s="144" t="s">
        <v>156</v>
      </c>
      <c r="F128" s="148" t="s">
        <v>162</v>
      </c>
      <c r="I128" s="146"/>
      <c r="L128" s="33"/>
      <c r="M128" s="147"/>
      <c r="T128" s="54"/>
      <c r="AT128" s="18" t="s">
        <v>156</v>
      </c>
      <c r="AU128" s="18" t="s">
        <v>84</v>
      </c>
    </row>
    <row r="129" spans="2:65" s="1" customFormat="1" ht="16.5" customHeight="1">
      <c r="B129" s="33"/>
      <c r="C129" s="130" t="s">
        <v>219</v>
      </c>
      <c r="D129" s="130" t="s">
        <v>147</v>
      </c>
      <c r="E129" s="131" t="s">
        <v>220</v>
      </c>
      <c r="F129" s="132" t="s">
        <v>221</v>
      </c>
      <c r="G129" s="133" t="s">
        <v>150</v>
      </c>
      <c r="H129" s="134">
        <v>135</v>
      </c>
      <c r="I129" s="135"/>
      <c r="J129" s="136">
        <f>ROUND(I129*H129,2)</f>
        <v>0</v>
      </c>
      <c r="K129" s="132" t="s">
        <v>21</v>
      </c>
      <c r="L129" s="137"/>
      <c r="M129" s="138" t="s">
        <v>21</v>
      </c>
      <c r="N129" s="139" t="s">
        <v>48</v>
      </c>
      <c r="P129" s="140">
        <f>O129*H129</f>
        <v>0</v>
      </c>
      <c r="Q129" s="140">
        <v>0</v>
      </c>
      <c r="R129" s="140">
        <f>Q129*H129</f>
        <v>0</v>
      </c>
      <c r="S129" s="140">
        <v>0</v>
      </c>
      <c r="T129" s="141">
        <f>S129*H129</f>
        <v>0</v>
      </c>
      <c r="AR129" s="142" t="s">
        <v>151</v>
      </c>
      <c r="AT129" s="142" t="s">
        <v>147</v>
      </c>
      <c r="AU129" s="142" t="s">
        <v>84</v>
      </c>
      <c r="AY129" s="18" t="s">
        <v>146</v>
      </c>
      <c r="BE129" s="143">
        <f>IF(N129="základní",J129,0)</f>
        <v>0</v>
      </c>
      <c r="BF129" s="143">
        <f>IF(N129="snížená",J129,0)</f>
        <v>0</v>
      </c>
      <c r="BG129" s="143">
        <f>IF(N129="zákl. přenesená",J129,0)</f>
        <v>0</v>
      </c>
      <c r="BH129" s="143">
        <f>IF(N129="sníž. přenesená",J129,0)</f>
        <v>0</v>
      </c>
      <c r="BI129" s="143">
        <f>IF(N129="nulová",J129,0)</f>
        <v>0</v>
      </c>
      <c r="BJ129" s="18" t="s">
        <v>84</v>
      </c>
      <c r="BK129" s="143">
        <f>ROUND(I129*H129,2)</f>
        <v>0</v>
      </c>
      <c r="BL129" s="18" t="s">
        <v>152</v>
      </c>
      <c r="BM129" s="142" t="s">
        <v>222</v>
      </c>
    </row>
    <row r="130" spans="2:65" s="1" customFormat="1" ht="19.5">
      <c r="B130" s="33"/>
      <c r="D130" s="144" t="s">
        <v>154</v>
      </c>
      <c r="F130" s="145" t="s">
        <v>223</v>
      </c>
      <c r="I130" s="146"/>
      <c r="L130" s="33"/>
      <c r="M130" s="147"/>
      <c r="T130" s="54"/>
      <c r="AT130" s="18" t="s">
        <v>154</v>
      </c>
      <c r="AU130" s="18" t="s">
        <v>84</v>
      </c>
    </row>
    <row r="131" spans="2:65" s="1" customFormat="1" ht="29.25">
      <c r="B131" s="33"/>
      <c r="D131" s="144" t="s">
        <v>156</v>
      </c>
      <c r="F131" s="148" t="s">
        <v>162</v>
      </c>
      <c r="I131" s="146"/>
      <c r="L131" s="33"/>
      <c r="M131" s="147"/>
      <c r="T131" s="54"/>
      <c r="AT131" s="18" t="s">
        <v>156</v>
      </c>
      <c r="AU131" s="18" t="s">
        <v>84</v>
      </c>
    </row>
    <row r="132" spans="2:65" s="1" customFormat="1" ht="16.5" customHeight="1">
      <c r="B132" s="33"/>
      <c r="C132" s="130" t="s">
        <v>8</v>
      </c>
      <c r="D132" s="130" t="s">
        <v>147</v>
      </c>
      <c r="E132" s="131" t="s">
        <v>224</v>
      </c>
      <c r="F132" s="132" t="s">
        <v>225</v>
      </c>
      <c r="G132" s="133" t="s">
        <v>186</v>
      </c>
      <c r="H132" s="134">
        <v>56</v>
      </c>
      <c r="I132" s="135"/>
      <c r="J132" s="136">
        <f>ROUND(I132*H132,2)</f>
        <v>0</v>
      </c>
      <c r="K132" s="132" t="s">
        <v>21</v>
      </c>
      <c r="L132" s="137"/>
      <c r="M132" s="138" t="s">
        <v>21</v>
      </c>
      <c r="N132" s="139" t="s">
        <v>48</v>
      </c>
      <c r="P132" s="140">
        <f>O132*H132</f>
        <v>0</v>
      </c>
      <c r="Q132" s="140">
        <v>0</v>
      </c>
      <c r="R132" s="140">
        <f>Q132*H132</f>
        <v>0</v>
      </c>
      <c r="S132" s="140">
        <v>0</v>
      </c>
      <c r="T132" s="141">
        <f>S132*H132</f>
        <v>0</v>
      </c>
      <c r="AR132" s="142" t="s">
        <v>151</v>
      </c>
      <c r="AT132" s="142" t="s">
        <v>147</v>
      </c>
      <c r="AU132" s="142" t="s">
        <v>84</v>
      </c>
      <c r="AY132" s="18" t="s">
        <v>146</v>
      </c>
      <c r="BE132" s="143">
        <f>IF(N132="základní",J132,0)</f>
        <v>0</v>
      </c>
      <c r="BF132" s="143">
        <f>IF(N132="snížená",J132,0)</f>
        <v>0</v>
      </c>
      <c r="BG132" s="143">
        <f>IF(N132="zákl. přenesená",J132,0)</f>
        <v>0</v>
      </c>
      <c r="BH132" s="143">
        <f>IF(N132="sníž. přenesená",J132,0)</f>
        <v>0</v>
      </c>
      <c r="BI132" s="143">
        <f>IF(N132="nulová",J132,0)</f>
        <v>0</v>
      </c>
      <c r="BJ132" s="18" t="s">
        <v>84</v>
      </c>
      <c r="BK132" s="143">
        <f>ROUND(I132*H132,2)</f>
        <v>0</v>
      </c>
      <c r="BL132" s="18" t="s">
        <v>152</v>
      </c>
      <c r="BM132" s="142" t="s">
        <v>226</v>
      </c>
    </row>
    <row r="133" spans="2:65" s="1" customFormat="1" ht="11.25">
      <c r="B133" s="33"/>
      <c r="D133" s="144" t="s">
        <v>154</v>
      </c>
      <c r="F133" s="145" t="s">
        <v>227</v>
      </c>
      <c r="I133" s="146"/>
      <c r="L133" s="33"/>
      <c r="M133" s="147"/>
      <c r="T133" s="54"/>
      <c r="AT133" s="18" t="s">
        <v>154</v>
      </c>
      <c r="AU133" s="18" t="s">
        <v>84</v>
      </c>
    </row>
    <row r="134" spans="2:65" s="1" customFormat="1" ht="29.25">
      <c r="B134" s="33"/>
      <c r="D134" s="144" t="s">
        <v>156</v>
      </c>
      <c r="F134" s="148" t="s">
        <v>162</v>
      </c>
      <c r="I134" s="146"/>
      <c r="L134" s="33"/>
      <c r="M134" s="147"/>
      <c r="T134" s="54"/>
      <c r="AT134" s="18" t="s">
        <v>156</v>
      </c>
      <c r="AU134" s="18" t="s">
        <v>84</v>
      </c>
    </row>
    <row r="135" spans="2:65" s="1" customFormat="1" ht="16.5" customHeight="1">
      <c r="B135" s="33"/>
      <c r="C135" s="130" t="s">
        <v>228</v>
      </c>
      <c r="D135" s="130" t="s">
        <v>147</v>
      </c>
      <c r="E135" s="131" t="s">
        <v>229</v>
      </c>
      <c r="F135" s="132" t="s">
        <v>230</v>
      </c>
      <c r="G135" s="133" t="s">
        <v>186</v>
      </c>
      <c r="H135" s="134">
        <v>16</v>
      </c>
      <c r="I135" s="135"/>
      <c r="J135" s="136">
        <f>ROUND(I135*H135,2)</f>
        <v>0</v>
      </c>
      <c r="K135" s="132" t="s">
        <v>21</v>
      </c>
      <c r="L135" s="137"/>
      <c r="M135" s="138" t="s">
        <v>21</v>
      </c>
      <c r="N135" s="139" t="s">
        <v>48</v>
      </c>
      <c r="P135" s="140">
        <f>O135*H135</f>
        <v>0</v>
      </c>
      <c r="Q135" s="140">
        <v>0</v>
      </c>
      <c r="R135" s="140">
        <f>Q135*H135</f>
        <v>0</v>
      </c>
      <c r="S135" s="140">
        <v>0</v>
      </c>
      <c r="T135" s="141">
        <f>S135*H135</f>
        <v>0</v>
      </c>
      <c r="AR135" s="142" t="s">
        <v>151</v>
      </c>
      <c r="AT135" s="142" t="s">
        <v>147</v>
      </c>
      <c r="AU135" s="142" t="s">
        <v>84</v>
      </c>
      <c r="AY135" s="18" t="s">
        <v>146</v>
      </c>
      <c r="BE135" s="143">
        <f>IF(N135="základní",J135,0)</f>
        <v>0</v>
      </c>
      <c r="BF135" s="143">
        <f>IF(N135="snížená",J135,0)</f>
        <v>0</v>
      </c>
      <c r="BG135" s="143">
        <f>IF(N135="zákl. přenesená",J135,0)</f>
        <v>0</v>
      </c>
      <c r="BH135" s="143">
        <f>IF(N135="sníž. přenesená",J135,0)</f>
        <v>0</v>
      </c>
      <c r="BI135" s="143">
        <f>IF(N135="nulová",J135,0)</f>
        <v>0</v>
      </c>
      <c r="BJ135" s="18" t="s">
        <v>84</v>
      </c>
      <c r="BK135" s="143">
        <f>ROUND(I135*H135,2)</f>
        <v>0</v>
      </c>
      <c r="BL135" s="18" t="s">
        <v>152</v>
      </c>
      <c r="BM135" s="142" t="s">
        <v>231</v>
      </c>
    </row>
    <row r="136" spans="2:65" s="1" customFormat="1" ht="11.25">
      <c r="B136" s="33"/>
      <c r="D136" s="144" t="s">
        <v>154</v>
      </c>
      <c r="F136" s="145" t="s">
        <v>232</v>
      </c>
      <c r="I136" s="146"/>
      <c r="L136" s="33"/>
      <c r="M136" s="147"/>
      <c r="T136" s="54"/>
      <c r="AT136" s="18" t="s">
        <v>154</v>
      </c>
      <c r="AU136" s="18" t="s">
        <v>84</v>
      </c>
    </row>
    <row r="137" spans="2:65" s="1" customFormat="1" ht="29.25">
      <c r="B137" s="33"/>
      <c r="D137" s="144" t="s">
        <v>156</v>
      </c>
      <c r="F137" s="148" t="s">
        <v>162</v>
      </c>
      <c r="I137" s="146"/>
      <c r="L137" s="33"/>
      <c r="M137" s="147"/>
      <c r="T137" s="54"/>
      <c r="AT137" s="18" t="s">
        <v>156</v>
      </c>
      <c r="AU137" s="18" t="s">
        <v>84</v>
      </c>
    </row>
    <row r="138" spans="2:65" s="1" customFormat="1" ht="16.5" customHeight="1">
      <c r="B138" s="33"/>
      <c r="C138" s="149" t="s">
        <v>233</v>
      </c>
      <c r="D138" s="149" t="s">
        <v>195</v>
      </c>
      <c r="E138" s="150" t="s">
        <v>234</v>
      </c>
      <c r="F138" s="151" t="s">
        <v>235</v>
      </c>
      <c r="G138" s="152" t="s">
        <v>198</v>
      </c>
      <c r="H138" s="153">
        <v>1</v>
      </c>
      <c r="I138" s="154"/>
      <c r="J138" s="155">
        <f>ROUND(I138*H138,2)</f>
        <v>0</v>
      </c>
      <c r="K138" s="151" t="s">
        <v>21</v>
      </c>
      <c r="L138" s="33"/>
      <c r="M138" s="156" t="s">
        <v>21</v>
      </c>
      <c r="N138" s="157" t="s">
        <v>48</v>
      </c>
      <c r="P138" s="140">
        <f>O138*H138</f>
        <v>0</v>
      </c>
      <c r="Q138" s="140">
        <v>0</v>
      </c>
      <c r="R138" s="140">
        <f>Q138*H138</f>
        <v>0</v>
      </c>
      <c r="S138" s="140">
        <v>0</v>
      </c>
      <c r="T138" s="141">
        <f>S138*H138</f>
        <v>0</v>
      </c>
      <c r="AR138" s="142" t="s">
        <v>152</v>
      </c>
      <c r="AT138" s="142" t="s">
        <v>195</v>
      </c>
      <c r="AU138" s="142" t="s">
        <v>84</v>
      </c>
      <c r="AY138" s="18" t="s">
        <v>146</v>
      </c>
      <c r="BE138" s="143">
        <f>IF(N138="základní",J138,0)</f>
        <v>0</v>
      </c>
      <c r="BF138" s="143">
        <f>IF(N138="snížená",J138,0)</f>
        <v>0</v>
      </c>
      <c r="BG138" s="143">
        <f>IF(N138="zákl. přenesená",J138,0)</f>
        <v>0</v>
      </c>
      <c r="BH138" s="143">
        <f>IF(N138="sníž. přenesená",J138,0)</f>
        <v>0</v>
      </c>
      <c r="BI138" s="143">
        <f>IF(N138="nulová",J138,0)</f>
        <v>0</v>
      </c>
      <c r="BJ138" s="18" t="s">
        <v>84</v>
      </c>
      <c r="BK138" s="143">
        <f>ROUND(I138*H138,2)</f>
        <v>0</v>
      </c>
      <c r="BL138" s="18" t="s">
        <v>152</v>
      </c>
      <c r="BM138" s="142" t="s">
        <v>236</v>
      </c>
    </row>
    <row r="139" spans="2:65" s="1" customFormat="1" ht="11.25">
      <c r="B139" s="33"/>
      <c r="D139" s="144" t="s">
        <v>154</v>
      </c>
      <c r="F139" s="145" t="s">
        <v>235</v>
      </c>
      <c r="I139" s="146"/>
      <c r="L139" s="33"/>
      <c r="M139" s="147"/>
      <c r="T139" s="54"/>
      <c r="AT139" s="18" t="s">
        <v>154</v>
      </c>
      <c r="AU139" s="18" t="s">
        <v>84</v>
      </c>
    </row>
    <row r="140" spans="2:65" s="1" customFormat="1" ht="16.5" customHeight="1">
      <c r="B140" s="33"/>
      <c r="C140" s="149" t="s">
        <v>237</v>
      </c>
      <c r="D140" s="149" t="s">
        <v>195</v>
      </c>
      <c r="E140" s="150" t="s">
        <v>238</v>
      </c>
      <c r="F140" s="151" t="s">
        <v>239</v>
      </c>
      <c r="G140" s="152" t="s">
        <v>198</v>
      </c>
      <c r="H140" s="153">
        <v>1</v>
      </c>
      <c r="I140" s="154"/>
      <c r="J140" s="155">
        <f>ROUND(I140*H140,2)</f>
        <v>0</v>
      </c>
      <c r="K140" s="151" t="s">
        <v>21</v>
      </c>
      <c r="L140" s="33"/>
      <c r="M140" s="156" t="s">
        <v>21</v>
      </c>
      <c r="N140" s="157" t="s">
        <v>48</v>
      </c>
      <c r="P140" s="140">
        <f>O140*H140</f>
        <v>0</v>
      </c>
      <c r="Q140" s="140">
        <v>0</v>
      </c>
      <c r="R140" s="140">
        <f>Q140*H140</f>
        <v>0</v>
      </c>
      <c r="S140" s="140">
        <v>0</v>
      </c>
      <c r="T140" s="141">
        <f>S140*H140</f>
        <v>0</v>
      </c>
      <c r="AR140" s="142" t="s">
        <v>152</v>
      </c>
      <c r="AT140" s="142" t="s">
        <v>195</v>
      </c>
      <c r="AU140" s="142" t="s">
        <v>84</v>
      </c>
      <c r="AY140" s="18" t="s">
        <v>146</v>
      </c>
      <c r="BE140" s="143">
        <f>IF(N140="základní",J140,0)</f>
        <v>0</v>
      </c>
      <c r="BF140" s="143">
        <f>IF(N140="snížená",J140,0)</f>
        <v>0</v>
      </c>
      <c r="BG140" s="143">
        <f>IF(N140="zákl. přenesená",J140,0)</f>
        <v>0</v>
      </c>
      <c r="BH140" s="143">
        <f>IF(N140="sníž. přenesená",J140,0)</f>
        <v>0</v>
      </c>
      <c r="BI140" s="143">
        <f>IF(N140="nulová",J140,0)</f>
        <v>0</v>
      </c>
      <c r="BJ140" s="18" t="s">
        <v>84</v>
      </c>
      <c r="BK140" s="143">
        <f>ROUND(I140*H140,2)</f>
        <v>0</v>
      </c>
      <c r="BL140" s="18" t="s">
        <v>152</v>
      </c>
      <c r="BM140" s="142" t="s">
        <v>240</v>
      </c>
    </row>
    <row r="141" spans="2:65" s="1" customFormat="1" ht="11.25">
      <c r="B141" s="33"/>
      <c r="D141" s="144" t="s">
        <v>154</v>
      </c>
      <c r="F141" s="145" t="s">
        <v>239</v>
      </c>
      <c r="I141" s="146"/>
      <c r="L141" s="33"/>
      <c r="M141" s="147"/>
      <c r="T141" s="54"/>
      <c r="AT141" s="18" t="s">
        <v>154</v>
      </c>
      <c r="AU141" s="18" t="s">
        <v>84</v>
      </c>
    </row>
    <row r="142" spans="2:65" s="1" customFormat="1" ht="16.5" customHeight="1">
      <c r="B142" s="33"/>
      <c r="C142" s="149" t="s">
        <v>241</v>
      </c>
      <c r="D142" s="149" t="s">
        <v>195</v>
      </c>
      <c r="E142" s="150" t="s">
        <v>242</v>
      </c>
      <c r="F142" s="151" t="s">
        <v>206</v>
      </c>
      <c r="G142" s="152" t="s">
        <v>198</v>
      </c>
      <c r="H142" s="153">
        <v>1</v>
      </c>
      <c r="I142" s="154"/>
      <c r="J142" s="155">
        <f>ROUND(I142*H142,2)</f>
        <v>0</v>
      </c>
      <c r="K142" s="151" t="s">
        <v>21</v>
      </c>
      <c r="L142" s="33"/>
      <c r="M142" s="156" t="s">
        <v>21</v>
      </c>
      <c r="N142" s="157" t="s">
        <v>48</v>
      </c>
      <c r="P142" s="140">
        <f>O142*H142</f>
        <v>0</v>
      </c>
      <c r="Q142" s="140">
        <v>0</v>
      </c>
      <c r="R142" s="140">
        <f>Q142*H142</f>
        <v>0</v>
      </c>
      <c r="S142" s="140">
        <v>0</v>
      </c>
      <c r="T142" s="141">
        <f>S142*H142</f>
        <v>0</v>
      </c>
      <c r="AR142" s="142" t="s">
        <v>152</v>
      </c>
      <c r="AT142" s="142" t="s">
        <v>195</v>
      </c>
      <c r="AU142" s="142" t="s">
        <v>84</v>
      </c>
      <c r="AY142" s="18" t="s">
        <v>146</v>
      </c>
      <c r="BE142" s="143">
        <f>IF(N142="základní",J142,0)</f>
        <v>0</v>
      </c>
      <c r="BF142" s="143">
        <f>IF(N142="snížená",J142,0)</f>
        <v>0</v>
      </c>
      <c r="BG142" s="143">
        <f>IF(N142="zákl. přenesená",J142,0)</f>
        <v>0</v>
      </c>
      <c r="BH142" s="143">
        <f>IF(N142="sníž. přenesená",J142,0)</f>
        <v>0</v>
      </c>
      <c r="BI142" s="143">
        <f>IF(N142="nulová",J142,0)</f>
        <v>0</v>
      </c>
      <c r="BJ142" s="18" t="s">
        <v>84</v>
      </c>
      <c r="BK142" s="143">
        <f>ROUND(I142*H142,2)</f>
        <v>0</v>
      </c>
      <c r="BL142" s="18" t="s">
        <v>152</v>
      </c>
      <c r="BM142" s="142" t="s">
        <v>243</v>
      </c>
    </row>
    <row r="143" spans="2:65" s="1" customFormat="1" ht="11.25">
      <c r="B143" s="33"/>
      <c r="D143" s="144" t="s">
        <v>154</v>
      </c>
      <c r="F143" s="145" t="s">
        <v>206</v>
      </c>
      <c r="I143" s="146"/>
      <c r="L143" s="33"/>
      <c r="M143" s="147"/>
      <c r="T143" s="54"/>
      <c r="AT143" s="18" t="s">
        <v>154</v>
      </c>
      <c r="AU143" s="18" t="s">
        <v>84</v>
      </c>
    </row>
    <row r="144" spans="2:65" s="1" customFormat="1" ht="16.5" customHeight="1">
      <c r="B144" s="33"/>
      <c r="C144" s="149" t="s">
        <v>244</v>
      </c>
      <c r="D144" s="149" t="s">
        <v>195</v>
      </c>
      <c r="E144" s="150" t="s">
        <v>245</v>
      </c>
      <c r="F144" s="151" t="s">
        <v>210</v>
      </c>
      <c r="G144" s="152" t="s">
        <v>198</v>
      </c>
      <c r="H144" s="153">
        <v>1</v>
      </c>
      <c r="I144" s="154"/>
      <c r="J144" s="155">
        <f>ROUND(I144*H144,2)</f>
        <v>0</v>
      </c>
      <c r="K144" s="151" t="s">
        <v>21</v>
      </c>
      <c r="L144" s="33"/>
      <c r="M144" s="156" t="s">
        <v>21</v>
      </c>
      <c r="N144" s="157" t="s">
        <v>48</v>
      </c>
      <c r="P144" s="140">
        <f>O144*H144</f>
        <v>0</v>
      </c>
      <c r="Q144" s="140">
        <v>0</v>
      </c>
      <c r="R144" s="140">
        <f>Q144*H144</f>
        <v>0</v>
      </c>
      <c r="S144" s="140">
        <v>0</v>
      </c>
      <c r="T144" s="141">
        <f>S144*H144</f>
        <v>0</v>
      </c>
      <c r="AR144" s="142" t="s">
        <v>152</v>
      </c>
      <c r="AT144" s="142" t="s">
        <v>195</v>
      </c>
      <c r="AU144" s="142" t="s">
        <v>84</v>
      </c>
      <c r="AY144" s="18" t="s">
        <v>146</v>
      </c>
      <c r="BE144" s="143">
        <f>IF(N144="základní",J144,0)</f>
        <v>0</v>
      </c>
      <c r="BF144" s="143">
        <f>IF(N144="snížená",J144,0)</f>
        <v>0</v>
      </c>
      <c r="BG144" s="143">
        <f>IF(N144="zákl. přenesená",J144,0)</f>
        <v>0</v>
      </c>
      <c r="BH144" s="143">
        <f>IF(N144="sníž. přenesená",J144,0)</f>
        <v>0</v>
      </c>
      <c r="BI144" s="143">
        <f>IF(N144="nulová",J144,0)</f>
        <v>0</v>
      </c>
      <c r="BJ144" s="18" t="s">
        <v>84</v>
      </c>
      <c r="BK144" s="143">
        <f>ROUND(I144*H144,2)</f>
        <v>0</v>
      </c>
      <c r="BL144" s="18" t="s">
        <v>152</v>
      </c>
      <c r="BM144" s="142" t="s">
        <v>246</v>
      </c>
    </row>
    <row r="145" spans="2:65" s="1" customFormat="1" ht="11.25">
      <c r="B145" s="33"/>
      <c r="D145" s="144" t="s">
        <v>154</v>
      </c>
      <c r="F145" s="145" t="s">
        <v>210</v>
      </c>
      <c r="I145" s="146"/>
      <c r="L145" s="33"/>
      <c r="M145" s="147"/>
      <c r="T145" s="54"/>
      <c r="AT145" s="18" t="s">
        <v>154</v>
      </c>
      <c r="AU145" s="18" t="s">
        <v>84</v>
      </c>
    </row>
    <row r="146" spans="2:65" s="11" customFormat="1" ht="25.9" customHeight="1">
      <c r="B146" s="120"/>
      <c r="D146" s="121" t="s">
        <v>76</v>
      </c>
      <c r="E146" s="122" t="s">
        <v>247</v>
      </c>
      <c r="F146" s="122" t="s">
        <v>248</v>
      </c>
      <c r="I146" s="123"/>
      <c r="J146" s="124">
        <f>BK146</f>
        <v>0</v>
      </c>
      <c r="L146" s="120"/>
      <c r="M146" s="125"/>
      <c r="P146" s="126">
        <f>SUM(P147:P177)</f>
        <v>0</v>
      </c>
      <c r="R146" s="126">
        <f>SUM(R147:R177)</f>
        <v>0</v>
      </c>
      <c r="T146" s="127">
        <f>SUM(T147:T177)</f>
        <v>0</v>
      </c>
      <c r="AR146" s="121" t="s">
        <v>163</v>
      </c>
      <c r="AT146" s="128" t="s">
        <v>76</v>
      </c>
      <c r="AU146" s="128" t="s">
        <v>77</v>
      </c>
      <c r="AY146" s="121" t="s">
        <v>146</v>
      </c>
      <c r="BK146" s="129">
        <f>SUM(BK147:BK177)</f>
        <v>0</v>
      </c>
    </row>
    <row r="147" spans="2:65" s="1" customFormat="1" ht="16.5" customHeight="1">
      <c r="B147" s="33"/>
      <c r="C147" s="130" t="s">
        <v>7</v>
      </c>
      <c r="D147" s="130" t="s">
        <v>147</v>
      </c>
      <c r="E147" s="131" t="s">
        <v>249</v>
      </c>
      <c r="F147" s="132" t="s">
        <v>250</v>
      </c>
      <c r="G147" s="133" t="s">
        <v>251</v>
      </c>
      <c r="H147" s="134">
        <v>140</v>
      </c>
      <c r="I147" s="135"/>
      <c r="J147" s="136">
        <f>ROUND(I147*H147,2)</f>
        <v>0</v>
      </c>
      <c r="K147" s="132" t="s">
        <v>21</v>
      </c>
      <c r="L147" s="137"/>
      <c r="M147" s="138" t="s">
        <v>21</v>
      </c>
      <c r="N147" s="139" t="s">
        <v>48</v>
      </c>
      <c r="P147" s="140">
        <f>O147*H147</f>
        <v>0</v>
      </c>
      <c r="Q147" s="140">
        <v>0</v>
      </c>
      <c r="R147" s="140">
        <f>Q147*H147</f>
        <v>0</v>
      </c>
      <c r="S147" s="140">
        <v>0</v>
      </c>
      <c r="T147" s="141">
        <f>S147*H147</f>
        <v>0</v>
      </c>
      <c r="AR147" s="142" t="s">
        <v>151</v>
      </c>
      <c r="AT147" s="142" t="s">
        <v>147</v>
      </c>
      <c r="AU147" s="142" t="s">
        <v>84</v>
      </c>
      <c r="AY147" s="18" t="s">
        <v>146</v>
      </c>
      <c r="BE147" s="143">
        <f>IF(N147="základní",J147,0)</f>
        <v>0</v>
      </c>
      <c r="BF147" s="143">
        <f>IF(N147="snížená",J147,0)</f>
        <v>0</v>
      </c>
      <c r="BG147" s="143">
        <f>IF(N147="zákl. přenesená",J147,0)</f>
        <v>0</v>
      </c>
      <c r="BH147" s="143">
        <f>IF(N147="sníž. přenesená",J147,0)</f>
        <v>0</v>
      </c>
      <c r="BI147" s="143">
        <f>IF(N147="nulová",J147,0)</f>
        <v>0</v>
      </c>
      <c r="BJ147" s="18" t="s">
        <v>84</v>
      </c>
      <c r="BK147" s="143">
        <f>ROUND(I147*H147,2)</f>
        <v>0</v>
      </c>
      <c r="BL147" s="18" t="s">
        <v>152</v>
      </c>
      <c r="BM147" s="142" t="s">
        <v>252</v>
      </c>
    </row>
    <row r="148" spans="2:65" s="1" customFormat="1" ht="11.25">
      <c r="B148" s="33"/>
      <c r="D148" s="144" t="s">
        <v>154</v>
      </c>
      <c r="F148" s="145" t="s">
        <v>250</v>
      </c>
      <c r="I148" s="146"/>
      <c r="L148" s="33"/>
      <c r="M148" s="147"/>
      <c r="T148" s="54"/>
      <c r="AT148" s="18" t="s">
        <v>154</v>
      </c>
      <c r="AU148" s="18" t="s">
        <v>84</v>
      </c>
    </row>
    <row r="149" spans="2:65" s="1" customFormat="1" ht="29.25">
      <c r="B149" s="33"/>
      <c r="D149" s="144" t="s">
        <v>156</v>
      </c>
      <c r="F149" s="148" t="s">
        <v>162</v>
      </c>
      <c r="I149" s="146"/>
      <c r="L149" s="33"/>
      <c r="M149" s="147"/>
      <c r="T149" s="54"/>
      <c r="AT149" s="18" t="s">
        <v>156</v>
      </c>
      <c r="AU149" s="18" t="s">
        <v>84</v>
      </c>
    </row>
    <row r="150" spans="2:65" s="1" customFormat="1" ht="16.5" customHeight="1">
      <c r="B150" s="33"/>
      <c r="C150" s="130" t="s">
        <v>253</v>
      </c>
      <c r="D150" s="130" t="s">
        <v>147</v>
      </c>
      <c r="E150" s="131" t="s">
        <v>254</v>
      </c>
      <c r="F150" s="132" t="s">
        <v>255</v>
      </c>
      <c r="G150" s="133" t="s">
        <v>186</v>
      </c>
      <c r="H150" s="134">
        <v>32</v>
      </c>
      <c r="I150" s="135"/>
      <c r="J150" s="136">
        <f>ROUND(I150*H150,2)</f>
        <v>0</v>
      </c>
      <c r="K150" s="132" t="s">
        <v>21</v>
      </c>
      <c r="L150" s="137"/>
      <c r="M150" s="138" t="s">
        <v>21</v>
      </c>
      <c r="N150" s="139" t="s">
        <v>48</v>
      </c>
      <c r="P150" s="140">
        <f>O150*H150</f>
        <v>0</v>
      </c>
      <c r="Q150" s="140">
        <v>0</v>
      </c>
      <c r="R150" s="140">
        <f>Q150*H150</f>
        <v>0</v>
      </c>
      <c r="S150" s="140">
        <v>0</v>
      </c>
      <c r="T150" s="141">
        <f>S150*H150</f>
        <v>0</v>
      </c>
      <c r="AR150" s="142" t="s">
        <v>151</v>
      </c>
      <c r="AT150" s="142" t="s">
        <v>147</v>
      </c>
      <c r="AU150" s="142" t="s">
        <v>84</v>
      </c>
      <c r="AY150" s="18" t="s">
        <v>146</v>
      </c>
      <c r="BE150" s="143">
        <f>IF(N150="základní",J150,0)</f>
        <v>0</v>
      </c>
      <c r="BF150" s="143">
        <f>IF(N150="snížená",J150,0)</f>
        <v>0</v>
      </c>
      <c r="BG150" s="143">
        <f>IF(N150="zákl. přenesená",J150,0)</f>
        <v>0</v>
      </c>
      <c r="BH150" s="143">
        <f>IF(N150="sníž. přenesená",J150,0)</f>
        <v>0</v>
      </c>
      <c r="BI150" s="143">
        <f>IF(N150="nulová",J150,0)</f>
        <v>0</v>
      </c>
      <c r="BJ150" s="18" t="s">
        <v>84</v>
      </c>
      <c r="BK150" s="143">
        <f>ROUND(I150*H150,2)</f>
        <v>0</v>
      </c>
      <c r="BL150" s="18" t="s">
        <v>152</v>
      </c>
      <c r="BM150" s="142" t="s">
        <v>256</v>
      </c>
    </row>
    <row r="151" spans="2:65" s="1" customFormat="1" ht="11.25">
      <c r="B151" s="33"/>
      <c r="D151" s="144" t="s">
        <v>154</v>
      </c>
      <c r="F151" s="145" t="s">
        <v>255</v>
      </c>
      <c r="I151" s="146"/>
      <c r="L151" s="33"/>
      <c r="M151" s="147"/>
      <c r="T151" s="54"/>
      <c r="AT151" s="18" t="s">
        <v>154</v>
      </c>
      <c r="AU151" s="18" t="s">
        <v>84</v>
      </c>
    </row>
    <row r="152" spans="2:65" s="1" customFormat="1" ht="29.25">
      <c r="B152" s="33"/>
      <c r="D152" s="144" t="s">
        <v>156</v>
      </c>
      <c r="F152" s="148" t="s">
        <v>162</v>
      </c>
      <c r="I152" s="146"/>
      <c r="L152" s="33"/>
      <c r="M152" s="147"/>
      <c r="T152" s="54"/>
      <c r="AT152" s="18" t="s">
        <v>156</v>
      </c>
      <c r="AU152" s="18" t="s">
        <v>84</v>
      </c>
    </row>
    <row r="153" spans="2:65" s="1" customFormat="1" ht="16.5" customHeight="1">
      <c r="B153" s="33"/>
      <c r="C153" s="130" t="s">
        <v>257</v>
      </c>
      <c r="D153" s="130" t="s">
        <v>147</v>
      </c>
      <c r="E153" s="131" t="s">
        <v>258</v>
      </c>
      <c r="F153" s="132" t="s">
        <v>259</v>
      </c>
      <c r="G153" s="133" t="s">
        <v>186</v>
      </c>
      <c r="H153" s="134">
        <v>52</v>
      </c>
      <c r="I153" s="135"/>
      <c r="J153" s="136">
        <f>ROUND(I153*H153,2)</f>
        <v>0</v>
      </c>
      <c r="K153" s="132" t="s">
        <v>21</v>
      </c>
      <c r="L153" s="137"/>
      <c r="M153" s="138" t="s">
        <v>21</v>
      </c>
      <c r="N153" s="139" t="s">
        <v>48</v>
      </c>
      <c r="P153" s="140">
        <f>O153*H153</f>
        <v>0</v>
      </c>
      <c r="Q153" s="140">
        <v>0</v>
      </c>
      <c r="R153" s="140">
        <f>Q153*H153</f>
        <v>0</v>
      </c>
      <c r="S153" s="140">
        <v>0</v>
      </c>
      <c r="T153" s="141">
        <f>S153*H153</f>
        <v>0</v>
      </c>
      <c r="AR153" s="142" t="s">
        <v>151</v>
      </c>
      <c r="AT153" s="142" t="s">
        <v>147</v>
      </c>
      <c r="AU153" s="142" t="s">
        <v>84</v>
      </c>
      <c r="AY153" s="18" t="s">
        <v>146</v>
      </c>
      <c r="BE153" s="143">
        <f>IF(N153="základní",J153,0)</f>
        <v>0</v>
      </c>
      <c r="BF153" s="143">
        <f>IF(N153="snížená",J153,0)</f>
        <v>0</v>
      </c>
      <c r="BG153" s="143">
        <f>IF(N153="zákl. přenesená",J153,0)</f>
        <v>0</v>
      </c>
      <c r="BH153" s="143">
        <f>IF(N153="sníž. přenesená",J153,0)</f>
        <v>0</v>
      </c>
      <c r="BI153" s="143">
        <f>IF(N153="nulová",J153,0)</f>
        <v>0</v>
      </c>
      <c r="BJ153" s="18" t="s">
        <v>84</v>
      </c>
      <c r="BK153" s="143">
        <f>ROUND(I153*H153,2)</f>
        <v>0</v>
      </c>
      <c r="BL153" s="18" t="s">
        <v>152</v>
      </c>
      <c r="BM153" s="142" t="s">
        <v>260</v>
      </c>
    </row>
    <row r="154" spans="2:65" s="1" customFormat="1" ht="11.25">
      <c r="B154" s="33"/>
      <c r="D154" s="144" t="s">
        <v>154</v>
      </c>
      <c r="F154" s="145" t="s">
        <v>259</v>
      </c>
      <c r="I154" s="146"/>
      <c r="L154" s="33"/>
      <c r="M154" s="147"/>
      <c r="T154" s="54"/>
      <c r="AT154" s="18" t="s">
        <v>154</v>
      </c>
      <c r="AU154" s="18" t="s">
        <v>84</v>
      </c>
    </row>
    <row r="155" spans="2:65" s="1" customFormat="1" ht="29.25">
      <c r="B155" s="33"/>
      <c r="D155" s="144" t="s">
        <v>156</v>
      </c>
      <c r="F155" s="148" t="s">
        <v>162</v>
      </c>
      <c r="I155" s="146"/>
      <c r="L155" s="33"/>
      <c r="M155" s="147"/>
      <c r="T155" s="54"/>
      <c r="AT155" s="18" t="s">
        <v>156</v>
      </c>
      <c r="AU155" s="18" t="s">
        <v>84</v>
      </c>
    </row>
    <row r="156" spans="2:65" s="1" customFormat="1" ht="16.5" customHeight="1">
      <c r="B156" s="33"/>
      <c r="C156" s="130" t="s">
        <v>261</v>
      </c>
      <c r="D156" s="130" t="s">
        <v>147</v>
      </c>
      <c r="E156" s="131" t="s">
        <v>262</v>
      </c>
      <c r="F156" s="132" t="s">
        <v>263</v>
      </c>
      <c r="G156" s="133" t="s">
        <v>186</v>
      </c>
      <c r="H156" s="134">
        <v>16</v>
      </c>
      <c r="I156" s="135"/>
      <c r="J156" s="136">
        <f>ROUND(I156*H156,2)</f>
        <v>0</v>
      </c>
      <c r="K156" s="132" t="s">
        <v>21</v>
      </c>
      <c r="L156" s="137"/>
      <c r="M156" s="138" t="s">
        <v>21</v>
      </c>
      <c r="N156" s="139" t="s">
        <v>48</v>
      </c>
      <c r="P156" s="140">
        <f>O156*H156</f>
        <v>0</v>
      </c>
      <c r="Q156" s="140">
        <v>0</v>
      </c>
      <c r="R156" s="140">
        <f>Q156*H156</f>
        <v>0</v>
      </c>
      <c r="S156" s="140">
        <v>0</v>
      </c>
      <c r="T156" s="141">
        <f>S156*H156</f>
        <v>0</v>
      </c>
      <c r="AR156" s="142" t="s">
        <v>151</v>
      </c>
      <c r="AT156" s="142" t="s">
        <v>147</v>
      </c>
      <c r="AU156" s="142" t="s">
        <v>84</v>
      </c>
      <c r="AY156" s="18" t="s">
        <v>146</v>
      </c>
      <c r="BE156" s="143">
        <f>IF(N156="základní",J156,0)</f>
        <v>0</v>
      </c>
      <c r="BF156" s="143">
        <f>IF(N156="snížená",J156,0)</f>
        <v>0</v>
      </c>
      <c r="BG156" s="143">
        <f>IF(N156="zákl. přenesená",J156,0)</f>
        <v>0</v>
      </c>
      <c r="BH156" s="143">
        <f>IF(N156="sníž. přenesená",J156,0)</f>
        <v>0</v>
      </c>
      <c r="BI156" s="143">
        <f>IF(N156="nulová",J156,0)</f>
        <v>0</v>
      </c>
      <c r="BJ156" s="18" t="s">
        <v>84</v>
      </c>
      <c r="BK156" s="143">
        <f>ROUND(I156*H156,2)</f>
        <v>0</v>
      </c>
      <c r="BL156" s="18" t="s">
        <v>152</v>
      </c>
      <c r="BM156" s="142" t="s">
        <v>264</v>
      </c>
    </row>
    <row r="157" spans="2:65" s="1" customFormat="1" ht="11.25">
      <c r="B157" s="33"/>
      <c r="D157" s="144" t="s">
        <v>154</v>
      </c>
      <c r="F157" s="145" t="s">
        <v>263</v>
      </c>
      <c r="I157" s="146"/>
      <c r="L157" s="33"/>
      <c r="M157" s="147"/>
      <c r="T157" s="54"/>
      <c r="AT157" s="18" t="s">
        <v>154</v>
      </c>
      <c r="AU157" s="18" t="s">
        <v>84</v>
      </c>
    </row>
    <row r="158" spans="2:65" s="1" customFormat="1" ht="29.25">
      <c r="B158" s="33"/>
      <c r="D158" s="144" t="s">
        <v>156</v>
      </c>
      <c r="F158" s="148" t="s">
        <v>162</v>
      </c>
      <c r="I158" s="146"/>
      <c r="L158" s="33"/>
      <c r="M158" s="147"/>
      <c r="T158" s="54"/>
      <c r="AT158" s="18" t="s">
        <v>156</v>
      </c>
      <c r="AU158" s="18" t="s">
        <v>84</v>
      </c>
    </row>
    <row r="159" spans="2:65" s="1" customFormat="1" ht="16.5" customHeight="1">
      <c r="B159" s="33"/>
      <c r="C159" s="130" t="s">
        <v>265</v>
      </c>
      <c r="D159" s="130" t="s">
        <v>147</v>
      </c>
      <c r="E159" s="131" t="s">
        <v>266</v>
      </c>
      <c r="F159" s="132" t="s">
        <v>267</v>
      </c>
      <c r="G159" s="133" t="s">
        <v>186</v>
      </c>
      <c r="H159" s="134">
        <v>60</v>
      </c>
      <c r="I159" s="135"/>
      <c r="J159" s="136">
        <f>ROUND(I159*H159,2)</f>
        <v>0</v>
      </c>
      <c r="K159" s="132" t="s">
        <v>21</v>
      </c>
      <c r="L159" s="137"/>
      <c r="M159" s="138" t="s">
        <v>21</v>
      </c>
      <c r="N159" s="139" t="s">
        <v>48</v>
      </c>
      <c r="P159" s="140">
        <f>O159*H159</f>
        <v>0</v>
      </c>
      <c r="Q159" s="140">
        <v>0</v>
      </c>
      <c r="R159" s="140">
        <f>Q159*H159</f>
        <v>0</v>
      </c>
      <c r="S159" s="140">
        <v>0</v>
      </c>
      <c r="T159" s="141">
        <f>S159*H159</f>
        <v>0</v>
      </c>
      <c r="AR159" s="142" t="s">
        <v>151</v>
      </c>
      <c r="AT159" s="142" t="s">
        <v>147</v>
      </c>
      <c r="AU159" s="142" t="s">
        <v>84</v>
      </c>
      <c r="AY159" s="18" t="s">
        <v>146</v>
      </c>
      <c r="BE159" s="143">
        <f>IF(N159="základní",J159,0)</f>
        <v>0</v>
      </c>
      <c r="BF159" s="143">
        <f>IF(N159="snížená",J159,0)</f>
        <v>0</v>
      </c>
      <c r="BG159" s="143">
        <f>IF(N159="zákl. přenesená",J159,0)</f>
        <v>0</v>
      </c>
      <c r="BH159" s="143">
        <f>IF(N159="sníž. přenesená",J159,0)</f>
        <v>0</v>
      </c>
      <c r="BI159" s="143">
        <f>IF(N159="nulová",J159,0)</f>
        <v>0</v>
      </c>
      <c r="BJ159" s="18" t="s">
        <v>84</v>
      </c>
      <c r="BK159" s="143">
        <f>ROUND(I159*H159,2)</f>
        <v>0</v>
      </c>
      <c r="BL159" s="18" t="s">
        <v>152</v>
      </c>
      <c r="BM159" s="142" t="s">
        <v>268</v>
      </c>
    </row>
    <row r="160" spans="2:65" s="1" customFormat="1" ht="11.25">
      <c r="B160" s="33"/>
      <c r="D160" s="144" t="s">
        <v>154</v>
      </c>
      <c r="F160" s="145" t="s">
        <v>267</v>
      </c>
      <c r="I160" s="146"/>
      <c r="L160" s="33"/>
      <c r="M160" s="147"/>
      <c r="T160" s="54"/>
      <c r="AT160" s="18" t="s">
        <v>154</v>
      </c>
      <c r="AU160" s="18" t="s">
        <v>84</v>
      </c>
    </row>
    <row r="161" spans="2:65" s="1" customFormat="1" ht="29.25">
      <c r="B161" s="33"/>
      <c r="D161" s="144" t="s">
        <v>156</v>
      </c>
      <c r="F161" s="148" t="s">
        <v>162</v>
      </c>
      <c r="I161" s="146"/>
      <c r="L161" s="33"/>
      <c r="M161" s="147"/>
      <c r="T161" s="54"/>
      <c r="AT161" s="18" t="s">
        <v>156</v>
      </c>
      <c r="AU161" s="18" t="s">
        <v>84</v>
      </c>
    </row>
    <row r="162" spans="2:65" s="1" customFormat="1" ht="16.5" customHeight="1">
      <c r="B162" s="33"/>
      <c r="C162" s="149" t="s">
        <v>269</v>
      </c>
      <c r="D162" s="149" t="s">
        <v>195</v>
      </c>
      <c r="E162" s="150" t="s">
        <v>270</v>
      </c>
      <c r="F162" s="151" t="s">
        <v>271</v>
      </c>
      <c r="G162" s="152" t="s">
        <v>198</v>
      </c>
      <c r="H162" s="153">
        <v>4</v>
      </c>
      <c r="I162" s="154"/>
      <c r="J162" s="155">
        <f>ROUND(I162*H162,2)</f>
        <v>0</v>
      </c>
      <c r="K162" s="151" t="s">
        <v>21</v>
      </c>
      <c r="L162" s="33"/>
      <c r="M162" s="156" t="s">
        <v>21</v>
      </c>
      <c r="N162" s="157" t="s">
        <v>48</v>
      </c>
      <c r="P162" s="140">
        <f>O162*H162</f>
        <v>0</v>
      </c>
      <c r="Q162" s="140">
        <v>0</v>
      </c>
      <c r="R162" s="140">
        <f>Q162*H162</f>
        <v>0</v>
      </c>
      <c r="S162" s="140">
        <v>0</v>
      </c>
      <c r="T162" s="141">
        <f>S162*H162</f>
        <v>0</v>
      </c>
      <c r="AR162" s="142" t="s">
        <v>152</v>
      </c>
      <c r="AT162" s="142" t="s">
        <v>195</v>
      </c>
      <c r="AU162" s="142" t="s">
        <v>84</v>
      </c>
      <c r="AY162" s="18" t="s">
        <v>146</v>
      </c>
      <c r="BE162" s="143">
        <f>IF(N162="základní",J162,0)</f>
        <v>0</v>
      </c>
      <c r="BF162" s="143">
        <f>IF(N162="snížená",J162,0)</f>
        <v>0</v>
      </c>
      <c r="BG162" s="143">
        <f>IF(N162="zákl. přenesená",J162,0)</f>
        <v>0</v>
      </c>
      <c r="BH162" s="143">
        <f>IF(N162="sníž. přenesená",J162,0)</f>
        <v>0</v>
      </c>
      <c r="BI162" s="143">
        <f>IF(N162="nulová",J162,0)</f>
        <v>0</v>
      </c>
      <c r="BJ162" s="18" t="s">
        <v>84</v>
      </c>
      <c r="BK162" s="143">
        <f>ROUND(I162*H162,2)</f>
        <v>0</v>
      </c>
      <c r="BL162" s="18" t="s">
        <v>152</v>
      </c>
      <c r="BM162" s="142" t="s">
        <v>272</v>
      </c>
    </row>
    <row r="163" spans="2:65" s="1" customFormat="1" ht="11.25">
      <c r="B163" s="33"/>
      <c r="D163" s="144" t="s">
        <v>154</v>
      </c>
      <c r="F163" s="145" t="s">
        <v>271</v>
      </c>
      <c r="I163" s="146"/>
      <c r="L163" s="33"/>
      <c r="M163" s="147"/>
      <c r="T163" s="54"/>
      <c r="AT163" s="18" t="s">
        <v>154</v>
      </c>
      <c r="AU163" s="18" t="s">
        <v>84</v>
      </c>
    </row>
    <row r="164" spans="2:65" s="1" customFormat="1" ht="16.5" customHeight="1">
      <c r="B164" s="33"/>
      <c r="C164" s="149" t="s">
        <v>273</v>
      </c>
      <c r="D164" s="149" t="s">
        <v>195</v>
      </c>
      <c r="E164" s="150" t="s">
        <v>274</v>
      </c>
      <c r="F164" s="151" t="s">
        <v>275</v>
      </c>
      <c r="G164" s="152" t="s">
        <v>198</v>
      </c>
      <c r="H164" s="153">
        <v>4</v>
      </c>
      <c r="I164" s="154"/>
      <c r="J164" s="155">
        <f>ROUND(I164*H164,2)</f>
        <v>0</v>
      </c>
      <c r="K164" s="151" t="s">
        <v>21</v>
      </c>
      <c r="L164" s="33"/>
      <c r="M164" s="156" t="s">
        <v>21</v>
      </c>
      <c r="N164" s="157" t="s">
        <v>48</v>
      </c>
      <c r="P164" s="140">
        <f>O164*H164</f>
        <v>0</v>
      </c>
      <c r="Q164" s="140">
        <v>0</v>
      </c>
      <c r="R164" s="140">
        <f>Q164*H164</f>
        <v>0</v>
      </c>
      <c r="S164" s="140">
        <v>0</v>
      </c>
      <c r="T164" s="141">
        <f>S164*H164</f>
        <v>0</v>
      </c>
      <c r="AR164" s="142" t="s">
        <v>152</v>
      </c>
      <c r="AT164" s="142" t="s">
        <v>195</v>
      </c>
      <c r="AU164" s="142" t="s">
        <v>84</v>
      </c>
      <c r="AY164" s="18" t="s">
        <v>146</v>
      </c>
      <c r="BE164" s="143">
        <f>IF(N164="základní",J164,0)</f>
        <v>0</v>
      </c>
      <c r="BF164" s="143">
        <f>IF(N164="snížená",J164,0)</f>
        <v>0</v>
      </c>
      <c r="BG164" s="143">
        <f>IF(N164="zákl. přenesená",J164,0)</f>
        <v>0</v>
      </c>
      <c r="BH164" s="143">
        <f>IF(N164="sníž. přenesená",J164,0)</f>
        <v>0</v>
      </c>
      <c r="BI164" s="143">
        <f>IF(N164="nulová",J164,0)</f>
        <v>0</v>
      </c>
      <c r="BJ164" s="18" t="s">
        <v>84</v>
      </c>
      <c r="BK164" s="143">
        <f>ROUND(I164*H164,2)</f>
        <v>0</v>
      </c>
      <c r="BL164" s="18" t="s">
        <v>152</v>
      </c>
      <c r="BM164" s="142" t="s">
        <v>276</v>
      </c>
    </row>
    <row r="165" spans="2:65" s="1" customFormat="1" ht="11.25">
      <c r="B165" s="33"/>
      <c r="D165" s="144" t="s">
        <v>154</v>
      </c>
      <c r="F165" s="145" t="s">
        <v>275</v>
      </c>
      <c r="I165" s="146"/>
      <c r="L165" s="33"/>
      <c r="M165" s="147"/>
      <c r="T165" s="54"/>
      <c r="AT165" s="18" t="s">
        <v>154</v>
      </c>
      <c r="AU165" s="18" t="s">
        <v>84</v>
      </c>
    </row>
    <row r="166" spans="2:65" s="1" customFormat="1" ht="16.5" customHeight="1">
      <c r="B166" s="33"/>
      <c r="C166" s="149" t="s">
        <v>277</v>
      </c>
      <c r="D166" s="149" t="s">
        <v>195</v>
      </c>
      <c r="E166" s="150" t="s">
        <v>278</v>
      </c>
      <c r="F166" s="151" t="s">
        <v>279</v>
      </c>
      <c r="G166" s="152" t="s">
        <v>198</v>
      </c>
      <c r="H166" s="153">
        <v>1</v>
      </c>
      <c r="I166" s="154"/>
      <c r="J166" s="155">
        <f>ROUND(I166*H166,2)</f>
        <v>0</v>
      </c>
      <c r="K166" s="151" t="s">
        <v>21</v>
      </c>
      <c r="L166" s="33"/>
      <c r="M166" s="156" t="s">
        <v>21</v>
      </c>
      <c r="N166" s="157" t="s">
        <v>48</v>
      </c>
      <c r="P166" s="140">
        <f>O166*H166</f>
        <v>0</v>
      </c>
      <c r="Q166" s="140">
        <v>0</v>
      </c>
      <c r="R166" s="140">
        <f>Q166*H166</f>
        <v>0</v>
      </c>
      <c r="S166" s="140">
        <v>0</v>
      </c>
      <c r="T166" s="141">
        <f>S166*H166</f>
        <v>0</v>
      </c>
      <c r="AR166" s="142" t="s">
        <v>152</v>
      </c>
      <c r="AT166" s="142" t="s">
        <v>195</v>
      </c>
      <c r="AU166" s="142" t="s">
        <v>84</v>
      </c>
      <c r="AY166" s="18" t="s">
        <v>146</v>
      </c>
      <c r="BE166" s="143">
        <f>IF(N166="základní",J166,0)</f>
        <v>0</v>
      </c>
      <c r="BF166" s="143">
        <f>IF(N166="snížená",J166,0)</f>
        <v>0</v>
      </c>
      <c r="BG166" s="143">
        <f>IF(N166="zákl. přenesená",J166,0)</f>
        <v>0</v>
      </c>
      <c r="BH166" s="143">
        <f>IF(N166="sníž. přenesená",J166,0)</f>
        <v>0</v>
      </c>
      <c r="BI166" s="143">
        <f>IF(N166="nulová",J166,0)</f>
        <v>0</v>
      </c>
      <c r="BJ166" s="18" t="s">
        <v>84</v>
      </c>
      <c r="BK166" s="143">
        <f>ROUND(I166*H166,2)</f>
        <v>0</v>
      </c>
      <c r="BL166" s="18" t="s">
        <v>152</v>
      </c>
      <c r="BM166" s="142" t="s">
        <v>280</v>
      </c>
    </row>
    <row r="167" spans="2:65" s="1" customFormat="1" ht="11.25">
      <c r="B167" s="33"/>
      <c r="D167" s="144" t="s">
        <v>154</v>
      </c>
      <c r="F167" s="145" t="s">
        <v>279</v>
      </c>
      <c r="I167" s="146"/>
      <c r="L167" s="33"/>
      <c r="M167" s="147"/>
      <c r="T167" s="54"/>
      <c r="AT167" s="18" t="s">
        <v>154</v>
      </c>
      <c r="AU167" s="18" t="s">
        <v>84</v>
      </c>
    </row>
    <row r="168" spans="2:65" s="1" customFormat="1" ht="16.5" customHeight="1">
      <c r="B168" s="33"/>
      <c r="C168" s="149" t="s">
        <v>281</v>
      </c>
      <c r="D168" s="149" t="s">
        <v>195</v>
      </c>
      <c r="E168" s="150" t="s">
        <v>282</v>
      </c>
      <c r="F168" s="151" t="s">
        <v>283</v>
      </c>
      <c r="G168" s="152" t="s">
        <v>198</v>
      </c>
      <c r="H168" s="153">
        <v>1</v>
      </c>
      <c r="I168" s="154"/>
      <c r="J168" s="155">
        <f>ROUND(I168*H168,2)</f>
        <v>0</v>
      </c>
      <c r="K168" s="151" t="s">
        <v>21</v>
      </c>
      <c r="L168" s="33"/>
      <c r="M168" s="156" t="s">
        <v>21</v>
      </c>
      <c r="N168" s="157" t="s">
        <v>48</v>
      </c>
      <c r="P168" s="140">
        <f>O168*H168</f>
        <v>0</v>
      </c>
      <c r="Q168" s="140">
        <v>0</v>
      </c>
      <c r="R168" s="140">
        <f>Q168*H168</f>
        <v>0</v>
      </c>
      <c r="S168" s="140">
        <v>0</v>
      </c>
      <c r="T168" s="141">
        <f>S168*H168</f>
        <v>0</v>
      </c>
      <c r="AR168" s="142" t="s">
        <v>152</v>
      </c>
      <c r="AT168" s="142" t="s">
        <v>195</v>
      </c>
      <c r="AU168" s="142" t="s">
        <v>84</v>
      </c>
      <c r="AY168" s="18" t="s">
        <v>146</v>
      </c>
      <c r="BE168" s="143">
        <f>IF(N168="základní",J168,0)</f>
        <v>0</v>
      </c>
      <c r="BF168" s="143">
        <f>IF(N168="snížená",J168,0)</f>
        <v>0</v>
      </c>
      <c r="BG168" s="143">
        <f>IF(N168="zákl. přenesená",J168,0)</f>
        <v>0</v>
      </c>
      <c r="BH168" s="143">
        <f>IF(N168="sníž. přenesená",J168,0)</f>
        <v>0</v>
      </c>
      <c r="BI168" s="143">
        <f>IF(N168="nulová",J168,0)</f>
        <v>0</v>
      </c>
      <c r="BJ168" s="18" t="s">
        <v>84</v>
      </c>
      <c r="BK168" s="143">
        <f>ROUND(I168*H168,2)</f>
        <v>0</v>
      </c>
      <c r="BL168" s="18" t="s">
        <v>152</v>
      </c>
      <c r="BM168" s="142" t="s">
        <v>284</v>
      </c>
    </row>
    <row r="169" spans="2:65" s="1" customFormat="1" ht="11.25">
      <c r="B169" s="33"/>
      <c r="D169" s="144" t="s">
        <v>154</v>
      </c>
      <c r="F169" s="145" t="s">
        <v>283</v>
      </c>
      <c r="I169" s="146"/>
      <c r="L169" s="33"/>
      <c r="M169" s="147"/>
      <c r="T169" s="54"/>
      <c r="AT169" s="18" t="s">
        <v>154</v>
      </c>
      <c r="AU169" s="18" t="s">
        <v>84</v>
      </c>
    </row>
    <row r="170" spans="2:65" s="1" customFormat="1" ht="16.5" customHeight="1">
      <c r="B170" s="33"/>
      <c r="C170" s="149" t="s">
        <v>285</v>
      </c>
      <c r="D170" s="149" t="s">
        <v>195</v>
      </c>
      <c r="E170" s="150" t="s">
        <v>286</v>
      </c>
      <c r="F170" s="151" t="s">
        <v>287</v>
      </c>
      <c r="G170" s="152" t="s">
        <v>198</v>
      </c>
      <c r="H170" s="153">
        <v>1</v>
      </c>
      <c r="I170" s="154"/>
      <c r="J170" s="155">
        <f>ROUND(I170*H170,2)</f>
        <v>0</v>
      </c>
      <c r="K170" s="151" t="s">
        <v>21</v>
      </c>
      <c r="L170" s="33"/>
      <c r="M170" s="156" t="s">
        <v>21</v>
      </c>
      <c r="N170" s="157" t="s">
        <v>48</v>
      </c>
      <c r="P170" s="140">
        <f>O170*H170</f>
        <v>0</v>
      </c>
      <c r="Q170" s="140">
        <v>0</v>
      </c>
      <c r="R170" s="140">
        <f>Q170*H170</f>
        <v>0</v>
      </c>
      <c r="S170" s="140">
        <v>0</v>
      </c>
      <c r="T170" s="141">
        <f>S170*H170</f>
        <v>0</v>
      </c>
      <c r="AR170" s="142" t="s">
        <v>152</v>
      </c>
      <c r="AT170" s="142" t="s">
        <v>195</v>
      </c>
      <c r="AU170" s="142" t="s">
        <v>84</v>
      </c>
      <c r="AY170" s="18" t="s">
        <v>146</v>
      </c>
      <c r="BE170" s="143">
        <f>IF(N170="základní",J170,0)</f>
        <v>0</v>
      </c>
      <c r="BF170" s="143">
        <f>IF(N170="snížená",J170,0)</f>
        <v>0</v>
      </c>
      <c r="BG170" s="143">
        <f>IF(N170="zákl. přenesená",J170,0)</f>
        <v>0</v>
      </c>
      <c r="BH170" s="143">
        <f>IF(N170="sníž. přenesená",J170,0)</f>
        <v>0</v>
      </c>
      <c r="BI170" s="143">
        <f>IF(N170="nulová",J170,0)</f>
        <v>0</v>
      </c>
      <c r="BJ170" s="18" t="s">
        <v>84</v>
      </c>
      <c r="BK170" s="143">
        <f>ROUND(I170*H170,2)</f>
        <v>0</v>
      </c>
      <c r="BL170" s="18" t="s">
        <v>152</v>
      </c>
      <c r="BM170" s="142" t="s">
        <v>288</v>
      </c>
    </row>
    <row r="171" spans="2:65" s="1" customFormat="1" ht="11.25">
      <c r="B171" s="33"/>
      <c r="D171" s="144" t="s">
        <v>154</v>
      </c>
      <c r="F171" s="145" t="s">
        <v>289</v>
      </c>
      <c r="I171" s="146"/>
      <c r="L171" s="33"/>
      <c r="M171" s="147"/>
      <c r="T171" s="54"/>
      <c r="AT171" s="18" t="s">
        <v>154</v>
      </c>
      <c r="AU171" s="18" t="s">
        <v>84</v>
      </c>
    </row>
    <row r="172" spans="2:65" s="1" customFormat="1" ht="16.5" customHeight="1">
      <c r="B172" s="33"/>
      <c r="C172" s="149" t="s">
        <v>290</v>
      </c>
      <c r="D172" s="149" t="s">
        <v>195</v>
      </c>
      <c r="E172" s="150" t="s">
        <v>291</v>
      </c>
      <c r="F172" s="151" t="s">
        <v>292</v>
      </c>
      <c r="G172" s="152" t="s">
        <v>198</v>
      </c>
      <c r="H172" s="153">
        <v>1</v>
      </c>
      <c r="I172" s="154"/>
      <c r="J172" s="155">
        <f>ROUND(I172*H172,2)</f>
        <v>0</v>
      </c>
      <c r="K172" s="151" t="s">
        <v>21</v>
      </c>
      <c r="L172" s="33"/>
      <c r="M172" s="156" t="s">
        <v>21</v>
      </c>
      <c r="N172" s="157" t="s">
        <v>48</v>
      </c>
      <c r="P172" s="140">
        <f>O172*H172</f>
        <v>0</v>
      </c>
      <c r="Q172" s="140">
        <v>0</v>
      </c>
      <c r="R172" s="140">
        <f>Q172*H172</f>
        <v>0</v>
      </c>
      <c r="S172" s="140">
        <v>0</v>
      </c>
      <c r="T172" s="141">
        <f>S172*H172</f>
        <v>0</v>
      </c>
      <c r="AR172" s="142" t="s">
        <v>152</v>
      </c>
      <c r="AT172" s="142" t="s">
        <v>195</v>
      </c>
      <c r="AU172" s="142" t="s">
        <v>84</v>
      </c>
      <c r="AY172" s="18" t="s">
        <v>146</v>
      </c>
      <c r="BE172" s="143">
        <f>IF(N172="základní",J172,0)</f>
        <v>0</v>
      </c>
      <c r="BF172" s="143">
        <f>IF(N172="snížená",J172,0)</f>
        <v>0</v>
      </c>
      <c r="BG172" s="143">
        <f>IF(N172="zákl. přenesená",J172,0)</f>
        <v>0</v>
      </c>
      <c r="BH172" s="143">
        <f>IF(N172="sníž. přenesená",J172,0)</f>
        <v>0</v>
      </c>
      <c r="BI172" s="143">
        <f>IF(N172="nulová",J172,0)</f>
        <v>0</v>
      </c>
      <c r="BJ172" s="18" t="s">
        <v>84</v>
      </c>
      <c r="BK172" s="143">
        <f>ROUND(I172*H172,2)</f>
        <v>0</v>
      </c>
      <c r="BL172" s="18" t="s">
        <v>152</v>
      </c>
      <c r="BM172" s="142" t="s">
        <v>293</v>
      </c>
    </row>
    <row r="173" spans="2:65" s="1" customFormat="1" ht="11.25">
      <c r="B173" s="33"/>
      <c r="D173" s="144" t="s">
        <v>154</v>
      </c>
      <c r="F173" s="145" t="s">
        <v>294</v>
      </c>
      <c r="I173" s="146"/>
      <c r="L173" s="33"/>
      <c r="M173" s="147"/>
      <c r="T173" s="54"/>
      <c r="AT173" s="18" t="s">
        <v>154</v>
      </c>
      <c r="AU173" s="18" t="s">
        <v>84</v>
      </c>
    </row>
    <row r="174" spans="2:65" s="1" customFormat="1" ht="16.5" customHeight="1">
      <c r="B174" s="33"/>
      <c r="C174" s="149" t="s">
        <v>295</v>
      </c>
      <c r="D174" s="149" t="s">
        <v>195</v>
      </c>
      <c r="E174" s="150" t="s">
        <v>296</v>
      </c>
      <c r="F174" s="151" t="s">
        <v>297</v>
      </c>
      <c r="G174" s="152" t="s">
        <v>198</v>
      </c>
      <c r="H174" s="153">
        <v>1</v>
      </c>
      <c r="I174" s="154"/>
      <c r="J174" s="155">
        <f>ROUND(I174*H174,2)</f>
        <v>0</v>
      </c>
      <c r="K174" s="151" t="s">
        <v>21</v>
      </c>
      <c r="L174" s="33"/>
      <c r="M174" s="156" t="s">
        <v>21</v>
      </c>
      <c r="N174" s="157" t="s">
        <v>48</v>
      </c>
      <c r="P174" s="140">
        <f>O174*H174</f>
        <v>0</v>
      </c>
      <c r="Q174" s="140">
        <v>0</v>
      </c>
      <c r="R174" s="140">
        <f>Q174*H174</f>
        <v>0</v>
      </c>
      <c r="S174" s="140">
        <v>0</v>
      </c>
      <c r="T174" s="141">
        <f>S174*H174</f>
        <v>0</v>
      </c>
      <c r="AR174" s="142" t="s">
        <v>152</v>
      </c>
      <c r="AT174" s="142" t="s">
        <v>195</v>
      </c>
      <c r="AU174" s="142" t="s">
        <v>84</v>
      </c>
      <c r="AY174" s="18" t="s">
        <v>146</v>
      </c>
      <c r="BE174" s="143">
        <f>IF(N174="základní",J174,0)</f>
        <v>0</v>
      </c>
      <c r="BF174" s="143">
        <f>IF(N174="snížená",J174,0)</f>
        <v>0</v>
      </c>
      <c r="BG174" s="143">
        <f>IF(N174="zákl. přenesená",J174,0)</f>
        <v>0</v>
      </c>
      <c r="BH174" s="143">
        <f>IF(N174="sníž. přenesená",J174,0)</f>
        <v>0</v>
      </c>
      <c r="BI174" s="143">
        <f>IF(N174="nulová",J174,0)</f>
        <v>0</v>
      </c>
      <c r="BJ174" s="18" t="s">
        <v>84</v>
      </c>
      <c r="BK174" s="143">
        <f>ROUND(I174*H174,2)</f>
        <v>0</v>
      </c>
      <c r="BL174" s="18" t="s">
        <v>152</v>
      </c>
      <c r="BM174" s="142" t="s">
        <v>298</v>
      </c>
    </row>
    <row r="175" spans="2:65" s="1" customFormat="1" ht="11.25">
      <c r="B175" s="33"/>
      <c r="D175" s="144" t="s">
        <v>154</v>
      </c>
      <c r="F175" s="145" t="s">
        <v>299</v>
      </c>
      <c r="I175" s="146"/>
      <c r="L175" s="33"/>
      <c r="M175" s="147"/>
      <c r="T175" s="54"/>
      <c r="AT175" s="18" t="s">
        <v>154</v>
      </c>
      <c r="AU175" s="18" t="s">
        <v>84</v>
      </c>
    </row>
    <row r="176" spans="2:65" s="1" customFormat="1" ht="16.5" customHeight="1">
      <c r="B176" s="33"/>
      <c r="C176" s="149" t="s">
        <v>300</v>
      </c>
      <c r="D176" s="149" t="s">
        <v>195</v>
      </c>
      <c r="E176" s="150" t="s">
        <v>301</v>
      </c>
      <c r="F176" s="151" t="s">
        <v>302</v>
      </c>
      <c r="G176" s="152" t="s">
        <v>198</v>
      </c>
      <c r="H176" s="153">
        <v>1</v>
      </c>
      <c r="I176" s="154"/>
      <c r="J176" s="155">
        <f>ROUND(I176*H176,2)</f>
        <v>0</v>
      </c>
      <c r="K176" s="151" t="s">
        <v>21</v>
      </c>
      <c r="L176" s="33"/>
      <c r="M176" s="156" t="s">
        <v>21</v>
      </c>
      <c r="N176" s="157" t="s">
        <v>48</v>
      </c>
      <c r="P176" s="140">
        <f>O176*H176</f>
        <v>0</v>
      </c>
      <c r="Q176" s="140">
        <v>0</v>
      </c>
      <c r="R176" s="140">
        <f>Q176*H176</f>
        <v>0</v>
      </c>
      <c r="S176" s="140">
        <v>0</v>
      </c>
      <c r="T176" s="141">
        <f>S176*H176</f>
        <v>0</v>
      </c>
      <c r="AR176" s="142" t="s">
        <v>152</v>
      </c>
      <c r="AT176" s="142" t="s">
        <v>195</v>
      </c>
      <c r="AU176" s="142" t="s">
        <v>84</v>
      </c>
      <c r="AY176" s="18" t="s">
        <v>146</v>
      </c>
      <c r="BE176" s="143">
        <f>IF(N176="základní",J176,0)</f>
        <v>0</v>
      </c>
      <c r="BF176" s="143">
        <f>IF(N176="snížená",J176,0)</f>
        <v>0</v>
      </c>
      <c r="BG176" s="143">
        <f>IF(N176="zákl. přenesená",J176,0)</f>
        <v>0</v>
      </c>
      <c r="BH176" s="143">
        <f>IF(N176="sníž. přenesená",J176,0)</f>
        <v>0</v>
      </c>
      <c r="BI176" s="143">
        <f>IF(N176="nulová",J176,0)</f>
        <v>0</v>
      </c>
      <c r="BJ176" s="18" t="s">
        <v>84</v>
      </c>
      <c r="BK176" s="143">
        <f>ROUND(I176*H176,2)</f>
        <v>0</v>
      </c>
      <c r="BL176" s="18" t="s">
        <v>152</v>
      </c>
      <c r="BM176" s="142" t="s">
        <v>303</v>
      </c>
    </row>
    <row r="177" spans="2:65" s="1" customFormat="1" ht="11.25">
      <c r="B177" s="33"/>
      <c r="D177" s="144" t="s">
        <v>154</v>
      </c>
      <c r="F177" s="145" t="s">
        <v>302</v>
      </c>
      <c r="I177" s="146"/>
      <c r="L177" s="33"/>
      <c r="M177" s="147"/>
      <c r="T177" s="54"/>
      <c r="AT177" s="18" t="s">
        <v>154</v>
      </c>
      <c r="AU177" s="18" t="s">
        <v>84</v>
      </c>
    </row>
    <row r="178" spans="2:65" s="11" customFormat="1" ht="25.9" customHeight="1">
      <c r="B178" s="120"/>
      <c r="D178" s="121" t="s">
        <v>76</v>
      </c>
      <c r="E178" s="122" t="s">
        <v>304</v>
      </c>
      <c r="F178" s="122" t="s">
        <v>305</v>
      </c>
      <c r="I178" s="123"/>
      <c r="J178" s="124">
        <f>BK178</f>
        <v>0</v>
      </c>
      <c r="L178" s="120"/>
      <c r="M178" s="125"/>
      <c r="P178" s="126">
        <f>SUM(P179:P208)</f>
        <v>0</v>
      </c>
      <c r="R178" s="126">
        <f>SUM(R179:R208)</f>
        <v>0</v>
      </c>
      <c r="T178" s="127">
        <f>SUM(T179:T208)</f>
        <v>0</v>
      </c>
      <c r="AR178" s="121" t="s">
        <v>163</v>
      </c>
      <c r="AT178" s="128" t="s">
        <v>76</v>
      </c>
      <c r="AU178" s="128" t="s">
        <v>77</v>
      </c>
      <c r="AY178" s="121" t="s">
        <v>146</v>
      </c>
      <c r="BK178" s="129">
        <f>SUM(BK179:BK208)</f>
        <v>0</v>
      </c>
    </row>
    <row r="179" spans="2:65" s="1" customFormat="1" ht="16.5" customHeight="1">
      <c r="B179" s="33"/>
      <c r="C179" s="130" t="s">
        <v>306</v>
      </c>
      <c r="D179" s="130" t="s">
        <v>147</v>
      </c>
      <c r="E179" s="131" t="s">
        <v>307</v>
      </c>
      <c r="F179" s="132" t="s">
        <v>308</v>
      </c>
      <c r="G179" s="133" t="s">
        <v>251</v>
      </c>
      <c r="H179" s="134">
        <v>160</v>
      </c>
      <c r="I179" s="135"/>
      <c r="J179" s="136">
        <f>ROUND(I179*H179,2)</f>
        <v>0</v>
      </c>
      <c r="K179" s="132" t="s">
        <v>21</v>
      </c>
      <c r="L179" s="137"/>
      <c r="M179" s="138" t="s">
        <v>21</v>
      </c>
      <c r="N179" s="139" t="s">
        <v>48</v>
      </c>
      <c r="P179" s="140">
        <f>O179*H179</f>
        <v>0</v>
      </c>
      <c r="Q179" s="140">
        <v>0</v>
      </c>
      <c r="R179" s="140">
        <f>Q179*H179</f>
        <v>0</v>
      </c>
      <c r="S179" s="140">
        <v>0</v>
      </c>
      <c r="T179" s="141">
        <f>S179*H179</f>
        <v>0</v>
      </c>
      <c r="AR179" s="142" t="s">
        <v>151</v>
      </c>
      <c r="AT179" s="142" t="s">
        <v>147</v>
      </c>
      <c r="AU179" s="142" t="s">
        <v>84</v>
      </c>
      <c r="AY179" s="18" t="s">
        <v>146</v>
      </c>
      <c r="BE179" s="143">
        <f>IF(N179="základní",J179,0)</f>
        <v>0</v>
      </c>
      <c r="BF179" s="143">
        <f>IF(N179="snížená",J179,0)</f>
        <v>0</v>
      </c>
      <c r="BG179" s="143">
        <f>IF(N179="zákl. přenesená",J179,0)</f>
        <v>0</v>
      </c>
      <c r="BH179" s="143">
        <f>IF(N179="sníž. přenesená",J179,0)</f>
        <v>0</v>
      </c>
      <c r="BI179" s="143">
        <f>IF(N179="nulová",J179,0)</f>
        <v>0</v>
      </c>
      <c r="BJ179" s="18" t="s">
        <v>84</v>
      </c>
      <c r="BK179" s="143">
        <f>ROUND(I179*H179,2)</f>
        <v>0</v>
      </c>
      <c r="BL179" s="18" t="s">
        <v>152</v>
      </c>
      <c r="BM179" s="142" t="s">
        <v>309</v>
      </c>
    </row>
    <row r="180" spans="2:65" s="1" customFormat="1" ht="11.25">
      <c r="B180" s="33"/>
      <c r="D180" s="144" t="s">
        <v>154</v>
      </c>
      <c r="F180" s="145" t="s">
        <v>308</v>
      </c>
      <c r="I180" s="146"/>
      <c r="L180" s="33"/>
      <c r="M180" s="147"/>
      <c r="T180" s="54"/>
      <c r="AT180" s="18" t="s">
        <v>154</v>
      </c>
      <c r="AU180" s="18" t="s">
        <v>84</v>
      </c>
    </row>
    <row r="181" spans="2:65" s="1" customFormat="1" ht="29.25">
      <c r="B181" s="33"/>
      <c r="D181" s="144" t="s">
        <v>156</v>
      </c>
      <c r="F181" s="148" t="s">
        <v>162</v>
      </c>
      <c r="I181" s="146"/>
      <c r="L181" s="33"/>
      <c r="M181" s="147"/>
      <c r="T181" s="54"/>
      <c r="AT181" s="18" t="s">
        <v>156</v>
      </c>
      <c r="AU181" s="18" t="s">
        <v>84</v>
      </c>
    </row>
    <row r="182" spans="2:65" s="1" customFormat="1" ht="16.5" customHeight="1">
      <c r="B182" s="33"/>
      <c r="C182" s="130" t="s">
        <v>310</v>
      </c>
      <c r="D182" s="130" t="s">
        <v>147</v>
      </c>
      <c r="E182" s="131" t="s">
        <v>311</v>
      </c>
      <c r="F182" s="132" t="s">
        <v>312</v>
      </c>
      <c r="G182" s="133" t="s">
        <v>186</v>
      </c>
      <c r="H182" s="134">
        <v>8</v>
      </c>
      <c r="I182" s="135"/>
      <c r="J182" s="136">
        <f>ROUND(I182*H182,2)</f>
        <v>0</v>
      </c>
      <c r="K182" s="132" t="s">
        <v>21</v>
      </c>
      <c r="L182" s="137"/>
      <c r="M182" s="138" t="s">
        <v>21</v>
      </c>
      <c r="N182" s="139" t="s">
        <v>48</v>
      </c>
      <c r="P182" s="140">
        <f>O182*H182</f>
        <v>0</v>
      </c>
      <c r="Q182" s="140">
        <v>0</v>
      </c>
      <c r="R182" s="140">
        <f>Q182*H182</f>
        <v>0</v>
      </c>
      <c r="S182" s="140">
        <v>0</v>
      </c>
      <c r="T182" s="141">
        <f>S182*H182</f>
        <v>0</v>
      </c>
      <c r="AR182" s="142" t="s">
        <v>151</v>
      </c>
      <c r="AT182" s="142" t="s">
        <v>147</v>
      </c>
      <c r="AU182" s="142" t="s">
        <v>84</v>
      </c>
      <c r="AY182" s="18" t="s">
        <v>146</v>
      </c>
      <c r="BE182" s="143">
        <f>IF(N182="základní",J182,0)</f>
        <v>0</v>
      </c>
      <c r="BF182" s="143">
        <f>IF(N182="snížená",J182,0)</f>
        <v>0</v>
      </c>
      <c r="BG182" s="143">
        <f>IF(N182="zákl. přenesená",J182,0)</f>
        <v>0</v>
      </c>
      <c r="BH182" s="143">
        <f>IF(N182="sníž. přenesená",J182,0)</f>
        <v>0</v>
      </c>
      <c r="BI182" s="143">
        <f>IF(N182="nulová",J182,0)</f>
        <v>0</v>
      </c>
      <c r="BJ182" s="18" t="s">
        <v>84</v>
      </c>
      <c r="BK182" s="143">
        <f>ROUND(I182*H182,2)</f>
        <v>0</v>
      </c>
      <c r="BL182" s="18" t="s">
        <v>152</v>
      </c>
      <c r="BM182" s="142" t="s">
        <v>313</v>
      </c>
    </row>
    <row r="183" spans="2:65" s="1" customFormat="1" ht="11.25">
      <c r="B183" s="33"/>
      <c r="D183" s="144" t="s">
        <v>154</v>
      </c>
      <c r="F183" s="145" t="s">
        <v>312</v>
      </c>
      <c r="I183" s="146"/>
      <c r="L183" s="33"/>
      <c r="M183" s="147"/>
      <c r="T183" s="54"/>
      <c r="AT183" s="18" t="s">
        <v>154</v>
      </c>
      <c r="AU183" s="18" t="s">
        <v>84</v>
      </c>
    </row>
    <row r="184" spans="2:65" s="1" customFormat="1" ht="29.25">
      <c r="B184" s="33"/>
      <c r="D184" s="144" t="s">
        <v>156</v>
      </c>
      <c r="F184" s="148" t="s">
        <v>162</v>
      </c>
      <c r="I184" s="146"/>
      <c r="L184" s="33"/>
      <c r="M184" s="147"/>
      <c r="T184" s="54"/>
      <c r="AT184" s="18" t="s">
        <v>156</v>
      </c>
      <c r="AU184" s="18" t="s">
        <v>84</v>
      </c>
    </row>
    <row r="185" spans="2:65" s="1" customFormat="1" ht="16.5" customHeight="1">
      <c r="B185" s="33"/>
      <c r="C185" s="130" t="s">
        <v>314</v>
      </c>
      <c r="D185" s="130" t="s">
        <v>147</v>
      </c>
      <c r="E185" s="131" t="s">
        <v>315</v>
      </c>
      <c r="F185" s="132" t="s">
        <v>316</v>
      </c>
      <c r="G185" s="133" t="s">
        <v>186</v>
      </c>
      <c r="H185" s="134">
        <v>30</v>
      </c>
      <c r="I185" s="135"/>
      <c r="J185" s="136">
        <f>ROUND(I185*H185,2)</f>
        <v>0</v>
      </c>
      <c r="K185" s="132" t="s">
        <v>21</v>
      </c>
      <c r="L185" s="137"/>
      <c r="M185" s="138" t="s">
        <v>21</v>
      </c>
      <c r="N185" s="139" t="s">
        <v>48</v>
      </c>
      <c r="P185" s="140">
        <f>O185*H185</f>
        <v>0</v>
      </c>
      <c r="Q185" s="140">
        <v>0</v>
      </c>
      <c r="R185" s="140">
        <f>Q185*H185</f>
        <v>0</v>
      </c>
      <c r="S185" s="140">
        <v>0</v>
      </c>
      <c r="T185" s="141">
        <f>S185*H185</f>
        <v>0</v>
      </c>
      <c r="AR185" s="142" t="s">
        <v>151</v>
      </c>
      <c r="AT185" s="142" t="s">
        <v>147</v>
      </c>
      <c r="AU185" s="142" t="s">
        <v>84</v>
      </c>
      <c r="AY185" s="18" t="s">
        <v>146</v>
      </c>
      <c r="BE185" s="143">
        <f>IF(N185="základní",J185,0)</f>
        <v>0</v>
      </c>
      <c r="BF185" s="143">
        <f>IF(N185="snížená",J185,0)</f>
        <v>0</v>
      </c>
      <c r="BG185" s="143">
        <f>IF(N185="zákl. přenesená",J185,0)</f>
        <v>0</v>
      </c>
      <c r="BH185" s="143">
        <f>IF(N185="sníž. přenesená",J185,0)</f>
        <v>0</v>
      </c>
      <c r="BI185" s="143">
        <f>IF(N185="nulová",J185,0)</f>
        <v>0</v>
      </c>
      <c r="BJ185" s="18" t="s">
        <v>84</v>
      </c>
      <c r="BK185" s="143">
        <f>ROUND(I185*H185,2)</f>
        <v>0</v>
      </c>
      <c r="BL185" s="18" t="s">
        <v>152</v>
      </c>
      <c r="BM185" s="142" t="s">
        <v>317</v>
      </c>
    </row>
    <row r="186" spans="2:65" s="1" customFormat="1" ht="11.25">
      <c r="B186" s="33"/>
      <c r="D186" s="144" t="s">
        <v>154</v>
      </c>
      <c r="F186" s="145" t="s">
        <v>316</v>
      </c>
      <c r="I186" s="146"/>
      <c r="L186" s="33"/>
      <c r="M186" s="147"/>
      <c r="T186" s="54"/>
      <c r="AT186" s="18" t="s">
        <v>154</v>
      </c>
      <c r="AU186" s="18" t="s">
        <v>84</v>
      </c>
    </row>
    <row r="187" spans="2:65" s="1" customFormat="1" ht="29.25">
      <c r="B187" s="33"/>
      <c r="D187" s="144" t="s">
        <v>156</v>
      </c>
      <c r="F187" s="148" t="s">
        <v>162</v>
      </c>
      <c r="I187" s="146"/>
      <c r="L187" s="33"/>
      <c r="M187" s="147"/>
      <c r="T187" s="54"/>
      <c r="AT187" s="18" t="s">
        <v>156</v>
      </c>
      <c r="AU187" s="18" t="s">
        <v>84</v>
      </c>
    </row>
    <row r="188" spans="2:65" s="1" customFormat="1" ht="16.5" customHeight="1">
      <c r="B188" s="33"/>
      <c r="C188" s="130" t="s">
        <v>318</v>
      </c>
      <c r="D188" s="130" t="s">
        <v>147</v>
      </c>
      <c r="E188" s="131" t="s">
        <v>319</v>
      </c>
      <c r="F188" s="132" t="s">
        <v>320</v>
      </c>
      <c r="G188" s="133" t="s">
        <v>186</v>
      </c>
      <c r="H188" s="134">
        <v>8</v>
      </c>
      <c r="I188" s="135"/>
      <c r="J188" s="136">
        <f>ROUND(I188*H188,2)</f>
        <v>0</v>
      </c>
      <c r="K188" s="132" t="s">
        <v>21</v>
      </c>
      <c r="L188" s="137"/>
      <c r="M188" s="138" t="s">
        <v>21</v>
      </c>
      <c r="N188" s="139" t="s">
        <v>48</v>
      </c>
      <c r="P188" s="140">
        <f>O188*H188</f>
        <v>0</v>
      </c>
      <c r="Q188" s="140">
        <v>0</v>
      </c>
      <c r="R188" s="140">
        <f>Q188*H188</f>
        <v>0</v>
      </c>
      <c r="S188" s="140">
        <v>0</v>
      </c>
      <c r="T188" s="141">
        <f>S188*H188</f>
        <v>0</v>
      </c>
      <c r="AR188" s="142" t="s">
        <v>151</v>
      </c>
      <c r="AT188" s="142" t="s">
        <v>147</v>
      </c>
      <c r="AU188" s="142" t="s">
        <v>84</v>
      </c>
      <c r="AY188" s="18" t="s">
        <v>146</v>
      </c>
      <c r="BE188" s="143">
        <f>IF(N188="základní",J188,0)</f>
        <v>0</v>
      </c>
      <c r="BF188" s="143">
        <f>IF(N188="snížená",J188,0)</f>
        <v>0</v>
      </c>
      <c r="BG188" s="143">
        <f>IF(N188="zákl. přenesená",J188,0)</f>
        <v>0</v>
      </c>
      <c r="BH188" s="143">
        <f>IF(N188="sníž. přenesená",J188,0)</f>
        <v>0</v>
      </c>
      <c r="BI188" s="143">
        <f>IF(N188="nulová",J188,0)</f>
        <v>0</v>
      </c>
      <c r="BJ188" s="18" t="s">
        <v>84</v>
      </c>
      <c r="BK188" s="143">
        <f>ROUND(I188*H188,2)</f>
        <v>0</v>
      </c>
      <c r="BL188" s="18" t="s">
        <v>152</v>
      </c>
      <c r="BM188" s="142" t="s">
        <v>321</v>
      </c>
    </row>
    <row r="189" spans="2:65" s="1" customFormat="1" ht="11.25">
      <c r="B189" s="33"/>
      <c r="D189" s="144" t="s">
        <v>154</v>
      </c>
      <c r="F189" s="145" t="s">
        <v>320</v>
      </c>
      <c r="I189" s="146"/>
      <c r="L189" s="33"/>
      <c r="M189" s="147"/>
      <c r="T189" s="54"/>
      <c r="AT189" s="18" t="s">
        <v>154</v>
      </c>
      <c r="AU189" s="18" t="s">
        <v>84</v>
      </c>
    </row>
    <row r="190" spans="2:65" s="1" customFormat="1" ht="29.25">
      <c r="B190" s="33"/>
      <c r="D190" s="144" t="s">
        <v>156</v>
      </c>
      <c r="F190" s="148" t="s">
        <v>162</v>
      </c>
      <c r="I190" s="146"/>
      <c r="L190" s="33"/>
      <c r="M190" s="147"/>
      <c r="T190" s="54"/>
      <c r="AT190" s="18" t="s">
        <v>156</v>
      </c>
      <c r="AU190" s="18" t="s">
        <v>84</v>
      </c>
    </row>
    <row r="191" spans="2:65" s="1" customFormat="1" ht="16.5" customHeight="1">
      <c r="B191" s="33"/>
      <c r="C191" s="130" t="s">
        <v>322</v>
      </c>
      <c r="D191" s="130" t="s">
        <v>147</v>
      </c>
      <c r="E191" s="131" t="s">
        <v>323</v>
      </c>
      <c r="F191" s="132" t="s">
        <v>324</v>
      </c>
      <c r="G191" s="133" t="s">
        <v>186</v>
      </c>
      <c r="H191" s="134">
        <v>20</v>
      </c>
      <c r="I191" s="135"/>
      <c r="J191" s="136">
        <f>ROUND(I191*H191,2)</f>
        <v>0</v>
      </c>
      <c r="K191" s="132" t="s">
        <v>21</v>
      </c>
      <c r="L191" s="137"/>
      <c r="M191" s="138" t="s">
        <v>21</v>
      </c>
      <c r="N191" s="139" t="s">
        <v>48</v>
      </c>
      <c r="P191" s="140">
        <f>O191*H191</f>
        <v>0</v>
      </c>
      <c r="Q191" s="140">
        <v>0</v>
      </c>
      <c r="R191" s="140">
        <f>Q191*H191</f>
        <v>0</v>
      </c>
      <c r="S191" s="140">
        <v>0</v>
      </c>
      <c r="T191" s="141">
        <f>S191*H191</f>
        <v>0</v>
      </c>
      <c r="AR191" s="142" t="s">
        <v>151</v>
      </c>
      <c r="AT191" s="142" t="s">
        <v>147</v>
      </c>
      <c r="AU191" s="142" t="s">
        <v>84</v>
      </c>
      <c r="AY191" s="18" t="s">
        <v>146</v>
      </c>
      <c r="BE191" s="143">
        <f>IF(N191="základní",J191,0)</f>
        <v>0</v>
      </c>
      <c r="BF191" s="143">
        <f>IF(N191="snížená",J191,0)</f>
        <v>0</v>
      </c>
      <c r="BG191" s="143">
        <f>IF(N191="zákl. přenesená",J191,0)</f>
        <v>0</v>
      </c>
      <c r="BH191" s="143">
        <f>IF(N191="sníž. přenesená",J191,0)</f>
        <v>0</v>
      </c>
      <c r="BI191" s="143">
        <f>IF(N191="nulová",J191,0)</f>
        <v>0</v>
      </c>
      <c r="BJ191" s="18" t="s">
        <v>84</v>
      </c>
      <c r="BK191" s="143">
        <f>ROUND(I191*H191,2)</f>
        <v>0</v>
      </c>
      <c r="BL191" s="18" t="s">
        <v>152</v>
      </c>
      <c r="BM191" s="142" t="s">
        <v>325</v>
      </c>
    </row>
    <row r="192" spans="2:65" s="1" customFormat="1" ht="11.25">
      <c r="B192" s="33"/>
      <c r="D192" s="144" t="s">
        <v>154</v>
      </c>
      <c r="F192" s="145" t="s">
        <v>324</v>
      </c>
      <c r="I192" s="146"/>
      <c r="L192" s="33"/>
      <c r="M192" s="147"/>
      <c r="T192" s="54"/>
      <c r="AT192" s="18" t="s">
        <v>154</v>
      </c>
      <c r="AU192" s="18" t="s">
        <v>84</v>
      </c>
    </row>
    <row r="193" spans="2:65" s="1" customFormat="1" ht="29.25">
      <c r="B193" s="33"/>
      <c r="D193" s="144" t="s">
        <v>156</v>
      </c>
      <c r="F193" s="148" t="s">
        <v>162</v>
      </c>
      <c r="I193" s="146"/>
      <c r="L193" s="33"/>
      <c r="M193" s="147"/>
      <c r="T193" s="54"/>
      <c r="AT193" s="18" t="s">
        <v>156</v>
      </c>
      <c r="AU193" s="18" t="s">
        <v>84</v>
      </c>
    </row>
    <row r="194" spans="2:65" s="1" customFormat="1" ht="16.5" customHeight="1">
      <c r="B194" s="33"/>
      <c r="C194" s="130" t="s">
        <v>326</v>
      </c>
      <c r="D194" s="130" t="s">
        <v>147</v>
      </c>
      <c r="E194" s="131" t="s">
        <v>327</v>
      </c>
      <c r="F194" s="132" t="s">
        <v>328</v>
      </c>
      <c r="G194" s="133" t="s">
        <v>186</v>
      </c>
      <c r="H194" s="134">
        <v>60</v>
      </c>
      <c r="I194" s="135"/>
      <c r="J194" s="136">
        <f>ROUND(I194*H194,2)</f>
        <v>0</v>
      </c>
      <c r="K194" s="132" t="s">
        <v>21</v>
      </c>
      <c r="L194" s="137"/>
      <c r="M194" s="138" t="s">
        <v>21</v>
      </c>
      <c r="N194" s="139" t="s">
        <v>48</v>
      </c>
      <c r="P194" s="140">
        <f>O194*H194</f>
        <v>0</v>
      </c>
      <c r="Q194" s="140">
        <v>0</v>
      </c>
      <c r="R194" s="140">
        <f>Q194*H194</f>
        <v>0</v>
      </c>
      <c r="S194" s="140">
        <v>0</v>
      </c>
      <c r="T194" s="141">
        <f>S194*H194</f>
        <v>0</v>
      </c>
      <c r="AR194" s="142" t="s">
        <v>151</v>
      </c>
      <c r="AT194" s="142" t="s">
        <v>147</v>
      </c>
      <c r="AU194" s="142" t="s">
        <v>84</v>
      </c>
      <c r="AY194" s="18" t="s">
        <v>146</v>
      </c>
      <c r="BE194" s="143">
        <f>IF(N194="základní",J194,0)</f>
        <v>0</v>
      </c>
      <c r="BF194" s="143">
        <f>IF(N194="snížená",J194,0)</f>
        <v>0</v>
      </c>
      <c r="BG194" s="143">
        <f>IF(N194="zákl. přenesená",J194,0)</f>
        <v>0</v>
      </c>
      <c r="BH194" s="143">
        <f>IF(N194="sníž. přenesená",J194,0)</f>
        <v>0</v>
      </c>
      <c r="BI194" s="143">
        <f>IF(N194="nulová",J194,0)</f>
        <v>0</v>
      </c>
      <c r="BJ194" s="18" t="s">
        <v>84</v>
      </c>
      <c r="BK194" s="143">
        <f>ROUND(I194*H194,2)</f>
        <v>0</v>
      </c>
      <c r="BL194" s="18" t="s">
        <v>152</v>
      </c>
      <c r="BM194" s="142" t="s">
        <v>329</v>
      </c>
    </row>
    <row r="195" spans="2:65" s="1" customFormat="1" ht="11.25">
      <c r="B195" s="33"/>
      <c r="D195" s="144" t="s">
        <v>154</v>
      </c>
      <c r="F195" s="145" t="s">
        <v>328</v>
      </c>
      <c r="I195" s="146"/>
      <c r="L195" s="33"/>
      <c r="M195" s="147"/>
      <c r="T195" s="54"/>
      <c r="AT195" s="18" t="s">
        <v>154</v>
      </c>
      <c r="AU195" s="18" t="s">
        <v>84</v>
      </c>
    </row>
    <row r="196" spans="2:65" s="1" customFormat="1" ht="29.25">
      <c r="B196" s="33"/>
      <c r="D196" s="144" t="s">
        <v>156</v>
      </c>
      <c r="F196" s="148" t="s">
        <v>162</v>
      </c>
      <c r="I196" s="146"/>
      <c r="L196" s="33"/>
      <c r="M196" s="147"/>
      <c r="T196" s="54"/>
      <c r="AT196" s="18" t="s">
        <v>156</v>
      </c>
      <c r="AU196" s="18" t="s">
        <v>84</v>
      </c>
    </row>
    <row r="197" spans="2:65" s="1" customFormat="1" ht="16.5" customHeight="1">
      <c r="B197" s="33"/>
      <c r="C197" s="149" t="s">
        <v>330</v>
      </c>
      <c r="D197" s="149" t="s">
        <v>195</v>
      </c>
      <c r="E197" s="150" t="s">
        <v>331</v>
      </c>
      <c r="F197" s="151" t="s">
        <v>332</v>
      </c>
      <c r="G197" s="152" t="s">
        <v>198</v>
      </c>
      <c r="H197" s="153">
        <v>1</v>
      </c>
      <c r="I197" s="154"/>
      <c r="J197" s="155">
        <f>ROUND(I197*H197,2)</f>
        <v>0</v>
      </c>
      <c r="K197" s="151" t="s">
        <v>21</v>
      </c>
      <c r="L197" s="33"/>
      <c r="M197" s="156" t="s">
        <v>21</v>
      </c>
      <c r="N197" s="157" t="s">
        <v>48</v>
      </c>
      <c r="P197" s="140">
        <f>O197*H197</f>
        <v>0</v>
      </c>
      <c r="Q197" s="140">
        <v>0</v>
      </c>
      <c r="R197" s="140">
        <f>Q197*H197</f>
        <v>0</v>
      </c>
      <c r="S197" s="140">
        <v>0</v>
      </c>
      <c r="T197" s="141">
        <f>S197*H197</f>
        <v>0</v>
      </c>
      <c r="AR197" s="142" t="s">
        <v>152</v>
      </c>
      <c r="AT197" s="142" t="s">
        <v>195</v>
      </c>
      <c r="AU197" s="142" t="s">
        <v>84</v>
      </c>
      <c r="AY197" s="18" t="s">
        <v>146</v>
      </c>
      <c r="BE197" s="143">
        <f>IF(N197="základní",J197,0)</f>
        <v>0</v>
      </c>
      <c r="BF197" s="143">
        <f>IF(N197="snížená",J197,0)</f>
        <v>0</v>
      </c>
      <c r="BG197" s="143">
        <f>IF(N197="zákl. přenesená",J197,0)</f>
        <v>0</v>
      </c>
      <c r="BH197" s="143">
        <f>IF(N197="sníž. přenesená",J197,0)</f>
        <v>0</v>
      </c>
      <c r="BI197" s="143">
        <f>IF(N197="nulová",J197,0)</f>
        <v>0</v>
      </c>
      <c r="BJ197" s="18" t="s">
        <v>84</v>
      </c>
      <c r="BK197" s="143">
        <f>ROUND(I197*H197,2)</f>
        <v>0</v>
      </c>
      <c r="BL197" s="18" t="s">
        <v>152</v>
      </c>
      <c r="BM197" s="142" t="s">
        <v>333</v>
      </c>
    </row>
    <row r="198" spans="2:65" s="1" customFormat="1" ht="11.25">
      <c r="B198" s="33"/>
      <c r="D198" s="144" t="s">
        <v>154</v>
      </c>
      <c r="F198" s="145" t="s">
        <v>332</v>
      </c>
      <c r="I198" s="146"/>
      <c r="L198" s="33"/>
      <c r="M198" s="147"/>
      <c r="T198" s="54"/>
      <c r="AT198" s="18" t="s">
        <v>154</v>
      </c>
      <c r="AU198" s="18" t="s">
        <v>84</v>
      </c>
    </row>
    <row r="199" spans="2:65" s="1" customFormat="1" ht="16.5" customHeight="1">
      <c r="B199" s="33"/>
      <c r="C199" s="149" t="s">
        <v>334</v>
      </c>
      <c r="D199" s="149" t="s">
        <v>195</v>
      </c>
      <c r="E199" s="150" t="s">
        <v>335</v>
      </c>
      <c r="F199" s="151" t="s">
        <v>336</v>
      </c>
      <c r="G199" s="152" t="s">
        <v>198</v>
      </c>
      <c r="H199" s="153">
        <v>1</v>
      </c>
      <c r="I199" s="154"/>
      <c r="J199" s="155">
        <f>ROUND(I199*H199,2)</f>
        <v>0</v>
      </c>
      <c r="K199" s="151" t="s">
        <v>21</v>
      </c>
      <c r="L199" s="33"/>
      <c r="M199" s="156" t="s">
        <v>21</v>
      </c>
      <c r="N199" s="157" t="s">
        <v>48</v>
      </c>
      <c r="P199" s="140">
        <f>O199*H199</f>
        <v>0</v>
      </c>
      <c r="Q199" s="140">
        <v>0</v>
      </c>
      <c r="R199" s="140">
        <f>Q199*H199</f>
        <v>0</v>
      </c>
      <c r="S199" s="140">
        <v>0</v>
      </c>
      <c r="T199" s="141">
        <f>S199*H199</f>
        <v>0</v>
      </c>
      <c r="AR199" s="142" t="s">
        <v>152</v>
      </c>
      <c r="AT199" s="142" t="s">
        <v>195</v>
      </c>
      <c r="AU199" s="142" t="s">
        <v>84</v>
      </c>
      <c r="AY199" s="18" t="s">
        <v>146</v>
      </c>
      <c r="BE199" s="143">
        <f>IF(N199="základní",J199,0)</f>
        <v>0</v>
      </c>
      <c r="BF199" s="143">
        <f>IF(N199="snížená",J199,0)</f>
        <v>0</v>
      </c>
      <c r="BG199" s="143">
        <f>IF(N199="zákl. přenesená",J199,0)</f>
        <v>0</v>
      </c>
      <c r="BH199" s="143">
        <f>IF(N199="sníž. přenesená",J199,0)</f>
        <v>0</v>
      </c>
      <c r="BI199" s="143">
        <f>IF(N199="nulová",J199,0)</f>
        <v>0</v>
      </c>
      <c r="BJ199" s="18" t="s">
        <v>84</v>
      </c>
      <c r="BK199" s="143">
        <f>ROUND(I199*H199,2)</f>
        <v>0</v>
      </c>
      <c r="BL199" s="18" t="s">
        <v>152</v>
      </c>
      <c r="BM199" s="142" t="s">
        <v>337</v>
      </c>
    </row>
    <row r="200" spans="2:65" s="1" customFormat="1" ht="11.25">
      <c r="B200" s="33"/>
      <c r="D200" s="144" t="s">
        <v>154</v>
      </c>
      <c r="F200" s="145" t="s">
        <v>336</v>
      </c>
      <c r="I200" s="146"/>
      <c r="L200" s="33"/>
      <c r="M200" s="147"/>
      <c r="T200" s="54"/>
      <c r="AT200" s="18" t="s">
        <v>154</v>
      </c>
      <c r="AU200" s="18" t="s">
        <v>84</v>
      </c>
    </row>
    <row r="201" spans="2:65" s="1" customFormat="1" ht="16.5" customHeight="1">
      <c r="B201" s="33"/>
      <c r="C201" s="149" t="s">
        <v>338</v>
      </c>
      <c r="D201" s="149" t="s">
        <v>195</v>
      </c>
      <c r="E201" s="150" t="s">
        <v>339</v>
      </c>
      <c r="F201" s="151" t="s">
        <v>340</v>
      </c>
      <c r="G201" s="152" t="s">
        <v>198</v>
      </c>
      <c r="H201" s="153">
        <v>1</v>
      </c>
      <c r="I201" s="154"/>
      <c r="J201" s="155">
        <f>ROUND(I201*H201,2)</f>
        <v>0</v>
      </c>
      <c r="K201" s="151" t="s">
        <v>21</v>
      </c>
      <c r="L201" s="33"/>
      <c r="M201" s="156" t="s">
        <v>21</v>
      </c>
      <c r="N201" s="157" t="s">
        <v>48</v>
      </c>
      <c r="P201" s="140">
        <f>O201*H201</f>
        <v>0</v>
      </c>
      <c r="Q201" s="140">
        <v>0</v>
      </c>
      <c r="R201" s="140">
        <f>Q201*H201</f>
        <v>0</v>
      </c>
      <c r="S201" s="140">
        <v>0</v>
      </c>
      <c r="T201" s="141">
        <f>S201*H201</f>
        <v>0</v>
      </c>
      <c r="AR201" s="142" t="s">
        <v>152</v>
      </c>
      <c r="AT201" s="142" t="s">
        <v>195</v>
      </c>
      <c r="AU201" s="142" t="s">
        <v>84</v>
      </c>
      <c r="AY201" s="18" t="s">
        <v>146</v>
      </c>
      <c r="BE201" s="143">
        <f>IF(N201="základní",J201,0)</f>
        <v>0</v>
      </c>
      <c r="BF201" s="143">
        <f>IF(N201="snížená",J201,0)</f>
        <v>0</v>
      </c>
      <c r="BG201" s="143">
        <f>IF(N201="zákl. přenesená",J201,0)</f>
        <v>0</v>
      </c>
      <c r="BH201" s="143">
        <f>IF(N201="sníž. přenesená",J201,0)</f>
        <v>0</v>
      </c>
      <c r="BI201" s="143">
        <f>IF(N201="nulová",J201,0)</f>
        <v>0</v>
      </c>
      <c r="BJ201" s="18" t="s">
        <v>84</v>
      </c>
      <c r="BK201" s="143">
        <f>ROUND(I201*H201,2)</f>
        <v>0</v>
      </c>
      <c r="BL201" s="18" t="s">
        <v>152</v>
      </c>
      <c r="BM201" s="142" t="s">
        <v>341</v>
      </c>
    </row>
    <row r="202" spans="2:65" s="1" customFormat="1" ht="11.25">
      <c r="B202" s="33"/>
      <c r="D202" s="144" t="s">
        <v>154</v>
      </c>
      <c r="F202" s="145" t="s">
        <v>289</v>
      </c>
      <c r="I202" s="146"/>
      <c r="L202" s="33"/>
      <c r="M202" s="147"/>
      <c r="T202" s="54"/>
      <c r="AT202" s="18" t="s">
        <v>154</v>
      </c>
      <c r="AU202" s="18" t="s">
        <v>84</v>
      </c>
    </row>
    <row r="203" spans="2:65" s="1" customFormat="1" ht="16.5" customHeight="1">
      <c r="B203" s="33"/>
      <c r="C203" s="149" t="s">
        <v>342</v>
      </c>
      <c r="D203" s="149" t="s">
        <v>195</v>
      </c>
      <c r="E203" s="150" t="s">
        <v>343</v>
      </c>
      <c r="F203" s="151" t="s">
        <v>344</v>
      </c>
      <c r="G203" s="152" t="s">
        <v>198</v>
      </c>
      <c r="H203" s="153">
        <v>1</v>
      </c>
      <c r="I203" s="154"/>
      <c r="J203" s="155">
        <f>ROUND(I203*H203,2)</f>
        <v>0</v>
      </c>
      <c r="K203" s="151" t="s">
        <v>21</v>
      </c>
      <c r="L203" s="33"/>
      <c r="M203" s="156" t="s">
        <v>21</v>
      </c>
      <c r="N203" s="157" t="s">
        <v>48</v>
      </c>
      <c r="P203" s="140">
        <f>O203*H203</f>
        <v>0</v>
      </c>
      <c r="Q203" s="140">
        <v>0</v>
      </c>
      <c r="R203" s="140">
        <f>Q203*H203</f>
        <v>0</v>
      </c>
      <c r="S203" s="140">
        <v>0</v>
      </c>
      <c r="T203" s="141">
        <f>S203*H203</f>
        <v>0</v>
      </c>
      <c r="AR203" s="142" t="s">
        <v>152</v>
      </c>
      <c r="AT203" s="142" t="s">
        <v>195</v>
      </c>
      <c r="AU203" s="142" t="s">
        <v>84</v>
      </c>
      <c r="AY203" s="18" t="s">
        <v>146</v>
      </c>
      <c r="BE203" s="143">
        <f>IF(N203="základní",J203,0)</f>
        <v>0</v>
      </c>
      <c r="BF203" s="143">
        <f>IF(N203="snížená",J203,0)</f>
        <v>0</v>
      </c>
      <c r="BG203" s="143">
        <f>IF(N203="zákl. přenesená",J203,0)</f>
        <v>0</v>
      </c>
      <c r="BH203" s="143">
        <f>IF(N203="sníž. přenesená",J203,0)</f>
        <v>0</v>
      </c>
      <c r="BI203" s="143">
        <f>IF(N203="nulová",J203,0)</f>
        <v>0</v>
      </c>
      <c r="BJ203" s="18" t="s">
        <v>84</v>
      </c>
      <c r="BK203" s="143">
        <f>ROUND(I203*H203,2)</f>
        <v>0</v>
      </c>
      <c r="BL203" s="18" t="s">
        <v>152</v>
      </c>
      <c r="BM203" s="142" t="s">
        <v>345</v>
      </c>
    </row>
    <row r="204" spans="2:65" s="1" customFormat="1" ht="11.25">
      <c r="B204" s="33"/>
      <c r="D204" s="144" t="s">
        <v>154</v>
      </c>
      <c r="F204" s="145" t="s">
        <v>294</v>
      </c>
      <c r="I204" s="146"/>
      <c r="L204" s="33"/>
      <c r="M204" s="147"/>
      <c r="T204" s="54"/>
      <c r="AT204" s="18" t="s">
        <v>154</v>
      </c>
      <c r="AU204" s="18" t="s">
        <v>84</v>
      </c>
    </row>
    <row r="205" spans="2:65" s="1" customFormat="1" ht="16.5" customHeight="1">
      <c r="B205" s="33"/>
      <c r="C205" s="149" t="s">
        <v>346</v>
      </c>
      <c r="D205" s="149" t="s">
        <v>195</v>
      </c>
      <c r="E205" s="150" t="s">
        <v>347</v>
      </c>
      <c r="F205" s="151" t="s">
        <v>348</v>
      </c>
      <c r="G205" s="152" t="s">
        <v>198</v>
      </c>
      <c r="H205" s="153">
        <v>1</v>
      </c>
      <c r="I205" s="154"/>
      <c r="J205" s="155">
        <f>ROUND(I205*H205,2)</f>
        <v>0</v>
      </c>
      <c r="K205" s="151" t="s">
        <v>21</v>
      </c>
      <c r="L205" s="33"/>
      <c r="M205" s="156" t="s">
        <v>21</v>
      </c>
      <c r="N205" s="157" t="s">
        <v>48</v>
      </c>
      <c r="P205" s="140">
        <f>O205*H205</f>
        <v>0</v>
      </c>
      <c r="Q205" s="140">
        <v>0</v>
      </c>
      <c r="R205" s="140">
        <f>Q205*H205</f>
        <v>0</v>
      </c>
      <c r="S205" s="140">
        <v>0</v>
      </c>
      <c r="T205" s="141">
        <f>S205*H205</f>
        <v>0</v>
      </c>
      <c r="AR205" s="142" t="s">
        <v>152</v>
      </c>
      <c r="AT205" s="142" t="s">
        <v>195</v>
      </c>
      <c r="AU205" s="142" t="s">
        <v>84</v>
      </c>
      <c r="AY205" s="18" t="s">
        <v>146</v>
      </c>
      <c r="BE205" s="143">
        <f>IF(N205="základní",J205,0)</f>
        <v>0</v>
      </c>
      <c r="BF205" s="143">
        <f>IF(N205="snížená",J205,0)</f>
        <v>0</v>
      </c>
      <c r="BG205" s="143">
        <f>IF(N205="zákl. přenesená",J205,0)</f>
        <v>0</v>
      </c>
      <c r="BH205" s="143">
        <f>IF(N205="sníž. přenesená",J205,0)</f>
        <v>0</v>
      </c>
      <c r="BI205" s="143">
        <f>IF(N205="nulová",J205,0)</f>
        <v>0</v>
      </c>
      <c r="BJ205" s="18" t="s">
        <v>84</v>
      </c>
      <c r="BK205" s="143">
        <f>ROUND(I205*H205,2)</f>
        <v>0</v>
      </c>
      <c r="BL205" s="18" t="s">
        <v>152</v>
      </c>
      <c r="BM205" s="142" t="s">
        <v>349</v>
      </c>
    </row>
    <row r="206" spans="2:65" s="1" customFormat="1" ht="11.25">
      <c r="B206" s="33"/>
      <c r="D206" s="144" t="s">
        <v>154</v>
      </c>
      <c r="F206" s="145" t="s">
        <v>299</v>
      </c>
      <c r="I206" s="146"/>
      <c r="L206" s="33"/>
      <c r="M206" s="147"/>
      <c r="T206" s="54"/>
      <c r="AT206" s="18" t="s">
        <v>154</v>
      </c>
      <c r="AU206" s="18" t="s">
        <v>84</v>
      </c>
    </row>
    <row r="207" spans="2:65" s="1" customFormat="1" ht="16.5" customHeight="1">
      <c r="B207" s="33"/>
      <c r="C207" s="149" t="s">
        <v>350</v>
      </c>
      <c r="D207" s="149" t="s">
        <v>195</v>
      </c>
      <c r="E207" s="150" t="s">
        <v>351</v>
      </c>
      <c r="F207" s="151" t="s">
        <v>352</v>
      </c>
      <c r="G207" s="152" t="s">
        <v>198</v>
      </c>
      <c r="H207" s="153">
        <v>1</v>
      </c>
      <c r="I207" s="154"/>
      <c r="J207" s="155">
        <f>ROUND(I207*H207,2)</f>
        <v>0</v>
      </c>
      <c r="K207" s="151" t="s">
        <v>21</v>
      </c>
      <c r="L207" s="33"/>
      <c r="M207" s="156" t="s">
        <v>21</v>
      </c>
      <c r="N207" s="157" t="s">
        <v>48</v>
      </c>
      <c r="P207" s="140">
        <f>O207*H207</f>
        <v>0</v>
      </c>
      <c r="Q207" s="140">
        <v>0</v>
      </c>
      <c r="R207" s="140">
        <f>Q207*H207</f>
        <v>0</v>
      </c>
      <c r="S207" s="140">
        <v>0</v>
      </c>
      <c r="T207" s="141">
        <f>S207*H207</f>
        <v>0</v>
      </c>
      <c r="AR207" s="142" t="s">
        <v>152</v>
      </c>
      <c r="AT207" s="142" t="s">
        <v>195</v>
      </c>
      <c r="AU207" s="142" t="s">
        <v>84</v>
      </c>
      <c r="AY207" s="18" t="s">
        <v>146</v>
      </c>
      <c r="BE207" s="143">
        <f>IF(N207="základní",J207,0)</f>
        <v>0</v>
      </c>
      <c r="BF207" s="143">
        <f>IF(N207="snížená",J207,0)</f>
        <v>0</v>
      </c>
      <c r="BG207" s="143">
        <f>IF(N207="zákl. přenesená",J207,0)</f>
        <v>0</v>
      </c>
      <c r="BH207" s="143">
        <f>IF(N207="sníž. přenesená",J207,0)</f>
        <v>0</v>
      </c>
      <c r="BI207" s="143">
        <f>IF(N207="nulová",J207,0)</f>
        <v>0</v>
      </c>
      <c r="BJ207" s="18" t="s">
        <v>84</v>
      </c>
      <c r="BK207" s="143">
        <f>ROUND(I207*H207,2)</f>
        <v>0</v>
      </c>
      <c r="BL207" s="18" t="s">
        <v>152</v>
      </c>
      <c r="BM207" s="142" t="s">
        <v>353</v>
      </c>
    </row>
    <row r="208" spans="2:65" s="1" customFormat="1" ht="11.25">
      <c r="B208" s="33"/>
      <c r="D208" s="144" t="s">
        <v>154</v>
      </c>
      <c r="F208" s="145" t="s">
        <v>352</v>
      </c>
      <c r="I208" s="146"/>
      <c r="L208" s="33"/>
      <c r="M208" s="147"/>
      <c r="T208" s="54"/>
      <c r="AT208" s="18" t="s">
        <v>154</v>
      </c>
      <c r="AU208" s="18" t="s">
        <v>84</v>
      </c>
    </row>
    <row r="209" spans="2:65" s="11" customFormat="1" ht="25.9" customHeight="1">
      <c r="B209" s="120"/>
      <c r="D209" s="121" t="s">
        <v>76</v>
      </c>
      <c r="E209" s="122" t="s">
        <v>354</v>
      </c>
      <c r="F209" s="122" t="s">
        <v>355</v>
      </c>
      <c r="I209" s="123"/>
      <c r="J209" s="124">
        <f>BK209</f>
        <v>0</v>
      </c>
      <c r="L209" s="120"/>
      <c r="M209" s="125"/>
      <c r="P209" s="126">
        <f>P210+SUM(P211:P220)</f>
        <v>0</v>
      </c>
      <c r="R209" s="126">
        <f>R210+SUM(R211:R220)</f>
        <v>0</v>
      </c>
      <c r="T209" s="127">
        <f>T210+SUM(T211:T220)</f>
        <v>0</v>
      </c>
      <c r="AR209" s="121" t="s">
        <v>163</v>
      </c>
      <c r="AT209" s="128" t="s">
        <v>76</v>
      </c>
      <c r="AU209" s="128" t="s">
        <v>77</v>
      </c>
      <c r="AY209" s="121" t="s">
        <v>146</v>
      </c>
      <c r="BK209" s="129">
        <f>BK210+SUM(BK211:BK220)</f>
        <v>0</v>
      </c>
    </row>
    <row r="210" spans="2:65" s="1" customFormat="1" ht="16.5" customHeight="1">
      <c r="B210" s="33"/>
      <c r="C210" s="130" t="s">
        <v>356</v>
      </c>
      <c r="D210" s="130" t="s">
        <v>147</v>
      </c>
      <c r="E210" s="131" t="s">
        <v>357</v>
      </c>
      <c r="F210" s="132" t="s">
        <v>358</v>
      </c>
      <c r="G210" s="133" t="s">
        <v>251</v>
      </c>
      <c r="H210" s="134">
        <v>154</v>
      </c>
      <c r="I210" s="135"/>
      <c r="J210" s="136">
        <f>ROUND(I210*H210,2)</f>
        <v>0</v>
      </c>
      <c r="K210" s="132" t="s">
        <v>21</v>
      </c>
      <c r="L210" s="137"/>
      <c r="M210" s="138" t="s">
        <v>21</v>
      </c>
      <c r="N210" s="139" t="s">
        <v>48</v>
      </c>
      <c r="P210" s="140">
        <f>O210*H210</f>
        <v>0</v>
      </c>
      <c r="Q210" s="140">
        <v>0</v>
      </c>
      <c r="R210" s="140">
        <f>Q210*H210</f>
        <v>0</v>
      </c>
      <c r="S210" s="140">
        <v>0</v>
      </c>
      <c r="T210" s="141">
        <f>S210*H210</f>
        <v>0</v>
      </c>
      <c r="AR210" s="142" t="s">
        <v>151</v>
      </c>
      <c r="AT210" s="142" t="s">
        <v>147</v>
      </c>
      <c r="AU210" s="142" t="s">
        <v>84</v>
      </c>
      <c r="AY210" s="18" t="s">
        <v>146</v>
      </c>
      <c r="BE210" s="143">
        <f>IF(N210="základní",J210,0)</f>
        <v>0</v>
      </c>
      <c r="BF210" s="143">
        <f>IF(N210="snížená",J210,0)</f>
        <v>0</v>
      </c>
      <c r="BG210" s="143">
        <f>IF(N210="zákl. přenesená",J210,0)</f>
        <v>0</v>
      </c>
      <c r="BH210" s="143">
        <f>IF(N210="sníž. přenesená",J210,0)</f>
        <v>0</v>
      </c>
      <c r="BI210" s="143">
        <f>IF(N210="nulová",J210,0)</f>
        <v>0</v>
      </c>
      <c r="BJ210" s="18" t="s">
        <v>84</v>
      </c>
      <c r="BK210" s="143">
        <f>ROUND(I210*H210,2)</f>
        <v>0</v>
      </c>
      <c r="BL210" s="18" t="s">
        <v>152</v>
      </c>
      <c r="BM210" s="142" t="s">
        <v>359</v>
      </c>
    </row>
    <row r="211" spans="2:65" s="1" customFormat="1" ht="11.25">
      <c r="B211" s="33"/>
      <c r="D211" s="144" t="s">
        <v>154</v>
      </c>
      <c r="F211" s="145" t="s">
        <v>360</v>
      </c>
      <c r="I211" s="146"/>
      <c r="L211" s="33"/>
      <c r="M211" s="147"/>
      <c r="T211" s="54"/>
      <c r="AT211" s="18" t="s">
        <v>154</v>
      </c>
      <c r="AU211" s="18" t="s">
        <v>84</v>
      </c>
    </row>
    <row r="212" spans="2:65" s="1" customFormat="1" ht="29.25">
      <c r="B212" s="33"/>
      <c r="D212" s="144" t="s">
        <v>156</v>
      </c>
      <c r="F212" s="148" t="s">
        <v>162</v>
      </c>
      <c r="I212" s="146"/>
      <c r="L212" s="33"/>
      <c r="M212" s="147"/>
      <c r="T212" s="54"/>
      <c r="AT212" s="18" t="s">
        <v>156</v>
      </c>
      <c r="AU212" s="18" t="s">
        <v>84</v>
      </c>
    </row>
    <row r="213" spans="2:65" s="1" customFormat="1" ht="16.5" customHeight="1">
      <c r="B213" s="33"/>
      <c r="C213" s="130" t="s">
        <v>361</v>
      </c>
      <c r="D213" s="130" t="s">
        <v>147</v>
      </c>
      <c r="E213" s="131" t="s">
        <v>362</v>
      </c>
      <c r="F213" s="132" t="s">
        <v>363</v>
      </c>
      <c r="G213" s="133" t="s">
        <v>186</v>
      </c>
      <c r="H213" s="134">
        <v>50</v>
      </c>
      <c r="I213" s="135"/>
      <c r="J213" s="136">
        <f>ROUND(I213*H213,2)</f>
        <v>0</v>
      </c>
      <c r="K213" s="132" t="s">
        <v>21</v>
      </c>
      <c r="L213" s="137"/>
      <c r="M213" s="138" t="s">
        <v>21</v>
      </c>
      <c r="N213" s="139" t="s">
        <v>48</v>
      </c>
      <c r="P213" s="140">
        <f>O213*H213</f>
        <v>0</v>
      </c>
      <c r="Q213" s="140">
        <v>0</v>
      </c>
      <c r="R213" s="140">
        <f>Q213*H213</f>
        <v>0</v>
      </c>
      <c r="S213" s="140">
        <v>0</v>
      </c>
      <c r="T213" s="141">
        <f>S213*H213</f>
        <v>0</v>
      </c>
      <c r="AR213" s="142" t="s">
        <v>151</v>
      </c>
      <c r="AT213" s="142" t="s">
        <v>147</v>
      </c>
      <c r="AU213" s="142" t="s">
        <v>84</v>
      </c>
      <c r="AY213" s="18" t="s">
        <v>146</v>
      </c>
      <c r="BE213" s="143">
        <f>IF(N213="základní",J213,0)</f>
        <v>0</v>
      </c>
      <c r="BF213" s="143">
        <f>IF(N213="snížená",J213,0)</f>
        <v>0</v>
      </c>
      <c r="BG213" s="143">
        <f>IF(N213="zákl. přenesená",J213,0)</f>
        <v>0</v>
      </c>
      <c r="BH213" s="143">
        <f>IF(N213="sníž. přenesená",J213,0)</f>
        <v>0</v>
      </c>
      <c r="BI213" s="143">
        <f>IF(N213="nulová",J213,0)</f>
        <v>0</v>
      </c>
      <c r="BJ213" s="18" t="s">
        <v>84</v>
      </c>
      <c r="BK213" s="143">
        <f>ROUND(I213*H213,2)</f>
        <v>0</v>
      </c>
      <c r="BL213" s="18" t="s">
        <v>152</v>
      </c>
      <c r="BM213" s="142" t="s">
        <v>364</v>
      </c>
    </row>
    <row r="214" spans="2:65" s="1" customFormat="1" ht="11.25">
      <c r="B214" s="33"/>
      <c r="D214" s="144" t="s">
        <v>154</v>
      </c>
      <c r="F214" s="145" t="s">
        <v>363</v>
      </c>
      <c r="I214" s="146"/>
      <c r="L214" s="33"/>
      <c r="M214" s="147"/>
      <c r="T214" s="54"/>
      <c r="AT214" s="18" t="s">
        <v>154</v>
      </c>
      <c r="AU214" s="18" t="s">
        <v>84</v>
      </c>
    </row>
    <row r="215" spans="2:65" s="1" customFormat="1" ht="29.25">
      <c r="B215" s="33"/>
      <c r="D215" s="144" t="s">
        <v>156</v>
      </c>
      <c r="F215" s="148" t="s">
        <v>162</v>
      </c>
      <c r="I215" s="146"/>
      <c r="L215" s="33"/>
      <c r="M215" s="147"/>
      <c r="T215" s="54"/>
      <c r="AT215" s="18" t="s">
        <v>156</v>
      </c>
      <c r="AU215" s="18" t="s">
        <v>84</v>
      </c>
    </row>
    <row r="216" spans="2:65" s="1" customFormat="1" ht="16.5" customHeight="1">
      <c r="B216" s="33"/>
      <c r="C216" s="149" t="s">
        <v>365</v>
      </c>
      <c r="D216" s="149" t="s">
        <v>195</v>
      </c>
      <c r="E216" s="150" t="s">
        <v>366</v>
      </c>
      <c r="F216" s="151" t="s">
        <v>367</v>
      </c>
      <c r="G216" s="152" t="s">
        <v>198</v>
      </c>
      <c r="H216" s="153">
        <v>1</v>
      </c>
      <c r="I216" s="154"/>
      <c r="J216" s="155">
        <f>ROUND(I216*H216,2)</f>
        <v>0</v>
      </c>
      <c r="K216" s="151" t="s">
        <v>21</v>
      </c>
      <c r="L216" s="33"/>
      <c r="M216" s="156" t="s">
        <v>21</v>
      </c>
      <c r="N216" s="157" t="s">
        <v>48</v>
      </c>
      <c r="P216" s="140">
        <f>O216*H216</f>
        <v>0</v>
      </c>
      <c r="Q216" s="140">
        <v>0</v>
      </c>
      <c r="R216" s="140">
        <f>Q216*H216</f>
        <v>0</v>
      </c>
      <c r="S216" s="140">
        <v>0</v>
      </c>
      <c r="T216" s="141">
        <f>S216*H216</f>
        <v>0</v>
      </c>
      <c r="AR216" s="142" t="s">
        <v>152</v>
      </c>
      <c r="AT216" s="142" t="s">
        <v>195</v>
      </c>
      <c r="AU216" s="142" t="s">
        <v>84</v>
      </c>
      <c r="AY216" s="18" t="s">
        <v>146</v>
      </c>
      <c r="BE216" s="143">
        <f>IF(N216="základní",J216,0)</f>
        <v>0</v>
      </c>
      <c r="BF216" s="143">
        <f>IF(N216="snížená",J216,0)</f>
        <v>0</v>
      </c>
      <c r="BG216" s="143">
        <f>IF(N216="zákl. přenesená",J216,0)</f>
        <v>0</v>
      </c>
      <c r="BH216" s="143">
        <f>IF(N216="sníž. přenesená",J216,0)</f>
        <v>0</v>
      </c>
      <c r="BI216" s="143">
        <f>IF(N216="nulová",J216,0)</f>
        <v>0</v>
      </c>
      <c r="BJ216" s="18" t="s">
        <v>84</v>
      </c>
      <c r="BK216" s="143">
        <f>ROUND(I216*H216,2)</f>
        <v>0</v>
      </c>
      <c r="BL216" s="18" t="s">
        <v>152</v>
      </c>
      <c r="BM216" s="142" t="s">
        <v>368</v>
      </c>
    </row>
    <row r="217" spans="2:65" s="1" customFormat="1" ht="11.25">
      <c r="B217" s="33"/>
      <c r="D217" s="144" t="s">
        <v>154</v>
      </c>
      <c r="F217" s="145" t="s">
        <v>367</v>
      </c>
      <c r="I217" s="146"/>
      <c r="L217" s="33"/>
      <c r="M217" s="147"/>
      <c r="T217" s="54"/>
      <c r="AT217" s="18" t="s">
        <v>154</v>
      </c>
      <c r="AU217" s="18" t="s">
        <v>84</v>
      </c>
    </row>
    <row r="218" spans="2:65" s="1" customFormat="1" ht="16.5" customHeight="1">
      <c r="B218" s="33"/>
      <c r="C218" s="149" t="s">
        <v>369</v>
      </c>
      <c r="D218" s="149" t="s">
        <v>195</v>
      </c>
      <c r="E218" s="150" t="s">
        <v>370</v>
      </c>
      <c r="F218" s="151" t="s">
        <v>371</v>
      </c>
      <c r="G218" s="152" t="s">
        <v>198</v>
      </c>
      <c r="H218" s="153">
        <v>1</v>
      </c>
      <c r="I218" s="154"/>
      <c r="J218" s="155">
        <f>ROUND(I218*H218,2)</f>
        <v>0</v>
      </c>
      <c r="K218" s="151" t="s">
        <v>21</v>
      </c>
      <c r="L218" s="33"/>
      <c r="M218" s="156" t="s">
        <v>21</v>
      </c>
      <c r="N218" s="157" t="s">
        <v>48</v>
      </c>
      <c r="P218" s="140">
        <f>O218*H218</f>
        <v>0</v>
      </c>
      <c r="Q218" s="140">
        <v>0</v>
      </c>
      <c r="R218" s="140">
        <f>Q218*H218</f>
        <v>0</v>
      </c>
      <c r="S218" s="140">
        <v>0</v>
      </c>
      <c r="T218" s="141">
        <f>S218*H218</f>
        <v>0</v>
      </c>
      <c r="AR218" s="142" t="s">
        <v>152</v>
      </c>
      <c r="AT218" s="142" t="s">
        <v>195</v>
      </c>
      <c r="AU218" s="142" t="s">
        <v>84</v>
      </c>
      <c r="AY218" s="18" t="s">
        <v>146</v>
      </c>
      <c r="BE218" s="143">
        <f>IF(N218="základní",J218,0)</f>
        <v>0</v>
      </c>
      <c r="BF218" s="143">
        <f>IF(N218="snížená",J218,0)</f>
        <v>0</v>
      </c>
      <c r="BG218" s="143">
        <f>IF(N218="zákl. přenesená",J218,0)</f>
        <v>0</v>
      </c>
      <c r="BH218" s="143">
        <f>IF(N218="sníž. přenesená",J218,0)</f>
        <v>0</v>
      </c>
      <c r="BI218" s="143">
        <f>IF(N218="nulová",J218,0)</f>
        <v>0</v>
      </c>
      <c r="BJ218" s="18" t="s">
        <v>84</v>
      </c>
      <c r="BK218" s="143">
        <f>ROUND(I218*H218,2)</f>
        <v>0</v>
      </c>
      <c r="BL218" s="18" t="s">
        <v>152</v>
      </c>
      <c r="BM218" s="142" t="s">
        <v>372</v>
      </c>
    </row>
    <row r="219" spans="2:65" s="1" customFormat="1" ht="11.25">
      <c r="B219" s="33"/>
      <c r="D219" s="144" t="s">
        <v>154</v>
      </c>
      <c r="F219" s="145" t="s">
        <v>371</v>
      </c>
      <c r="I219" s="146"/>
      <c r="L219" s="33"/>
      <c r="M219" s="147"/>
      <c r="T219" s="54"/>
      <c r="AT219" s="18" t="s">
        <v>154</v>
      </c>
      <c r="AU219" s="18" t="s">
        <v>84</v>
      </c>
    </row>
    <row r="220" spans="2:65" s="11" customFormat="1" ht="22.9" customHeight="1">
      <c r="B220" s="120"/>
      <c r="D220" s="121" t="s">
        <v>76</v>
      </c>
      <c r="E220" s="158" t="s">
        <v>373</v>
      </c>
      <c r="F220" s="158" t="s">
        <v>374</v>
      </c>
      <c r="I220" s="123"/>
      <c r="J220" s="159">
        <f>BK220</f>
        <v>0</v>
      </c>
      <c r="L220" s="120"/>
      <c r="M220" s="125"/>
      <c r="P220" s="126">
        <f>SUM(P221:P225)</f>
        <v>0</v>
      </c>
      <c r="R220" s="126">
        <f>SUM(R221:R225)</f>
        <v>0</v>
      </c>
      <c r="T220" s="127">
        <f>SUM(T221:T225)</f>
        <v>0</v>
      </c>
      <c r="AR220" s="121" t="s">
        <v>163</v>
      </c>
      <c r="AT220" s="128" t="s">
        <v>76</v>
      </c>
      <c r="AU220" s="128" t="s">
        <v>84</v>
      </c>
      <c r="AY220" s="121" t="s">
        <v>146</v>
      </c>
      <c r="BK220" s="129">
        <f>SUM(BK221:BK225)</f>
        <v>0</v>
      </c>
    </row>
    <row r="221" spans="2:65" s="1" customFormat="1" ht="16.5" customHeight="1">
      <c r="B221" s="33"/>
      <c r="C221" s="149" t="s">
        <v>375</v>
      </c>
      <c r="D221" s="149" t="s">
        <v>195</v>
      </c>
      <c r="E221" s="150" t="s">
        <v>376</v>
      </c>
      <c r="F221" s="151" t="s">
        <v>377</v>
      </c>
      <c r="G221" s="152" t="s">
        <v>198</v>
      </c>
      <c r="H221" s="153">
        <v>1</v>
      </c>
      <c r="I221" s="154"/>
      <c r="J221" s="155">
        <f>ROUND(I221*H221,2)</f>
        <v>0</v>
      </c>
      <c r="K221" s="151" t="s">
        <v>21</v>
      </c>
      <c r="L221" s="33"/>
      <c r="M221" s="156" t="s">
        <v>21</v>
      </c>
      <c r="N221" s="157" t="s">
        <v>48</v>
      </c>
      <c r="P221" s="140">
        <f>O221*H221</f>
        <v>0</v>
      </c>
      <c r="Q221" s="140">
        <v>0</v>
      </c>
      <c r="R221" s="140">
        <f>Q221*H221</f>
        <v>0</v>
      </c>
      <c r="S221" s="140">
        <v>0</v>
      </c>
      <c r="T221" s="141">
        <f>S221*H221</f>
        <v>0</v>
      </c>
      <c r="AR221" s="142" t="s">
        <v>152</v>
      </c>
      <c r="AT221" s="142" t="s">
        <v>195</v>
      </c>
      <c r="AU221" s="142" t="s">
        <v>86</v>
      </c>
      <c r="AY221" s="18" t="s">
        <v>146</v>
      </c>
      <c r="BE221" s="143">
        <f>IF(N221="základní",J221,0)</f>
        <v>0</v>
      </c>
      <c r="BF221" s="143">
        <f>IF(N221="snížená",J221,0)</f>
        <v>0</v>
      </c>
      <c r="BG221" s="143">
        <f>IF(N221="zákl. přenesená",J221,0)</f>
        <v>0</v>
      </c>
      <c r="BH221" s="143">
        <f>IF(N221="sníž. přenesená",J221,0)</f>
        <v>0</v>
      </c>
      <c r="BI221" s="143">
        <f>IF(N221="nulová",J221,0)</f>
        <v>0</v>
      </c>
      <c r="BJ221" s="18" t="s">
        <v>84</v>
      </c>
      <c r="BK221" s="143">
        <f>ROUND(I221*H221,2)</f>
        <v>0</v>
      </c>
      <c r="BL221" s="18" t="s">
        <v>152</v>
      </c>
      <c r="BM221" s="142" t="s">
        <v>378</v>
      </c>
    </row>
    <row r="222" spans="2:65" s="1" customFormat="1" ht="11.25">
      <c r="B222" s="33"/>
      <c r="D222" s="144" t="s">
        <v>154</v>
      </c>
      <c r="F222" s="145" t="s">
        <v>377</v>
      </c>
      <c r="I222" s="146"/>
      <c r="L222" s="33"/>
      <c r="M222" s="147"/>
      <c r="T222" s="54"/>
      <c r="AT222" s="18" t="s">
        <v>154</v>
      </c>
      <c r="AU222" s="18" t="s">
        <v>86</v>
      </c>
    </row>
    <row r="223" spans="2:65" s="1" customFormat="1" ht="16.5" customHeight="1">
      <c r="B223" s="33"/>
      <c r="C223" s="149" t="s">
        <v>379</v>
      </c>
      <c r="D223" s="149" t="s">
        <v>195</v>
      </c>
      <c r="E223" s="150" t="s">
        <v>380</v>
      </c>
      <c r="F223" s="151" t="s">
        <v>381</v>
      </c>
      <c r="G223" s="152" t="s">
        <v>198</v>
      </c>
      <c r="H223" s="153">
        <v>4</v>
      </c>
      <c r="I223" s="154"/>
      <c r="J223" s="155">
        <f>ROUND(I223*H223,2)</f>
        <v>0</v>
      </c>
      <c r="K223" s="151" t="s">
        <v>21</v>
      </c>
      <c r="L223" s="33"/>
      <c r="M223" s="156" t="s">
        <v>21</v>
      </c>
      <c r="N223" s="157" t="s">
        <v>48</v>
      </c>
      <c r="P223" s="140">
        <f>O223*H223</f>
        <v>0</v>
      </c>
      <c r="Q223" s="140">
        <v>0</v>
      </c>
      <c r="R223" s="140">
        <f>Q223*H223</f>
        <v>0</v>
      </c>
      <c r="S223" s="140">
        <v>0</v>
      </c>
      <c r="T223" s="141">
        <f>S223*H223</f>
        <v>0</v>
      </c>
      <c r="AR223" s="142" t="s">
        <v>152</v>
      </c>
      <c r="AT223" s="142" t="s">
        <v>195</v>
      </c>
      <c r="AU223" s="142" t="s">
        <v>86</v>
      </c>
      <c r="AY223" s="18" t="s">
        <v>146</v>
      </c>
      <c r="BE223" s="143">
        <f>IF(N223="základní",J223,0)</f>
        <v>0</v>
      </c>
      <c r="BF223" s="143">
        <f>IF(N223="snížená",J223,0)</f>
        <v>0</v>
      </c>
      <c r="BG223" s="143">
        <f>IF(N223="zákl. přenesená",J223,0)</f>
        <v>0</v>
      </c>
      <c r="BH223" s="143">
        <f>IF(N223="sníž. přenesená",J223,0)</f>
        <v>0</v>
      </c>
      <c r="BI223" s="143">
        <f>IF(N223="nulová",J223,0)</f>
        <v>0</v>
      </c>
      <c r="BJ223" s="18" t="s">
        <v>84</v>
      </c>
      <c r="BK223" s="143">
        <f>ROUND(I223*H223,2)</f>
        <v>0</v>
      </c>
      <c r="BL223" s="18" t="s">
        <v>152</v>
      </c>
      <c r="BM223" s="142" t="s">
        <v>382</v>
      </c>
    </row>
    <row r="224" spans="2:65" s="1" customFormat="1" ht="29.25">
      <c r="B224" s="33"/>
      <c r="D224" s="144" t="s">
        <v>154</v>
      </c>
      <c r="F224" s="145" t="s">
        <v>383</v>
      </c>
      <c r="I224" s="146"/>
      <c r="L224" s="33"/>
      <c r="M224" s="147"/>
      <c r="T224" s="54"/>
      <c r="AT224" s="18" t="s">
        <v>154</v>
      </c>
      <c r="AU224" s="18" t="s">
        <v>86</v>
      </c>
    </row>
    <row r="225" spans="2:47" s="1" customFormat="1" ht="19.5">
      <c r="B225" s="33"/>
      <c r="D225" s="144" t="s">
        <v>156</v>
      </c>
      <c r="F225" s="148" t="s">
        <v>384</v>
      </c>
      <c r="I225" s="146"/>
      <c r="L225" s="33"/>
      <c r="M225" s="160"/>
      <c r="N225" s="161"/>
      <c r="O225" s="161"/>
      <c r="P225" s="161"/>
      <c r="Q225" s="161"/>
      <c r="R225" s="161"/>
      <c r="S225" s="161"/>
      <c r="T225" s="162"/>
      <c r="AT225" s="18" t="s">
        <v>156</v>
      </c>
      <c r="AU225" s="18" t="s">
        <v>86</v>
      </c>
    </row>
    <row r="226" spans="2:47" s="1" customFormat="1" ht="6.95" customHeight="1">
      <c r="B226" s="42"/>
      <c r="C226" s="43"/>
      <c r="D226" s="43"/>
      <c r="E226" s="43"/>
      <c r="F226" s="43"/>
      <c r="G226" s="43"/>
      <c r="H226" s="43"/>
      <c r="I226" s="43"/>
      <c r="J226" s="43"/>
      <c r="K226" s="43"/>
      <c r="L226" s="33"/>
    </row>
  </sheetData>
  <sheetProtection algorithmName="SHA-512" hashValue="qTZHDgLFhe4QzT0wfgDwk36IpMGToDT35XumKuFTr+BzCmk9aENnkQ5qi+2A3qaGFgb1dSCPmJhk00w6TZSeag==" saltValue="IoWpjEZB3CezicY53cezoY18TZzl9umQ/xdDoNbmOZbF2hhVWU4tRD9LeTHznsl2W0MqD+6Rsz0z9ElwNa1w3Q==" spinCount="100000" sheet="1" objects="1" scenarios="1" formatColumns="0" formatRows="0" autoFilter="0"/>
  <autoFilter ref="C90:K225" xr:uid="{00000000-0009-0000-0000-000001000000}"/>
  <mergeCells count="12">
    <mergeCell ref="E83:H83"/>
    <mergeCell ref="L2:V2"/>
    <mergeCell ref="E50:H50"/>
    <mergeCell ref="E52:H52"/>
    <mergeCell ref="E54:H54"/>
    <mergeCell ref="E79:H79"/>
    <mergeCell ref="E81:H81"/>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259"/>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04"/>
      <c r="M2" s="304"/>
      <c r="N2" s="304"/>
      <c r="O2" s="304"/>
      <c r="P2" s="304"/>
      <c r="Q2" s="304"/>
      <c r="R2" s="304"/>
      <c r="S2" s="304"/>
      <c r="T2" s="304"/>
      <c r="U2" s="304"/>
      <c r="V2" s="304"/>
      <c r="AT2" s="18" t="s">
        <v>94</v>
      </c>
    </row>
    <row r="3" spans="2:46" ht="6.95" customHeight="1">
      <c r="B3" s="19"/>
      <c r="C3" s="20"/>
      <c r="D3" s="20"/>
      <c r="E3" s="20"/>
      <c r="F3" s="20"/>
      <c r="G3" s="20"/>
      <c r="H3" s="20"/>
      <c r="I3" s="20"/>
      <c r="J3" s="20"/>
      <c r="K3" s="20"/>
      <c r="L3" s="21"/>
      <c r="AT3" s="18" t="s">
        <v>86</v>
      </c>
    </row>
    <row r="4" spans="2:46" ht="24.95" customHeight="1">
      <c r="B4" s="21"/>
      <c r="D4" s="22" t="s">
        <v>116</v>
      </c>
      <c r="L4" s="21"/>
      <c r="M4" s="91" t="s">
        <v>10</v>
      </c>
      <c r="AT4" s="18" t="s">
        <v>4</v>
      </c>
    </row>
    <row r="5" spans="2:46" ht="6.95" customHeight="1">
      <c r="B5" s="21"/>
      <c r="L5" s="21"/>
    </row>
    <row r="6" spans="2:46" ht="12" customHeight="1">
      <c r="B6" s="21"/>
      <c r="D6" s="28" t="s">
        <v>16</v>
      </c>
      <c r="L6" s="21"/>
    </row>
    <row r="7" spans="2:46" ht="16.5" customHeight="1">
      <c r="B7" s="21"/>
      <c r="E7" s="334" t="str">
        <f>'Rekapitulace stavby'!K6</f>
        <v>PK Modřany – rekonstrukce</v>
      </c>
      <c r="F7" s="335"/>
      <c r="G7" s="335"/>
      <c r="H7" s="335"/>
      <c r="L7" s="21"/>
    </row>
    <row r="8" spans="2:46" ht="12" customHeight="1">
      <c r="B8" s="21"/>
      <c r="D8" s="28" t="s">
        <v>117</v>
      </c>
      <c r="L8" s="21"/>
    </row>
    <row r="9" spans="2:46" s="1" customFormat="1" ht="16.5" customHeight="1">
      <c r="B9" s="33"/>
      <c r="E9" s="334" t="s">
        <v>118</v>
      </c>
      <c r="F9" s="336"/>
      <c r="G9" s="336"/>
      <c r="H9" s="336"/>
      <c r="L9" s="33"/>
    </row>
    <row r="10" spans="2:46" s="1" customFormat="1" ht="12" customHeight="1">
      <c r="B10" s="33"/>
      <c r="D10" s="28" t="s">
        <v>119</v>
      </c>
      <c r="L10" s="33"/>
    </row>
    <row r="11" spans="2:46" s="1" customFormat="1" ht="16.5" customHeight="1">
      <c r="B11" s="33"/>
      <c r="E11" s="298" t="s">
        <v>385</v>
      </c>
      <c r="F11" s="336"/>
      <c r="G11" s="336"/>
      <c r="H11" s="336"/>
      <c r="L11" s="33"/>
    </row>
    <row r="12" spans="2:46" s="1" customFormat="1" ht="11.25">
      <c r="B12" s="33"/>
      <c r="L12" s="33"/>
    </row>
    <row r="13" spans="2:46" s="1" customFormat="1" ht="12" customHeight="1">
      <c r="B13" s="33"/>
      <c r="D13" s="28" t="s">
        <v>18</v>
      </c>
      <c r="F13" s="26" t="s">
        <v>19</v>
      </c>
      <c r="I13" s="28" t="s">
        <v>20</v>
      </c>
      <c r="J13" s="26" t="s">
        <v>21</v>
      </c>
      <c r="L13" s="33"/>
    </row>
    <row r="14" spans="2:46" s="1" customFormat="1" ht="12" customHeight="1">
      <c r="B14" s="33"/>
      <c r="D14" s="28" t="s">
        <v>22</v>
      </c>
      <c r="F14" s="26" t="s">
        <v>23</v>
      </c>
      <c r="I14" s="28" t="s">
        <v>24</v>
      </c>
      <c r="J14" s="50" t="str">
        <f>'Rekapitulace stavby'!AN8</f>
        <v>25. 5. 2022</v>
      </c>
      <c r="L14" s="33"/>
    </row>
    <row r="15" spans="2:46" s="1" customFormat="1" ht="10.9" customHeight="1">
      <c r="B15" s="33"/>
      <c r="L15" s="33"/>
    </row>
    <row r="16" spans="2:46" s="1" customFormat="1" ht="12" customHeight="1">
      <c r="B16" s="33"/>
      <c r="D16" s="28" t="s">
        <v>26</v>
      </c>
      <c r="I16" s="28" t="s">
        <v>27</v>
      </c>
      <c r="J16" s="26" t="s">
        <v>28</v>
      </c>
      <c r="L16" s="33"/>
    </row>
    <row r="17" spans="2:12" s="1" customFormat="1" ht="18" customHeight="1">
      <c r="B17" s="33"/>
      <c r="E17" s="26" t="s">
        <v>29</v>
      </c>
      <c r="I17" s="28" t="s">
        <v>30</v>
      </c>
      <c r="J17" s="26" t="s">
        <v>31</v>
      </c>
      <c r="L17" s="33"/>
    </row>
    <row r="18" spans="2:12" s="1" customFormat="1" ht="6.95" customHeight="1">
      <c r="B18" s="33"/>
      <c r="L18" s="33"/>
    </row>
    <row r="19" spans="2:12" s="1" customFormat="1" ht="12" customHeight="1">
      <c r="B19" s="33"/>
      <c r="D19" s="28" t="s">
        <v>32</v>
      </c>
      <c r="I19" s="28" t="s">
        <v>27</v>
      </c>
      <c r="J19" s="29" t="str">
        <f>'Rekapitulace stavby'!AN13</f>
        <v>Vyplň údaj</v>
      </c>
      <c r="L19" s="33"/>
    </row>
    <row r="20" spans="2:12" s="1" customFormat="1" ht="18" customHeight="1">
      <c r="B20" s="33"/>
      <c r="E20" s="337" t="str">
        <f>'Rekapitulace stavby'!E14</f>
        <v>Vyplň údaj</v>
      </c>
      <c r="F20" s="303"/>
      <c r="G20" s="303"/>
      <c r="H20" s="303"/>
      <c r="I20" s="28" t="s">
        <v>30</v>
      </c>
      <c r="J20" s="29" t="str">
        <f>'Rekapitulace stavby'!AN14</f>
        <v>Vyplň údaj</v>
      </c>
      <c r="L20" s="33"/>
    </row>
    <row r="21" spans="2:12" s="1" customFormat="1" ht="6.95" customHeight="1">
      <c r="B21" s="33"/>
      <c r="L21" s="33"/>
    </row>
    <row r="22" spans="2:12" s="1" customFormat="1" ht="12" customHeight="1">
      <c r="B22" s="33"/>
      <c r="D22" s="28" t="s">
        <v>34</v>
      </c>
      <c r="I22" s="28" t="s">
        <v>27</v>
      </c>
      <c r="J22" s="26" t="s">
        <v>35</v>
      </c>
      <c r="L22" s="33"/>
    </row>
    <row r="23" spans="2:12" s="1" customFormat="1" ht="18" customHeight="1">
      <c r="B23" s="33"/>
      <c r="E23" s="26" t="s">
        <v>36</v>
      </c>
      <c r="I23" s="28" t="s">
        <v>30</v>
      </c>
      <c r="J23" s="26" t="s">
        <v>37</v>
      </c>
      <c r="L23" s="33"/>
    </row>
    <row r="24" spans="2:12" s="1" customFormat="1" ht="6.95" customHeight="1">
      <c r="B24" s="33"/>
      <c r="L24" s="33"/>
    </row>
    <row r="25" spans="2:12" s="1" customFormat="1" ht="12" customHeight="1">
      <c r="B25" s="33"/>
      <c r="D25" s="28" t="s">
        <v>39</v>
      </c>
      <c r="I25" s="28" t="s">
        <v>27</v>
      </c>
      <c r="J25" s="26" t="s">
        <v>21</v>
      </c>
      <c r="L25" s="33"/>
    </row>
    <row r="26" spans="2:12" s="1" customFormat="1" ht="18" customHeight="1">
      <c r="B26" s="33"/>
      <c r="E26" s="26" t="s">
        <v>40</v>
      </c>
      <c r="I26" s="28" t="s">
        <v>30</v>
      </c>
      <c r="J26" s="26" t="s">
        <v>21</v>
      </c>
      <c r="L26" s="33"/>
    </row>
    <row r="27" spans="2:12" s="1" customFormat="1" ht="6.95" customHeight="1">
      <c r="B27" s="33"/>
      <c r="L27" s="33"/>
    </row>
    <row r="28" spans="2:12" s="1" customFormat="1" ht="12" customHeight="1">
      <c r="B28" s="33"/>
      <c r="D28" s="28" t="s">
        <v>41</v>
      </c>
      <c r="L28" s="33"/>
    </row>
    <row r="29" spans="2:12" s="7" customFormat="1" ht="47.25" customHeight="1">
      <c r="B29" s="92"/>
      <c r="E29" s="308" t="s">
        <v>42</v>
      </c>
      <c r="F29" s="308"/>
      <c r="G29" s="308"/>
      <c r="H29" s="308"/>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43</v>
      </c>
      <c r="J32" s="64">
        <f>ROUND(J88, 2)</f>
        <v>0</v>
      </c>
      <c r="L32" s="33"/>
    </row>
    <row r="33" spans="2:12" s="1" customFormat="1" ht="6.95" customHeight="1">
      <c r="B33" s="33"/>
      <c r="D33" s="51"/>
      <c r="E33" s="51"/>
      <c r="F33" s="51"/>
      <c r="G33" s="51"/>
      <c r="H33" s="51"/>
      <c r="I33" s="51"/>
      <c r="J33" s="51"/>
      <c r="K33" s="51"/>
      <c r="L33" s="33"/>
    </row>
    <row r="34" spans="2:12" s="1" customFormat="1" ht="14.45" customHeight="1">
      <c r="B34" s="33"/>
      <c r="F34" s="36" t="s">
        <v>45</v>
      </c>
      <c r="I34" s="36" t="s">
        <v>44</v>
      </c>
      <c r="J34" s="36" t="s">
        <v>46</v>
      </c>
      <c r="L34" s="33"/>
    </row>
    <row r="35" spans="2:12" s="1" customFormat="1" ht="14.45" customHeight="1">
      <c r="B35" s="33"/>
      <c r="D35" s="53" t="s">
        <v>47</v>
      </c>
      <c r="E35" s="28" t="s">
        <v>48</v>
      </c>
      <c r="F35" s="84">
        <f>ROUND((SUM(BE88:BE258)),  2)</f>
        <v>0</v>
      </c>
      <c r="I35" s="94">
        <v>0.21</v>
      </c>
      <c r="J35" s="84">
        <f>ROUND(((SUM(BE88:BE258))*I35),  2)</f>
        <v>0</v>
      </c>
      <c r="L35" s="33"/>
    </row>
    <row r="36" spans="2:12" s="1" customFormat="1" ht="14.45" customHeight="1">
      <c r="B36" s="33"/>
      <c r="E36" s="28" t="s">
        <v>49</v>
      </c>
      <c r="F36" s="84">
        <f>ROUND((SUM(BF88:BF258)),  2)</f>
        <v>0</v>
      </c>
      <c r="I36" s="94">
        <v>0.15</v>
      </c>
      <c r="J36" s="84">
        <f>ROUND(((SUM(BF88:BF258))*I36),  2)</f>
        <v>0</v>
      </c>
      <c r="L36" s="33"/>
    </row>
    <row r="37" spans="2:12" s="1" customFormat="1" ht="14.45" hidden="1" customHeight="1">
      <c r="B37" s="33"/>
      <c r="E37" s="28" t="s">
        <v>50</v>
      </c>
      <c r="F37" s="84">
        <f>ROUND((SUM(BG88:BG258)),  2)</f>
        <v>0</v>
      </c>
      <c r="I37" s="94">
        <v>0.21</v>
      </c>
      <c r="J37" s="84">
        <f>0</f>
        <v>0</v>
      </c>
      <c r="L37" s="33"/>
    </row>
    <row r="38" spans="2:12" s="1" customFormat="1" ht="14.45" hidden="1" customHeight="1">
      <c r="B38" s="33"/>
      <c r="E38" s="28" t="s">
        <v>51</v>
      </c>
      <c r="F38" s="84">
        <f>ROUND((SUM(BH88:BH258)),  2)</f>
        <v>0</v>
      </c>
      <c r="I38" s="94">
        <v>0.15</v>
      </c>
      <c r="J38" s="84">
        <f>0</f>
        <v>0</v>
      </c>
      <c r="L38" s="33"/>
    </row>
    <row r="39" spans="2:12" s="1" customFormat="1" ht="14.45" hidden="1" customHeight="1">
      <c r="B39" s="33"/>
      <c r="E39" s="28" t="s">
        <v>52</v>
      </c>
      <c r="F39" s="84">
        <f>ROUND((SUM(BI88:BI258)),  2)</f>
        <v>0</v>
      </c>
      <c r="I39" s="94">
        <v>0</v>
      </c>
      <c r="J39" s="84">
        <f>0</f>
        <v>0</v>
      </c>
      <c r="L39" s="33"/>
    </row>
    <row r="40" spans="2:12" s="1" customFormat="1" ht="6.95" customHeight="1">
      <c r="B40" s="33"/>
      <c r="L40" s="33"/>
    </row>
    <row r="41" spans="2:12" s="1" customFormat="1" ht="25.35" customHeight="1">
      <c r="B41" s="33"/>
      <c r="C41" s="95"/>
      <c r="D41" s="96" t="s">
        <v>53</v>
      </c>
      <c r="E41" s="55"/>
      <c r="F41" s="55"/>
      <c r="G41" s="97" t="s">
        <v>54</v>
      </c>
      <c r="H41" s="98" t="s">
        <v>55</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121</v>
      </c>
      <c r="L47" s="33"/>
    </row>
    <row r="48" spans="2:12" s="1" customFormat="1" ht="6.95" customHeight="1">
      <c r="B48" s="33"/>
      <c r="L48" s="33"/>
    </row>
    <row r="49" spans="2:47" s="1" customFormat="1" ht="12" customHeight="1">
      <c r="B49" s="33"/>
      <c r="C49" s="28" t="s">
        <v>16</v>
      </c>
      <c r="L49" s="33"/>
    </row>
    <row r="50" spans="2:47" s="1" customFormat="1" ht="16.5" customHeight="1">
      <c r="B50" s="33"/>
      <c r="E50" s="334" t="str">
        <f>E7</f>
        <v>PK Modřany – rekonstrukce</v>
      </c>
      <c r="F50" s="335"/>
      <c r="G50" s="335"/>
      <c r="H50" s="335"/>
      <c r="L50" s="33"/>
    </row>
    <row r="51" spans="2:47" ht="12" customHeight="1">
      <c r="B51" s="21"/>
      <c r="C51" s="28" t="s">
        <v>117</v>
      </c>
      <c r="L51" s="21"/>
    </row>
    <row r="52" spans="2:47" s="1" customFormat="1" ht="16.5" customHeight="1">
      <c r="B52" s="33"/>
      <c r="E52" s="334" t="s">
        <v>118</v>
      </c>
      <c r="F52" s="336"/>
      <c r="G52" s="336"/>
      <c r="H52" s="336"/>
      <c r="L52" s="33"/>
    </row>
    <row r="53" spans="2:47" s="1" customFormat="1" ht="12" customHeight="1">
      <c r="B53" s="33"/>
      <c r="C53" s="28" t="s">
        <v>119</v>
      </c>
      <c r="L53" s="33"/>
    </row>
    <row r="54" spans="2:47" s="1" customFormat="1" ht="16.5" customHeight="1">
      <c r="B54" s="33"/>
      <c r="E54" s="298" t="str">
        <f>E11</f>
        <v>PS 02 - Rekonstrukce elektro vybavení plavební komory</v>
      </c>
      <c r="F54" s="336"/>
      <c r="G54" s="336"/>
      <c r="H54" s="336"/>
      <c r="L54" s="33"/>
    </row>
    <row r="55" spans="2:47" s="1" customFormat="1" ht="6.95" customHeight="1">
      <c r="B55" s="33"/>
      <c r="L55" s="33"/>
    </row>
    <row r="56" spans="2:47" s="1" customFormat="1" ht="12" customHeight="1">
      <c r="B56" s="33"/>
      <c r="C56" s="28" t="s">
        <v>22</v>
      </c>
      <c r="F56" s="26" t="str">
        <f>F14</f>
        <v>Praha 12 – Modřany</v>
      </c>
      <c r="I56" s="28" t="s">
        <v>24</v>
      </c>
      <c r="J56" s="50" t="str">
        <f>IF(J14="","",J14)</f>
        <v>25. 5. 2022</v>
      </c>
      <c r="L56" s="33"/>
    </row>
    <row r="57" spans="2:47" s="1" customFormat="1" ht="6.95" customHeight="1">
      <c r="B57" s="33"/>
      <c r="L57" s="33"/>
    </row>
    <row r="58" spans="2:47" s="1" customFormat="1" ht="15.2" customHeight="1">
      <c r="B58" s="33"/>
      <c r="C58" s="28" t="s">
        <v>26</v>
      </c>
      <c r="F58" s="26" t="str">
        <f>E17</f>
        <v>Povodí Vltavy, státní podnik</v>
      </c>
      <c r="I58" s="28" t="s">
        <v>34</v>
      </c>
      <c r="J58" s="31" t="str">
        <f>E23</f>
        <v>AQUATIS a. s.</v>
      </c>
      <c r="L58" s="33"/>
    </row>
    <row r="59" spans="2:47" s="1" customFormat="1" ht="15.2" customHeight="1">
      <c r="B59" s="33"/>
      <c r="C59" s="28" t="s">
        <v>32</v>
      </c>
      <c r="F59" s="26" t="str">
        <f>IF(E20="","",E20)</f>
        <v>Vyplň údaj</v>
      </c>
      <c r="I59" s="28" t="s">
        <v>39</v>
      </c>
      <c r="J59" s="31" t="str">
        <f>E26</f>
        <v>Bc. Patková Aneta</v>
      </c>
      <c r="L59" s="33"/>
    </row>
    <row r="60" spans="2:47" s="1" customFormat="1" ht="10.35" customHeight="1">
      <c r="B60" s="33"/>
      <c r="L60" s="33"/>
    </row>
    <row r="61" spans="2:47" s="1" customFormat="1" ht="29.25" customHeight="1">
      <c r="B61" s="33"/>
      <c r="C61" s="101" t="s">
        <v>122</v>
      </c>
      <c r="D61" s="95"/>
      <c r="E61" s="95"/>
      <c r="F61" s="95"/>
      <c r="G61" s="95"/>
      <c r="H61" s="95"/>
      <c r="I61" s="95"/>
      <c r="J61" s="102" t="s">
        <v>123</v>
      </c>
      <c r="K61" s="95"/>
      <c r="L61" s="33"/>
    </row>
    <row r="62" spans="2:47" s="1" customFormat="1" ht="10.35" customHeight="1">
      <c r="B62" s="33"/>
      <c r="L62" s="33"/>
    </row>
    <row r="63" spans="2:47" s="1" customFormat="1" ht="22.9" customHeight="1">
      <c r="B63" s="33"/>
      <c r="C63" s="103" t="s">
        <v>75</v>
      </c>
      <c r="J63" s="64">
        <f>J88</f>
        <v>0</v>
      </c>
      <c r="L63" s="33"/>
      <c r="AU63" s="18" t="s">
        <v>124</v>
      </c>
    </row>
    <row r="64" spans="2:47" s="8" customFormat="1" ht="24.95" customHeight="1">
      <c r="B64" s="104"/>
      <c r="D64" s="105" t="s">
        <v>386</v>
      </c>
      <c r="E64" s="106"/>
      <c r="F64" s="106"/>
      <c r="G64" s="106"/>
      <c r="H64" s="106"/>
      <c r="I64" s="106"/>
      <c r="J64" s="107">
        <f>J89</f>
        <v>0</v>
      </c>
      <c r="L64" s="104"/>
    </row>
    <row r="65" spans="2:12" s="9" customFormat="1" ht="19.899999999999999" customHeight="1">
      <c r="B65" s="108"/>
      <c r="D65" s="109" t="s">
        <v>387</v>
      </c>
      <c r="E65" s="110"/>
      <c r="F65" s="110"/>
      <c r="G65" s="110"/>
      <c r="H65" s="110"/>
      <c r="I65" s="110"/>
      <c r="J65" s="111">
        <f>J149</f>
        <v>0</v>
      </c>
      <c r="L65" s="108"/>
    </row>
    <row r="66" spans="2:12" s="9" customFormat="1" ht="19.899999999999999" customHeight="1">
      <c r="B66" s="108"/>
      <c r="D66" s="109" t="s">
        <v>388</v>
      </c>
      <c r="E66" s="110"/>
      <c r="F66" s="110"/>
      <c r="G66" s="110"/>
      <c r="H66" s="110"/>
      <c r="I66" s="110"/>
      <c r="J66" s="111">
        <f>J204</f>
        <v>0</v>
      </c>
      <c r="L66" s="108"/>
    </row>
    <row r="67" spans="2:12" s="1" customFormat="1" ht="21.75" customHeight="1">
      <c r="B67" s="33"/>
      <c r="L67" s="33"/>
    </row>
    <row r="68" spans="2:12" s="1" customFormat="1" ht="6.95" customHeight="1">
      <c r="B68" s="42"/>
      <c r="C68" s="43"/>
      <c r="D68" s="43"/>
      <c r="E68" s="43"/>
      <c r="F68" s="43"/>
      <c r="G68" s="43"/>
      <c r="H68" s="43"/>
      <c r="I68" s="43"/>
      <c r="J68" s="43"/>
      <c r="K68" s="43"/>
      <c r="L68" s="33"/>
    </row>
    <row r="72" spans="2:12" s="1" customFormat="1" ht="6.95" customHeight="1">
      <c r="B72" s="44"/>
      <c r="C72" s="45"/>
      <c r="D72" s="45"/>
      <c r="E72" s="45"/>
      <c r="F72" s="45"/>
      <c r="G72" s="45"/>
      <c r="H72" s="45"/>
      <c r="I72" s="45"/>
      <c r="J72" s="45"/>
      <c r="K72" s="45"/>
      <c r="L72" s="33"/>
    </row>
    <row r="73" spans="2:12" s="1" customFormat="1" ht="24.95" customHeight="1">
      <c r="B73" s="33"/>
      <c r="C73" s="22" t="s">
        <v>131</v>
      </c>
      <c r="L73" s="33"/>
    </row>
    <row r="74" spans="2:12" s="1" customFormat="1" ht="6.95" customHeight="1">
      <c r="B74" s="33"/>
      <c r="L74" s="33"/>
    </row>
    <row r="75" spans="2:12" s="1" customFormat="1" ht="12" customHeight="1">
      <c r="B75" s="33"/>
      <c r="C75" s="28" t="s">
        <v>16</v>
      </c>
      <c r="L75" s="33"/>
    </row>
    <row r="76" spans="2:12" s="1" customFormat="1" ht="16.5" customHeight="1">
      <c r="B76" s="33"/>
      <c r="E76" s="334" t="str">
        <f>E7</f>
        <v>PK Modřany – rekonstrukce</v>
      </c>
      <c r="F76" s="335"/>
      <c r="G76" s="335"/>
      <c r="H76" s="335"/>
      <c r="L76" s="33"/>
    </row>
    <row r="77" spans="2:12" ht="12" customHeight="1">
      <c r="B77" s="21"/>
      <c r="C77" s="28" t="s">
        <v>117</v>
      </c>
      <c r="L77" s="21"/>
    </row>
    <row r="78" spans="2:12" s="1" customFormat="1" ht="16.5" customHeight="1">
      <c r="B78" s="33"/>
      <c r="E78" s="334" t="s">
        <v>118</v>
      </c>
      <c r="F78" s="336"/>
      <c r="G78" s="336"/>
      <c r="H78" s="336"/>
      <c r="L78" s="33"/>
    </row>
    <row r="79" spans="2:12" s="1" customFormat="1" ht="12" customHeight="1">
      <c r="B79" s="33"/>
      <c r="C79" s="28" t="s">
        <v>119</v>
      </c>
      <c r="L79" s="33"/>
    </row>
    <row r="80" spans="2:12" s="1" customFormat="1" ht="16.5" customHeight="1">
      <c r="B80" s="33"/>
      <c r="E80" s="298" t="str">
        <f>E11</f>
        <v>PS 02 - Rekonstrukce elektro vybavení plavební komory</v>
      </c>
      <c r="F80" s="336"/>
      <c r="G80" s="336"/>
      <c r="H80" s="336"/>
      <c r="L80" s="33"/>
    </row>
    <row r="81" spans="2:65" s="1" customFormat="1" ht="6.95" customHeight="1">
      <c r="B81" s="33"/>
      <c r="L81" s="33"/>
    </row>
    <row r="82" spans="2:65" s="1" customFormat="1" ht="12" customHeight="1">
      <c r="B82" s="33"/>
      <c r="C82" s="28" t="s">
        <v>22</v>
      </c>
      <c r="F82" s="26" t="str">
        <f>F14</f>
        <v>Praha 12 – Modřany</v>
      </c>
      <c r="I82" s="28" t="s">
        <v>24</v>
      </c>
      <c r="J82" s="50" t="str">
        <f>IF(J14="","",J14)</f>
        <v>25. 5. 2022</v>
      </c>
      <c r="L82" s="33"/>
    </row>
    <row r="83" spans="2:65" s="1" customFormat="1" ht="6.95" customHeight="1">
      <c r="B83" s="33"/>
      <c r="L83" s="33"/>
    </row>
    <row r="84" spans="2:65" s="1" customFormat="1" ht="15.2" customHeight="1">
      <c r="B84" s="33"/>
      <c r="C84" s="28" t="s">
        <v>26</v>
      </c>
      <c r="F84" s="26" t="str">
        <f>E17</f>
        <v>Povodí Vltavy, státní podnik</v>
      </c>
      <c r="I84" s="28" t="s">
        <v>34</v>
      </c>
      <c r="J84" s="31" t="str">
        <f>E23</f>
        <v>AQUATIS a. s.</v>
      </c>
      <c r="L84" s="33"/>
    </row>
    <row r="85" spans="2:65" s="1" customFormat="1" ht="15.2" customHeight="1">
      <c r="B85" s="33"/>
      <c r="C85" s="28" t="s">
        <v>32</v>
      </c>
      <c r="F85" s="26" t="str">
        <f>IF(E20="","",E20)</f>
        <v>Vyplň údaj</v>
      </c>
      <c r="I85" s="28" t="s">
        <v>39</v>
      </c>
      <c r="J85" s="31" t="str">
        <f>E26</f>
        <v>Bc. Patková Aneta</v>
      </c>
      <c r="L85" s="33"/>
    </row>
    <row r="86" spans="2:65" s="1" customFormat="1" ht="10.35" customHeight="1">
      <c r="B86" s="33"/>
      <c r="L86" s="33"/>
    </row>
    <row r="87" spans="2:65" s="10" customFormat="1" ht="29.25" customHeight="1">
      <c r="B87" s="112"/>
      <c r="C87" s="113" t="s">
        <v>132</v>
      </c>
      <c r="D87" s="114" t="s">
        <v>62</v>
      </c>
      <c r="E87" s="114" t="s">
        <v>58</v>
      </c>
      <c r="F87" s="114" t="s">
        <v>59</v>
      </c>
      <c r="G87" s="114" t="s">
        <v>133</v>
      </c>
      <c r="H87" s="114" t="s">
        <v>134</v>
      </c>
      <c r="I87" s="114" t="s">
        <v>135</v>
      </c>
      <c r="J87" s="114" t="s">
        <v>123</v>
      </c>
      <c r="K87" s="115" t="s">
        <v>136</v>
      </c>
      <c r="L87" s="112"/>
      <c r="M87" s="57" t="s">
        <v>21</v>
      </c>
      <c r="N87" s="58" t="s">
        <v>47</v>
      </c>
      <c r="O87" s="58" t="s">
        <v>137</v>
      </c>
      <c r="P87" s="58" t="s">
        <v>138</v>
      </c>
      <c r="Q87" s="58" t="s">
        <v>139</v>
      </c>
      <c r="R87" s="58" t="s">
        <v>140</v>
      </c>
      <c r="S87" s="58" t="s">
        <v>141</v>
      </c>
      <c r="T87" s="59" t="s">
        <v>142</v>
      </c>
    </row>
    <row r="88" spans="2:65" s="1" customFormat="1" ht="22.9" customHeight="1">
      <c r="B88" s="33"/>
      <c r="C88" s="62" t="s">
        <v>143</v>
      </c>
      <c r="J88" s="116">
        <f>BK88</f>
        <v>0</v>
      </c>
      <c r="L88" s="33"/>
      <c r="M88" s="60"/>
      <c r="N88" s="51"/>
      <c r="O88" s="51"/>
      <c r="P88" s="117">
        <f>P89</f>
        <v>0</v>
      </c>
      <c r="Q88" s="51"/>
      <c r="R88" s="117">
        <f>R89</f>
        <v>0</v>
      </c>
      <c r="S88" s="51"/>
      <c r="T88" s="118">
        <f>T89</f>
        <v>0</v>
      </c>
      <c r="AT88" s="18" t="s">
        <v>76</v>
      </c>
      <c r="AU88" s="18" t="s">
        <v>124</v>
      </c>
      <c r="BK88" s="119">
        <f>BK89</f>
        <v>0</v>
      </c>
    </row>
    <row r="89" spans="2:65" s="11" customFormat="1" ht="25.9" customHeight="1">
      <c r="B89" s="120"/>
      <c r="D89" s="121" t="s">
        <v>76</v>
      </c>
      <c r="E89" s="122" t="s">
        <v>147</v>
      </c>
      <c r="F89" s="122" t="s">
        <v>389</v>
      </c>
      <c r="I89" s="123"/>
      <c r="J89" s="124">
        <f>BK89</f>
        <v>0</v>
      </c>
      <c r="L89" s="120"/>
      <c r="M89" s="125"/>
      <c r="P89" s="126">
        <f>P90+SUM(P91:P149)+P204</f>
        <v>0</v>
      </c>
      <c r="R89" s="126">
        <f>R90+SUM(R91:R149)+R204</f>
        <v>0</v>
      </c>
      <c r="T89" s="127">
        <f>T90+SUM(T91:T149)+T204</f>
        <v>0</v>
      </c>
      <c r="AR89" s="121" t="s">
        <v>163</v>
      </c>
      <c r="AT89" s="128" t="s">
        <v>76</v>
      </c>
      <c r="AU89" s="128" t="s">
        <v>77</v>
      </c>
      <c r="AY89" s="121" t="s">
        <v>146</v>
      </c>
      <c r="BK89" s="129">
        <f>BK90+SUM(BK91:BK149)+BK204</f>
        <v>0</v>
      </c>
    </row>
    <row r="90" spans="2:65" s="1" customFormat="1" ht="16.5" customHeight="1">
      <c r="B90" s="33"/>
      <c r="C90" s="149" t="s">
        <v>84</v>
      </c>
      <c r="D90" s="149" t="s">
        <v>195</v>
      </c>
      <c r="E90" s="150" t="s">
        <v>390</v>
      </c>
      <c r="F90" s="151" t="s">
        <v>391</v>
      </c>
      <c r="G90" s="152" t="s">
        <v>392</v>
      </c>
      <c r="H90" s="153">
        <v>1</v>
      </c>
      <c r="I90" s="154"/>
      <c r="J90" s="155">
        <f>ROUND(I90*H90,2)</f>
        <v>0</v>
      </c>
      <c r="K90" s="151" t="s">
        <v>21</v>
      </c>
      <c r="L90" s="33"/>
      <c r="M90" s="156" t="s">
        <v>21</v>
      </c>
      <c r="N90" s="157" t="s">
        <v>48</v>
      </c>
      <c r="P90" s="140">
        <f>O90*H90</f>
        <v>0</v>
      </c>
      <c r="Q90" s="140">
        <v>0</v>
      </c>
      <c r="R90" s="140">
        <f>Q90*H90</f>
        <v>0</v>
      </c>
      <c r="S90" s="140">
        <v>0</v>
      </c>
      <c r="T90" s="141">
        <f>S90*H90</f>
        <v>0</v>
      </c>
      <c r="AR90" s="142" t="s">
        <v>152</v>
      </c>
      <c r="AT90" s="142" t="s">
        <v>195</v>
      </c>
      <c r="AU90" s="142" t="s">
        <v>84</v>
      </c>
      <c r="AY90" s="18" t="s">
        <v>146</v>
      </c>
      <c r="BE90" s="143">
        <f>IF(N90="základní",J90,0)</f>
        <v>0</v>
      </c>
      <c r="BF90" s="143">
        <f>IF(N90="snížená",J90,0)</f>
        <v>0</v>
      </c>
      <c r="BG90" s="143">
        <f>IF(N90="zákl. přenesená",J90,0)</f>
        <v>0</v>
      </c>
      <c r="BH90" s="143">
        <f>IF(N90="sníž. přenesená",J90,0)</f>
        <v>0</v>
      </c>
      <c r="BI90" s="143">
        <f>IF(N90="nulová",J90,0)</f>
        <v>0</v>
      </c>
      <c r="BJ90" s="18" t="s">
        <v>84</v>
      </c>
      <c r="BK90" s="143">
        <f>ROUND(I90*H90,2)</f>
        <v>0</v>
      </c>
      <c r="BL90" s="18" t="s">
        <v>152</v>
      </c>
      <c r="BM90" s="142" t="s">
        <v>393</v>
      </c>
    </row>
    <row r="91" spans="2:65" s="1" customFormat="1" ht="11.25">
      <c r="B91" s="33"/>
      <c r="D91" s="144" t="s">
        <v>154</v>
      </c>
      <c r="F91" s="145" t="s">
        <v>391</v>
      </c>
      <c r="I91" s="146"/>
      <c r="L91" s="33"/>
      <c r="M91" s="147"/>
      <c r="T91" s="54"/>
      <c r="AT91" s="18" t="s">
        <v>154</v>
      </c>
      <c r="AU91" s="18" t="s">
        <v>84</v>
      </c>
    </row>
    <row r="92" spans="2:65" s="1" customFormat="1" ht="19.5">
      <c r="B92" s="33"/>
      <c r="D92" s="144" t="s">
        <v>156</v>
      </c>
      <c r="F92" s="148" t="s">
        <v>394</v>
      </c>
      <c r="I92" s="146"/>
      <c r="L92" s="33"/>
      <c r="M92" s="147"/>
      <c r="T92" s="54"/>
      <c r="AT92" s="18" t="s">
        <v>156</v>
      </c>
      <c r="AU92" s="18" t="s">
        <v>84</v>
      </c>
    </row>
    <row r="93" spans="2:65" s="1" customFormat="1" ht="16.5" customHeight="1">
      <c r="B93" s="33"/>
      <c r="C93" s="149" t="s">
        <v>86</v>
      </c>
      <c r="D93" s="149" t="s">
        <v>195</v>
      </c>
      <c r="E93" s="150" t="s">
        <v>395</v>
      </c>
      <c r="F93" s="151" t="s">
        <v>396</v>
      </c>
      <c r="G93" s="152" t="s">
        <v>186</v>
      </c>
      <c r="H93" s="153">
        <v>1</v>
      </c>
      <c r="I93" s="154"/>
      <c r="J93" s="155">
        <f>ROUND(I93*H93,2)</f>
        <v>0</v>
      </c>
      <c r="K93" s="151" t="s">
        <v>21</v>
      </c>
      <c r="L93" s="33"/>
      <c r="M93" s="156" t="s">
        <v>21</v>
      </c>
      <c r="N93" s="157" t="s">
        <v>48</v>
      </c>
      <c r="P93" s="140">
        <f>O93*H93</f>
        <v>0</v>
      </c>
      <c r="Q93" s="140">
        <v>0</v>
      </c>
      <c r="R93" s="140">
        <f>Q93*H93</f>
        <v>0</v>
      </c>
      <c r="S93" s="140">
        <v>0</v>
      </c>
      <c r="T93" s="141">
        <f>S93*H93</f>
        <v>0</v>
      </c>
      <c r="AR93" s="142" t="s">
        <v>152</v>
      </c>
      <c r="AT93" s="142" t="s">
        <v>195</v>
      </c>
      <c r="AU93" s="142" t="s">
        <v>84</v>
      </c>
      <c r="AY93" s="18" t="s">
        <v>146</v>
      </c>
      <c r="BE93" s="143">
        <f>IF(N93="základní",J93,0)</f>
        <v>0</v>
      </c>
      <c r="BF93" s="143">
        <f>IF(N93="snížená",J93,0)</f>
        <v>0</v>
      </c>
      <c r="BG93" s="143">
        <f>IF(N93="zákl. přenesená",J93,0)</f>
        <v>0</v>
      </c>
      <c r="BH93" s="143">
        <f>IF(N93="sníž. přenesená",J93,0)</f>
        <v>0</v>
      </c>
      <c r="BI93" s="143">
        <f>IF(N93="nulová",J93,0)</f>
        <v>0</v>
      </c>
      <c r="BJ93" s="18" t="s">
        <v>84</v>
      </c>
      <c r="BK93" s="143">
        <f>ROUND(I93*H93,2)</f>
        <v>0</v>
      </c>
      <c r="BL93" s="18" t="s">
        <v>152</v>
      </c>
      <c r="BM93" s="142" t="s">
        <v>397</v>
      </c>
    </row>
    <row r="94" spans="2:65" s="1" customFormat="1" ht="11.25">
      <c r="B94" s="33"/>
      <c r="D94" s="144" t="s">
        <v>154</v>
      </c>
      <c r="F94" s="145" t="s">
        <v>396</v>
      </c>
      <c r="I94" s="146"/>
      <c r="L94" s="33"/>
      <c r="M94" s="147"/>
      <c r="T94" s="54"/>
      <c r="AT94" s="18" t="s">
        <v>154</v>
      </c>
      <c r="AU94" s="18" t="s">
        <v>84</v>
      </c>
    </row>
    <row r="95" spans="2:65" s="1" customFormat="1" ht="16.5" customHeight="1">
      <c r="B95" s="33"/>
      <c r="C95" s="149" t="s">
        <v>163</v>
      </c>
      <c r="D95" s="149" t="s">
        <v>195</v>
      </c>
      <c r="E95" s="150" t="s">
        <v>398</v>
      </c>
      <c r="F95" s="151" t="s">
        <v>399</v>
      </c>
      <c r="G95" s="152" t="s">
        <v>186</v>
      </c>
      <c r="H95" s="153">
        <v>4</v>
      </c>
      <c r="I95" s="154"/>
      <c r="J95" s="155">
        <f>ROUND(I95*H95,2)</f>
        <v>0</v>
      </c>
      <c r="K95" s="151" t="s">
        <v>21</v>
      </c>
      <c r="L95" s="33"/>
      <c r="M95" s="156" t="s">
        <v>21</v>
      </c>
      <c r="N95" s="157" t="s">
        <v>48</v>
      </c>
      <c r="P95" s="140">
        <f>O95*H95</f>
        <v>0</v>
      </c>
      <c r="Q95" s="140">
        <v>0</v>
      </c>
      <c r="R95" s="140">
        <f>Q95*H95</f>
        <v>0</v>
      </c>
      <c r="S95" s="140">
        <v>0</v>
      </c>
      <c r="T95" s="141">
        <f>S95*H95</f>
        <v>0</v>
      </c>
      <c r="AR95" s="142" t="s">
        <v>152</v>
      </c>
      <c r="AT95" s="142" t="s">
        <v>195</v>
      </c>
      <c r="AU95" s="142" t="s">
        <v>84</v>
      </c>
      <c r="AY95" s="18" t="s">
        <v>146</v>
      </c>
      <c r="BE95" s="143">
        <f>IF(N95="základní",J95,0)</f>
        <v>0</v>
      </c>
      <c r="BF95" s="143">
        <f>IF(N95="snížená",J95,0)</f>
        <v>0</v>
      </c>
      <c r="BG95" s="143">
        <f>IF(N95="zákl. přenesená",J95,0)</f>
        <v>0</v>
      </c>
      <c r="BH95" s="143">
        <f>IF(N95="sníž. přenesená",J95,0)</f>
        <v>0</v>
      </c>
      <c r="BI95" s="143">
        <f>IF(N95="nulová",J95,0)</f>
        <v>0</v>
      </c>
      <c r="BJ95" s="18" t="s">
        <v>84</v>
      </c>
      <c r="BK95" s="143">
        <f>ROUND(I95*H95,2)</f>
        <v>0</v>
      </c>
      <c r="BL95" s="18" t="s">
        <v>152</v>
      </c>
      <c r="BM95" s="142" t="s">
        <v>400</v>
      </c>
    </row>
    <row r="96" spans="2:65" s="1" customFormat="1" ht="11.25">
      <c r="B96" s="33"/>
      <c r="D96" s="144" t="s">
        <v>154</v>
      </c>
      <c r="F96" s="145" t="s">
        <v>399</v>
      </c>
      <c r="I96" s="146"/>
      <c r="L96" s="33"/>
      <c r="M96" s="147"/>
      <c r="T96" s="54"/>
      <c r="AT96" s="18" t="s">
        <v>154</v>
      </c>
      <c r="AU96" s="18" t="s">
        <v>84</v>
      </c>
    </row>
    <row r="97" spans="2:65" s="1" customFormat="1" ht="16.5" customHeight="1">
      <c r="B97" s="33"/>
      <c r="C97" s="149" t="s">
        <v>168</v>
      </c>
      <c r="D97" s="149" t="s">
        <v>195</v>
      </c>
      <c r="E97" s="150" t="s">
        <v>401</v>
      </c>
      <c r="F97" s="151" t="s">
        <v>402</v>
      </c>
      <c r="G97" s="152" t="s">
        <v>186</v>
      </c>
      <c r="H97" s="153">
        <v>4</v>
      </c>
      <c r="I97" s="154"/>
      <c r="J97" s="155">
        <f>ROUND(I97*H97,2)</f>
        <v>0</v>
      </c>
      <c r="K97" s="151" t="s">
        <v>21</v>
      </c>
      <c r="L97" s="33"/>
      <c r="M97" s="156" t="s">
        <v>21</v>
      </c>
      <c r="N97" s="157" t="s">
        <v>48</v>
      </c>
      <c r="P97" s="140">
        <f>O97*H97</f>
        <v>0</v>
      </c>
      <c r="Q97" s="140">
        <v>0</v>
      </c>
      <c r="R97" s="140">
        <f>Q97*H97</f>
        <v>0</v>
      </c>
      <c r="S97" s="140">
        <v>0</v>
      </c>
      <c r="T97" s="141">
        <f>S97*H97</f>
        <v>0</v>
      </c>
      <c r="AR97" s="142" t="s">
        <v>152</v>
      </c>
      <c r="AT97" s="142" t="s">
        <v>195</v>
      </c>
      <c r="AU97" s="142" t="s">
        <v>84</v>
      </c>
      <c r="AY97" s="18" t="s">
        <v>146</v>
      </c>
      <c r="BE97" s="143">
        <f>IF(N97="základní",J97,0)</f>
        <v>0</v>
      </c>
      <c r="BF97" s="143">
        <f>IF(N97="snížená",J97,0)</f>
        <v>0</v>
      </c>
      <c r="BG97" s="143">
        <f>IF(N97="zákl. přenesená",J97,0)</f>
        <v>0</v>
      </c>
      <c r="BH97" s="143">
        <f>IF(N97="sníž. přenesená",J97,0)</f>
        <v>0</v>
      </c>
      <c r="BI97" s="143">
        <f>IF(N97="nulová",J97,0)</f>
        <v>0</v>
      </c>
      <c r="BJ97" s="18" t="s">
        <v>84</v>
      </c>
      <c r="BK97" s="143">
        <f>ROUND(I97*H97,2)</f>
        <v>0</v>
      </c>
      <c r="BL97" s="18" t="s">
        <v>152</v>
      </c>
      <c r="BM97" s="142" t="s">
        <v>403</v>
      </c>
    </row>
    <row r="98" spans="2:65" s="1" customFormat="1" ht="11.25">
      <c r="B98" s="33"/>
      <c r="D98" s="144" t="s">
        <v>154</v>
      </c>
      <c r="F98" s="145" t="s">
        <v>399</v>
      </c>
      <c r="I98" s="146"/>
      <c r="L98" s="33"/>
      <c r="M98" s="147"/>
      <c r="T98" s="54"/>
      <c r="AT98" s="18" t="s">
        <v>154</v>
      </c>
      <c r="AU98" s="18" t="s">
        <v>84</v>
      </c>
    </row>
    <row r="99" spans="2:65" s="1" customFormat="1" ht="16.5" customHeight="1">
      <c r="B99" s="33"/>
      <c r="C99" s="149" t="s">
        <v>173</v>
      </c>
      <c r="D99" s="149" t="s">
        <v>195</v>
      </c>
      <c r="E99" s="150" t="s">
        <v>404</v>
      </c>
      <c r="F99" s="151" t="s">
        <v>405</v>
      </c>
      <c r="G99" s="152" t="s">
        <v>186</v>
      </c>
      <c r="H99" s="153">
        <v>4</v>
      </c>
      <c r="I99" s="154"/>
      <c r="J99" s="155">
        <f>ROUND(I99*H99,2)</f>
        <v>0</v>
      </c>
      <c r="K99" s="151" t="s">
        <v>21</v>
      </c>
      <c r="L99" s="33"/>
      <c r="M99" s="156" t="s">
        <v>21</v>
      </c>
      <c r="N99" s="157" t="s">
        <v>48</v>
      </c>
      <c r="P99" s="140">
        <f>O99*H99</f>
        <v>0</v>
      </c>
      <c r="Q99" s="140">
        <v>0</v>
      </c>
      <c r="R99" s="140">
        <f>Q99*H99</f>
        <v>0</v>
      </c>
      <c r="S99" s="140">
        <v>0</v>
      </c>
      <c r="T99" s="141">
        <f>S99*H99</f>
        <v>0</v>
      </c>
      <c r="AR99" s="142" t="s">
        <v>152</v>
      </c>
      <c r="AT99" s="142" t="s">
        <v>195</v>
      </c>
      <c r="AU99" s="142" t="s">
        <v>84</v>
      </c>
      <c r="AY99" s="18" t="s">
        <v>146</v>
      </c>
      <c r="BE99" s="143">
        <f>IF(N99="základní",J99,0)</f>
        <v>0</v>
      </c>
      <c r="BF99" s="143">
        <f>IF(N99="snížená",J99,0)</f>
        <v>0</v>
      </c>
      <c r="BG99" s="143">
        <f>IF(N99="zákl. přenesená",J99,0)</f>
        <v>0</v>
      </c>
      <c r="BH99" s="143">
        <f>IF(N99="sníž. přenesená",J99,0)</f>
        <v>0</v>
      </c>
      <c r="BI99" s="143">
        <f>IF(N99="nulová",J99,0)</f>
        <v>0</v>
      </c>
      <c r="BJ99" s="18" t="s">
        <v>84</v>
      </c>
      <c r="BK99" s="143">
        <f>ROUND(I99*H99,2)</f>
        <v>0</v>
      </c>
      <c r="BL99" s="18" t="s">
        <v>152</v>
      </c>
      <c r="BM99" s="142" t="s">
        <v>406</v>
      </c>
    </row>
    <row r="100" spans="2:65" s="1" customFormat="1" ht="11.25">
      <c r="B100" s="33"/>
      <c r="D100" s="144" t="s">
        <v>154</v>
      </c>
      <c r="F100" s="145" t="s">
        <v>405</v>
      </c>
      <c r="I100" s="146"/>
      <c r="L100" s="33"/>
      <c r="M100" s="147"/>
      <c r="T100" s="54"/>
      <c r="AT100" s="18" t="s">
        <v>154</v>
      </c>
      <c r="AU100" s="18" t="s">
        <v>84</v>
      </c>
    </row>
    <row r="101" spans="2:65" s="1" customFormat="1" ht="16.5" customHeight="1">
      <c r="B101" s="33"/>
      <c r="C101" s="149" t="s">
        <v>178</v>
      </c>
      <c r="D101" s="149" t="s">
        <v>195</v>
      </c>
      <c r="E101" s="150" t="s">
        <v>407</v>
      </c>
      <c r="F101" s="151" t="s">
        <v>408</v>
      </c>
      <c r="G101" s="152" t="s">
        <v>186</v>
      </c>
      <c r="H101" s="153">
        <v>4</v>
      </c>
      <c r="I101" s="154"/>
      <c r="J101" s="155">
        <f>ROUND(I101*H101,2)</f>
        <v>0</v>
      </c>
      <c r="K101" s="151" t="s">
        <v>21</v>
      </c>
      <c r="L101" s="33"/>
      <c r="M101" s="156" t="s">
        <v>21</v>
      </c>
      <c r="N101" s="157" t="s">
        <v>48</v>
      </c>
      <c r="P101" s="140">
        <f>O101*H101</f>
        <v>0</v>
      </c>
      <c r="Q101" s="140">
        <v>0</v>
      </c>
      <c r="R101" s="140">
        <f>Q101*H101</f>
        <v>0</v>
      </c>
      <c r="S101" s="140">
        <v>0</v>
      </c>
      <c r="T101" s="141">
        <f>S101*H101</f>
        <v>0</v>
      </c>
      <c r="AR101" s="142" t="s">
        <v>152</v>
      </c>
      <c r="AT101" s="142" t="s">
        <v>195</v>
      </c>
      <c r="AU101" s="142" t="s">
        <v>84</v>
      </c>
      <c r="AY101" s="18" t="s">
        <v>146</v>
      </c>
      <c r="BE101" s="143">
        <f>IF(N101="základní",J101,0)</f>
        <v>0</v>
      </c>
      <c r="BF101" s="143">
        <f>IF(N101="snížená",J101,0)</f>
        <v>0</v>
      </c>
      <c r="BG101" s="143">
        <f>IF(N101="zákl. přenesená",J101,0)</f>
        <v>0</v>
      </c>
      <c r="BH101" s="143">
        <f>IF(N101="sníž. přenesená",J101,0)</f>
        <v>0</v>
      </c>
      <c r="BI101" s="143">
        <f>IF(N101="nulová",J101,0)</f>
        <v>0</v>
      </c>
      <c r="BJ101" s="18" t="s">
        <v>84</v>
      </c>
      <c r="BK101" s="143">
        <f>ROUND(I101*H101,2)</f>
        <v>0</v>
      </c>
      <c r="BL101" s="18" t="s">
        <v>152</v>
      </c>
      <c r="BM101" s="142" t="s">
        <v>409</v>
      </c>
    </row>
    <row r="102" spans="2:65" s="1" customFormat="1" ht="11.25">
      <c r="B102" s="33"/>
      <c r="D102" s="144" t="s">
        <v>154</v>
      </c>
      <c r="F102" s="145" t="s">
        <v>408</v>
      </c>
      <c r="I102" s="146"/>
      <c r="L102" s="33"/>
      <c r="M102" s="147"/>
      <c r="T102" s="54"/>
      <c r="AT102" s="18" t="s">
        <v>154</v>
      </c>
      <c r="AU102" s="18" t="s">
        <v>84</v>
      </c>
    </row>
    <row r="103" spans="2:65" s="1" customFormat="1" ht="16.5" customHeight="1">
      <c r="B103" s="33"/>
      <c r="C103" s="149" t="s">
        <v>183</v>
      </c>
      <c r="D103" s="149" t="s">
        <v>195</v>
      </c>
      <c r="E103" s="150" t="s">
        <v>410</v>
      </c>
      <c r="F103" s="151" t="s">
        <v>411</v>
      </c>
      <c r="G103" s="152" t="s">
        <v>186</v>
      </c>
      <c r="H103" s="153">
        <v>3</v>
      </c>
      <c r="I103" s="154"/>
      <c r="J103" s="155">
        <f>ROUND(I103*H103,2)</f>
        <v>0</v>
      </c>
      <c r="K103" s="151" t="s">
        <v>21</v>
      </c>
      <c r="L103" s="33"/>
      <c r="M103" s="156" t="s">
        <v>21</v>
      </c>
      <c r="N103" s="157" t="s">
        <v>48</v>
      </c>
      <c r="P103" s="140">
        <f>O103*H103</f>
        <v>0</v>
      </c>
      <c r="Q103" s="140">
        <v>0</v>
      </c>
      <c r="R103" s="140">
        <f>Q103*H103</f>
        <v>0</v>
      </c>
      <c r="S103" s="140">
        <v>0</v>
      </c>
      <c r="T103" s="141">
        <f>S103*H103</f>
        <v>0</v>
      </c>
      <c r="AR103" s="142" t="s">
        <v>152</v>
      </c>
      <c r="AT103" s="142" t="s">
        <v>195</v>
      </c>
      <c r="AU103" s="142" t="s">
        <v>84</v>
      </c>
      <c r="AY103" s="18" t="s">
        <v>146</v>
      </c>
      <c r="BE103" s="143">
        <f>IF(N103="základní",J103,0)</f>
        <v>0</v>
      </c>
      <c r="BF103" s="143">
        <f>IF(N103="snížená",J103,0)</f>
        <v>0</v>
      </c>
      <c r="BG103" s="143">
        <f>IF(N103="zákl. přenesená",J103,0)</f>
        <v>0</v>
      </c>
      <c r="BH103" s="143">
        <f>IF(N103="sníž. přenesená",J103,0)</f>
        <v>0</v>
      </c>
      <c r="BI103" s="143">
        <f>IF(N103="nulová",J103,0)</f>
        <v>0</v>
      </c>
      <c r="BJ103" s="18" t="s">
        <v>84</v>
      </c>
      <c r="BK103" s="143">
        <f>ROUND(I103*H103,2)</f>
        <v>0</v>
      </c>
      <c r="BL103" s="18" t="s">
        <v>152</v>
      </c>
      <c r="BM103" s="142" t="s">
        <v>412</v>
      </c>
    </row>
    <row r="104" spans="2:65" s="1" customFormat="1" ht="11.25">
      <c r="B104" s="33"/>
      <c r="D104" s="144" t="s">
        <v>154</v>
      </c>
      <c r="F104" s="145" t="s">
        <v>411</v>
      </c>
      <c r="I104" s="146"/>
      <c r="L104" s="33"/>
      <c r="M104" s="147"/>
      <c r="T104" s="54"/>
      <c r="AT104" s="18" t="s">
        <v>154</v>
      </c>
      <c r="AU104" s="18" t="s">
        <v>84</v>
      </c>
    </row>
    <row r="105" spans="2:65" s="1" customFormat="1" ht="16.5" customHeight="1">
      <c r="B105" s="33"/>
      <c r="C105" s="149" t="s">
        <v>189</v>
      </c>
      <c r="D105" s="149" t="s">
        <v>195</v>
      </c>
      <c r="E105" s="150" t="s">
        <v>413</v>
      </c>
      <c r="F105" s="151" t="s">
        <v>414</v>
      </c>
      <c r="G105" s="152" t="s">
        <v>186</v>
      </c>
      <c r="H105" s="153">
        <v>2</v>
      </c>
      <c r="I105" s="154"/>
      <c r="J105" s="155">
        <f>ROUND(I105*H105,2)</f>
        <v>0</v>
      </c>
      <c r="K105" s="151" t="s">
        <v>21</v>
      </c>
      <c r="L105" s="33"/>
      <c r="M105" s="156" t="s">
        <v>21</v>
      </c>
      <c r="N105" s="157" t="s">
        <v>48</v>
      </c>
      <c r="P105" s="140">
        <f>O105*H105</f>
        <v>0</v>
      </c>
      <c r="Q105" s="140">
        <v>0</v>
      </c>
      <c r="R105" s="140">
        <f>Q105*H105</f>
        <v>0</v>
      </c>
      <c r="S105" s="140">
        <v>0</v>
      </c>
      <c r="T105" s="141">
        <f>S105*H105</f>
        <v>0</v>
      </c>
      <c r="AR105" s="142" t="s">
        <v>152</v>
      </c>
      <c r="AT105" s="142" t="s">
        <v>195</v>
      </c>
      <c r="AU105" s="142" t="s">
        <v>84</v>
      </c>
      <c r="AY105" s="18" t="s">
        <v>146</v>
      </c>
      <c r="BE105" s="143">
        <f>IF(N105="základní",J105,0)</f>
        <v>0</v>
      </c>
      <c r="BF105" s="143">
        <f>IF(N105="snížená",J105,0)</f>
        <v>0</v>
      </c>
      <c r="BG105" s="143">
        <f>IF(N105="zákl. přenesená",J105,0)</f>
        <v>0</v>
      </c>
      <c r="BH105" s="143">
        <f>IF(N105="sníž. přenesená",J105,0)</f>
        <v>0</v>
      </c>
      <c r="BI105" s="143">
        <f>IF(N105="nulová",J105,0)</f>
        <v>0</v>
      </c>
      <c r="BJ105" s="18" t="s">
        <v>84</v>
      </c>
      <c r="BK105" s="143">
        <f>ROUND(I105*H105,2)</f>
        <v>0</v>
      </c>
      <c r="BL105" s="18" t="s">
        <v>152</v>
      </c>
      <c r="BM105" s="142" t="s">
        <v>415</v>
      </c>
    </row>
    <row r="106" spans="2:65" s="1" customFormat="1" ht="11.25">
      <c r="B106" s="33"/>
      <c r="D106" s="144" t="s">
        <v>154</v>
      </c>
      <c r="F106" s="145" t="s">
        <v>414</v>
      </c>
      <c r="I106" s="146"/>
      <c r="L106" s="33"/>
      <c r="M106" s="147"/>
      <c r="T106" s="54"/>
      <c r="AT106" s="18" t="s">
        <v>154</v>
      </c>
      <c r="AU106" s="18" t="s">
        <v>84</v>
      </c>
    </row>
    <row r="107" spans="2:65" s="1" customFormat="1" ht="16.5" customHeight="1">
      <c r="B107" s="33"/>
      <c r="C107" s="149" t="s">
        <v>194</v>
      </c>
      <c r="D107" s="149" t="s">
        <v>195</v>
      </c>
      <c r="E107" s="150" t="s">
        <v>416</v>
      </c>
      <c r="F107" s="151" t="s">
        <v>417</v>
      </c>
      <c r="G107" s="152" t="s">
        <v>186</v>
      </c>
      <c r="H107" s="153">
        <v>1</v>
      </c>
      <c r="I107" s="154"/>
      <c r="J107" s="155">
        <f>ROUND(I107*H107,2)</f>
        <v>0</v>
      </c>
      <c r="K107" s="151" t="s">
        <v>21</v>
      </c>
      <c r="L107" s="33"/>
      <c r="M107" s="156" t="s">
        <v>21</v>
      </c>
      <c r="N107" s="157" t="s">
        <v>48</v>
      </c>
      <c r="P107" s="140">
        <f>O107*H107</f>
        <v>0</v>
      </c>
      <c r="Q107" s="140">
        <v>0</v>
      </c>
      <c r="R107" s="140">
        <f>Q107*H107</f>
        <v>0</v>
      </c>
      <c r="S107" s="140">
        <v>0</v>
      </c>
      <c r="T107" s="141">
        <f>S107*H107</f>
        <v>0</v>
      </c>
      <c r="AR107" s="142" t="s">
        <v>152</v>
      </c>
      <c r="AT107" s="142" t="s">
        <v>195</v>
      </c>
      <c r="AU107" s="142" t="s">
        <v>84</v>
      </c>
      <c r="AY107" s="18" t="s">
        <v>146</v>
      </c>
      <c r="BE107" s="143">
        <f>IF(N107="základní",J107,0)</f>
        <v>0</v>
      </c>
      <c r="BF107" s="143">
        <f>IF(N107="snížená",J107,0)</f>
        <v>0</v>
      </c>
      <c r="BG107" s="143">
        <f>IF(N107="zákl. přenesená",J107,0)</f>
        <v>0</v>
      </c>
      <c r="BH107" s="143">
        <f>IF(N107="sníž. přenesená",J107,0)</f>
        <v>0</v>
      </c>
      <c r="BI107" s="143">
        <f>IF(N107="nulová",J107,0)</f>
        <v>0</v>
      </c>
      <c r="BJ107" s="18" t="s">
        <v>84</v>
      </c>
      <c r="BK107" s="143">
        <f>ROUND(I107*H107,2)</f>
        <v>0</v>
      </c>
      <c r="BL107" s="18" t="s">
        <v>152</v>
      </c>
      <c r="BM107" s="142" t="s">
        <v>418</v>
      </c>
    </row>
    <row r="108" spans="2:65" s="1" customFormat="1" ht="11.25">
      <c r="B108" s="33"/>
      <c r="D108" s="144" t="s">
        <v>154</v>
      </c>
      <c r="F108" s="145" t="s">
        <v>417</v>
      </c>
      <c r="I108" s="146"/>
      <c r="L108" s="33"/>
      <c r="M108" s="147"/>
      <c r="T108" s="54"/>
      <c r="AT108" s="18" t="s">
        <v>154</v>
      </c>
      <c r="AU108" s="18" t="s">
        <v>84</v>
      </c>
    </row>
    <row r="109" spans="2:65" s="1" customFormat="1" ht="16.5" customHeight="1">
      <c r="B109" s="33"/>
      <c r="C109" s="149" t="s">
        <v>200</v>
      </c>
      <c r="D109" s="149" t="s">
        <v>195</v>
      </c>
      <c r="E109" s="150" t="s">
        <v>419</v>
      </c>
      <c r="F109" s="151" t="s">
        <v>420</v>
      </c>
      <c r="G109" s="152" t="s">
        <v>186</v>
      </c>
      <c r="H109" s="153">
        <v>1</v>
      </c>
      <c r="I109" s="154"/>
      <c r="J109" s="155">
        <f>ROUND(I109*H109,2)</f>
        <v>0</v>
      </c>
      <c r="K109" s="151" t="s">
        <v>21</v>
      </c>
      <c r="L109" s="33"/>
      <c r="M109" s="156" t="s">
        <v>21</v>
      </c>
      <c r="N109" s="157" t="s">
        <v>48</v>
      </c>
      <c r="P109" s="140">
        <f>O109*H109</f>
        <v>0</v>
      </c>
      <c r="Q109" s="140">
        <v>0</v>
      </c>
      <c r="R109" s="140">
        <f>Q109*H109</f>
        <v>0</v>
      </c>
      <c r="S109" s="140">
        <v>0</v>
      </c>
      <c r="T109" s="141">
        <f>S109*H109</f>
        <v>0</v>
      </c>
      <c r="AR109" s="142" t="s">
        <v>152</v>
      </c>
      <c r="AT109" s="142" t="s">
        <v>195</v>
      </c>
      <c r="AU109" s="142" t="s">
        <v>84</v>
      </c>
      <c r="AY109" s="18" t="s">
        <v>146</v>
      </c>
      <c r="BE109" s="143">
        <f>IF(N109="základní",J109,0)</f>
        <v>0</v>
      </c>
      <c r="BF109" s="143">
        <f>IF(N109="snížená",J109,0)</f>
        <v>0</v>
      </c>
      <c r="BG109" s="143">
        <f>IF(N109="zákl. přenesená",J109,0)</f>
        <v>0</v>
      </c>
      <c r="BH109" s="143">
        <f>IF(N109="sníž. přenesená",J109,0)</f>
        <v>0</v>
      </c>
      <c r="BI109" s="143">
        <f>IF(N109="nulová",J109,0)</f>
        <v>0</v>
      </c>
      <c r="BJ109" s="18" t="s">
        <v>84</v>
      </c>
      <c r="BK109" s="143">
        <f>ROUND(I109*H109,2)</f>
        <v>0</v>
      </c>
      <c r="BL109" s="18" t="s">
        <v>152</v>
      </c>
      <c r="BM109" s="142" t="s">
        <v>421</v>
      </c>
    </row>
    <row r="110" spans="2:65" s="1" customFormat="1" ht="11.25">
      <c r="B110" s="33"/>
      <c r="D110" s="144" t="s">
        <v>154</v>
      </c>
      <c r="F110" s="145" t="s">
        <v>420</v>
      </c>
      <c r="I110" s="146"/>
      <c r="L110" s="33"/>
      <c r="M110" s="147"/>
      <c r="T110" s="54"/>
      <c r="AT110" s="18" t="s">
        <v>154</v>
      </c>
      <c r="AU110" s="18" t="s">
        <v>84</v>
      </c>
    </row>
    <row r="111" spans="2:65" s="1" customFormat="1" ht="16.5" customHeight="1">
      <c r="B111" s="33"/>
      <c r="C111" s="149" t="s">
        <v>204</v>
      </c>
      <c r="D111" s="149" t="s">
        <v>195</v>
      </c>
      <c r="E111" s="150" t="s">
        <v>422</v>
      </c>
      <c r="F111" s="151" t="s">
        <v>423</v>
      </c>
      <c r="G111" s="152" t="s">
        <v>186</v>
      </c>
      <c r="H111" s="153">
        <v>1</v>
      </c>
      <c r="I111" s="154"/>
      <c r="J111" s="155">
        <f>ROUND(I111*H111,2)</f>
        <v>0</v>
      </c>
      <c r="K111" s="151" t="s">
        <v>21</v>
      </c>
      <c r="L111" s="33"/>
      <c r="M111" s="156" t="s">
        <v>21</v>
      </c>
      <c r="N111" s="157" t="s">
        <v>48</v>
      </c>
      <c r="P111" s="140">
        <f>O111*H111</f>
        <v>0</v>
      </c>
      <c r="Q111" s="140">
        <v>0</v>
      </c>
      <c r="R111" s="140">
        <f>Q111*H111</f>
        <v>0</v>
      </c>
      <c r="S111" s="140">
        <v>0</v>
      </c>
      <c r="T111" s="141">
        <f>S111*H111</f>
        <v>0</v>
      </c>
      <c r="AR111" s="142" t="s">
        <v>152</v>
      </c>
      <c r="AT111" s="142" t="s">
        <v>195</v>
      </c>
      <c r="AU111" s="142" t="s">
        <v>84</v>
      </c>
      <c r="AY111" s="18" t="s">
        <v>146</v>
      </c>
      <c r="BE111" s="143">
        <f>IF(N111="základní",J111,0)</f>
        <v>0</v>
      </c>
      <c r="BF111" s="143">
        <f>IF(N111="snížená",J111,0)</f>
        <v>0</v>
      </c>
      <c r="BG111" s="143">
        <f>IF(N111="zákl. přenesená",J111,0)</f>
        <v>0</v>
      </c>
      <c r="BH111" s="143">
        <f>IF(N111="sníž. přenesená",J111,0)</f>
        <v>0</v>
      </c>
      <c r="BI111" s="143">
        <f>IF(N111="nulová",J111,0)</f>
        <v>0</v>
      </c>
      <c r="BJ111" s="18" t="s">
        <v>84</v>
      </c>
      <c r="BK111" s="143">
        <f>ROUND(I111*H111,2)</f>
        <v>0</v>
      </c>
      <c r="BL111" s="18" t="s">
        <v>152</v>
      </c>
      <c r="BM111" s="142" t="s">
        <v>424</v>
      </c>
    </row>
    <row r="112" spans="2:65" s="1" customFormat="1" ht="11.25">
      <c r="B112" s="33"/>
      <c r="D112" s="144" t="s">
        <v>154</v>
      </c>
      <c r="F112" s="145" t="s">
        <v>423</v>
      </c>
      <c r="I112" s="146"/>
      <c r="L112" s="33"/>
      <c r="M112" s="147"/>
      <c r="T112" s="54"/>
      <c r="AT112" s="18" t="s">
        <v>154</v>
      </c>
      <c r="AU112" s="18" t="s">
        <v>84</v>
      </c>
    </row>
    <row r="113" spans="2:65" s="1" customFormat="1" ht="16.5" customHeight="1">
      <c r="B113" s="33"/>
      <c r="C113" s="149" t="s">
        <v>208</v>
      </c>
      <c r="D113" s="149" t="s">
        <v>195</v>
      </c>
      <c r="E113" s="150" t="s">
        <v>425</v>
      </c>
      <c r="F113" s="151" t="s">
        <v>426</v>
      </c>
      <c r="G113" s="152" t="s">
        <v>186</v>
      </c>
      <c r="H113" s="153">
        <v>2</v>
      </c>
      <c r="I113" s="154"/>
      <c r="J113" s="155">
        <f>ROUND(I113*H113,2)</f>
        <v>0</v>
      </c>
      <c r="K113" s="151" t="s">
        <v>21</v>
      </c>
      <c r="L113" s="33"/>
      <c r="M113" s="156" t="s">
        <v>21</v>
      </c>
      <c r="N113" s="157" t="s">
        <v>48</v>
      </c>
      <c r="P113" s="140">
        <f>O113*H113</f>
        <v>0</v>
      </c>
      <c r="Q113" s="140">
        <v>0</v>
      </c>
      <c r="R113" s="140">
        <f>Q113*H113</f>
        <v>0</v>
      </c>
      <c r="S113" s="140">
        <v>0</v>
      </c>
      <c r="T113" s="141">
        <f>S113*H113</f>
        <v>0</v>
      </c>
      <c r="AR113" s="142" t="s">
        <v>152</v>
      </c>
      <c r="AT113" s="142" t="s">
        <v>195</v>
      </c>
      <c r="AU113" s="142" t="s">
        <v>84</v>
      </c>
      <c r="AY113" s="18" t="s">
        <v>146</v>
      </c>
      <c r="BE113" s="143">
        <f>IF(N113="základní",J113,0)</f>
        <v>0</v>
      </c>
      <c r="BF113" s="143">
        <f>IF(N113="snížená",J113,0)</f>
        <v>0</v>
      </c>
      <c r="BG113" s="143">
        <f>IF(N113="zákl. přenesená",J113,0)</f>
        <v>0</v>
      </c>
      <c r="BH113" s="143">
        <f>IF(N113="sníž. přenesená",J113,0)</f>
        <v>0</v>
      </c>
      <c r="BI113" s="143">
        <f>IF(N113="nulová",J113,0)</f>
        <v>0</v>
      </c>
      <c r="BJ113" s="18" t="s">
        <v>84</v>
      </c>
      <c r="BK113" s="143">
        <f>ROUND(I113*H113,2)</f>
        <v>0</v>
      </c>
      <c r="BL113" s="18" t="s">
        <v>152</v>
      </c>
      <c r="BM113" s="142" t="s">
        <v>427</v>
      </c>
    </row>
    <row r="114" spans="2:65" s="1" customFormat="1" ht="11.25">
      <c r="B114" s="33"/>
      <c r="D114" s="144" t="s">
        <v>154</v>
      </c>
      <c r="F114" s="145" t="s">
        <v>426</v>
      </c>
      <c r="I114" s="146"/>
      <c r="L114" s="33"/>
      <c r="M114" s="147"/>
      <c r="T114" s="54"/>
      <c r="AT114" s="18" t="s">
        <v>154</v>
      </c>
      <c r="AU114" s="18" t="s">
        <v>84</v>
      </c>
    </row>
    <row r="115" spans="2:65" s="1" customFormat="1" ht="16.5" customHeight="1">
      <c r="B115" s="33"/>
      <c r="C115" s="149" t="s">
        <v>214</v>
      </c>
      <c r="D115" s="149" t="s">
        <v>195</v>
      </c>
      <c r="E115" s="150" t="s">
        <v>428</v>
      </c>
      <c r="F115" s="151" t="s">
        <v>429</v>
      </c>
      <c r="G115" s="152" t="s">
        <v>186</v>
      </c>
      <c r="H115" s="153">
        <v>1</v>
      </c>
      <c r="I115" s="154"/>
      <c r="J115" s="155">
        <f>ROUND(I115*H115,2)</f>
        <v>0</v>
      </c>
      <c r="K115" s="151" t="s">
        <v>21</v>
      </c>
      <c r="L115" s="33"/>
      <c r="M115" s="156" t="s">
        <v>21</v>
      </c>
      <c r="N115" s="157" t="s">
        <v>48</v>
      </c>
      <c r="P115" s="140">
        <f>O115*H115</f>
        <v>0</v>
      </c>
      <c r="Q115" s="140">
        <v>0</v>
      </c>
      <c r="R115" s="140">
        <f>Q115*H115</f>
        <v>0</v>
      </c>
      <c r="S115" s="140">
        <v>0</v>
      </c>
      <c r="T115" s="141">
        <f>S115*H115</f>
        <v>0</v>
      </c>
      <c r="AR115" s="142" t="s">
        <v>152</v>
      </c>
      <c r="AT115" s="142" t="s">
        <v>195</v>
      </c>
      <c r="AU115" s="142" t="s">
        <v>84</v>
      </c>
      <c r="AY115" s="18" t="s">
        <v>146</v>
      </c>
      <c r="BE115" s="143">
        <f>IF(N115="základní",J115,0)</f>
        <v>0</v>
      </c>
      <c r="BF115" s="143">
        <f>IF(N115="snížená",J115,0)</f>
        <v>0</v>
      </c>
      <c r="BG115" s="143">
        <f>IF(N115="zákl. přenesená",J115,0)</f>
        <v>0</v>
      </c>
      <c r="BH115" s="143">
        <f>IF(N115="sníž. přenesená",J115,0)</f>
        <v>0</v>
      </c>
      <c r="BI115" s="143">
        <f>IF(N115="nulová",J115,0)</f>
        <v>0</v>
      </c>
      <c r="BJ115" s="18" t="s">
        <v>84</v>
      </c>
      <c r="BK115" s="143">
        <f>ROUND(I115*H115,2)</f>
        <v>0</v>
      </c>
      <c r="BL115" s="18" t="s">
        <v>152</v>
      </c>
      <c r="BM115" s="142" t="s">
        <v>430</v>
      </c>
    </row>
    <row r="116" spans="2:65" s="1" customFormat="1" ht="11.25">
      <c r="B116" s="33"/>
      <c r="D116" s="144" t="s">
        <v>154</v>
      </c>
      <c r="F116" s="145" t="s">
        <v>429</v>
      </c>
      <c r="I116" s="146"/>
      <c r="L116" s="33"/>
      <c r="M116" s="147"/>
      <c r="T116" s="54"/>
      <c r="AT116" s="18" t="s">
        <v>154</v>
      </c>
      <c r="AU116" s="18" t="s">
        <v>84</v>
      </c>
    </row>
    <row r="117" spans="2:65" s="1" customFormat="1" ht="16.5" customHeight="1">
      <c r="B117" s="33"/>
      <c r="C117" s="149" t="s">
        <v>219</v>
      </c>
      <c r="D117" s="149" t="s">
        <v>195</v>
      </c>
      <c r="E117" s="150" t="s">
        <v>431</v>
      </c>
      <c r="F117" s="151" t="s">
        <v>432</v>
      </c>
      <c r="G117" s="152" t="s">
        <v>186</v>
      </c>
      <c r="H117" s="153">
        <v>4</v>
      </c>
      <c r="I117" s="154"/>
      <c r="J117" s="155">
        <f>ROUND(I117*H117,2)</f>
        <v>0</v>
      </c>
      <c r="K117" s="151" t="s">
        <v>21</v>
      </c>
      <c r="L117" s="33"/>
      <c r="M117" s="156" t="s">
        <v>21</v>
      </c>
      <c r="N117" s="157" t="s">
        <v>48</v>
      </c>
      <c r="P117" s="140">
        <f>O117*H117</f>
        <v>0</v>
      </c>
      <c r="Q117" s="140">
        <v>0</v>
      </c>
      <c r="R117" s="140">
        <f>Q117*H117</f>
        <v>0</v>
      </c>
      <c r="S117" s="140">
        <v>0</v>
      </c>
      <c r="T117" s="141">
        <f>S117*H117</f>
        <v>0</v>
      </c>
      <c r="AR117" s="142" t="s">
        <v>152</v>
      </c>
      <c r="AT117" s="142" t="s">
        <v>195</v>
      </c>
      <c r="AU117" s="142" t="s">
        <v>84</v>
      </c>
      <c r="AY117" s="18" t="s">
        <v>146</v>
      </c>
      <c r="BE117" s="143">
        <f>IF(N117="základní",J117,0)</f>
        <v>0</v>
      </c>
      <c r="BF117" s="143">
        <f>IF(N117="snížená",J117,0)</f>
        <v>0</v>
      </c>
      <c r="BG117" s="143">
        <f>IF(N117="zákl. přenesená",J117,0)</f>
        <v>0</v>
      </c>
      <c r="BH117" s="143">
        <f>IF(N117="sníž. přenesená",J117,0)</f>
        <v>0</v>
      </c>
      <c r="BI117" s="143">
        <f>IF(N117="nulová",J117,0)</f>
        <v>0</v>
      </c>
      <c r="BJ117" s="18" t="s">
        <v>84</v>
      </c>
      <c r="BK117" s="143">
        <f>ROUND(I117*H117,2)</f>
        <v>0</v>
      </c>
      <c r="BL117" s="18" t="s">
        <v>152</v>
      </c>
      <c r="BM117" s="142" t="s">
        <v>433</v>
      </c>
    </row>
    <row r="118" spans="2:65" s="1" customFormat="1" ht="11.25">
      <c r="B118" s="33"/>
      <c r="D118" s="144" t="s">
        <v>154</v>
      </c>
      <c r="F118" s="145" t="s">
        <v>432</v>
      </c>
      <c r="I118" s="146"/>
      <c r="L118" s="33"/>
      <c r="M118" s="147"/>
      <c r="T118" s="54"/>
      <c r="AT118" s="18" t="s">
        <v>154</v>
      </c>
      <c r="AU118" s="18" t="s">
        <v>84</v>
      </c>
    </row>
    <row r="119" spans="2:65" s="1" customFormat="1" ht="16.5" customHeight="1">
      <c r="B119" s="33"/>
      <c r="C119" s="149" t="s">
        <v>8</v>
      </c>
      <c r="D119" s="149" t="s">
        <v>195</v>
      </c>
      <c r="E119" s="150" t="s">
        <v>434</v>
      </c>
      <c r="F119" s="151" t="s">
        <v>435</v>
      </c>
      <c r="G119" s="152" t="s">
        <v>186</v>
      </c>
      <c r="H119" s="153">
        <v>4</v>
      </c>
      <c r="I119" s="154"/>
      <c r="J119" s="155">
        <f>ROUND(I119*H119,2)</f>
        <v>0</v>
      </c>
      <c r="K119" s="151" t="s">
        <v>21</v>
      </c>
      <c r="L119" s="33"/>
      <c r="M119" s="156" t="s">
        <v>21</v>
      </c>
      <c r="N119" s="157" t="s">
        <v>48</v>
      </c>
      <c r="P119" s="140">
        <f>O119*H119</f>
        <v>0</v>
      </c>
      <c r="Q119" s="140">
        <v>0</v>
      </c>
      <c r="R119" s="140">
        <f>Q119*H119</f>
        <v>0</v>
      </c>
      <c r="S119" s="140">
        <v>0</v>
      </c>
      <c r="T119" s="141">
        <f>S119*H119</f>
        <v>0</v>
      </c>
      <c r="AR119" s="142" t="s">
        <v>152</v>
      </c>
      <c r="AT119" s="142" t="s">
        <v>195</v>
      </c>
      <c r="AU119" s="142" t="s">
        <v>84</v>
      </c>
      <c r="AY119" s="18" t="s">
        <v>146</v>
      </c>
      <c r="BE119" s="143">
        <f>IF(N119="základní",J119,0)</f>
        <v>0</v>
      </c>
      <c r="BF119" s="143">
        <f>IF(N119="snížená",J119,0)</f>
        <v>0</v>
      </c>
      <c r="BG119" s="143">
        <f>IF(N119="zákl. přenesená",J119,0)</f>
        <v>0</v>
      </c>
      <c r="BH119" s="143">
        <f>IF(N119="sníž. přenesená",J119,0)</f>
        <v>0</v>
      </c>
      <c r="BI119" s="143">
        <f>IF(N119="nulová",J119,0)</f>
        <v>0</v>
      </c>
      <c r="BJ119" s="18" t="s">
        <v>84</v>
      </c>
      <c r="BK119" s="143">
        <f>ROUND(I119*H119,2)</f>
        <v>0</v>
      </c>
      <c r="BL119" s="18" t="s">
        <v>152</v>
      </c>
      <c r="BM119" s="142" t="s">
        <v>436</v>
      </c>
    </row>
    <row r="120" spans="2:65" s="1" customFormat="1" ht="11.25">
      <c r="B120" s="33"/>
      <c r="D120" s="144" t="s">
        <v>154</v>
      </c>
      <c r="F120" s="145" t="s">
        <v>435</v>
      </c>
      <c r="I120" s="146"/>
      <c r="L120" s="33"/>
      <c r="M120" s="147"/>
      <c r="T120" s="54"/>
      <c r="AT120" s="18" t="s">
        <v>154</v>
      </c>
      <c r="AU120" s="18" t="s">
        <v>84</v>
      </c>
    </row>
    <row r="121" spans="2:65" s="1" customFormat="1" ht="16.5" customHeight="1">
      <c r="B121" s="33"/>
      <c r="C121" s="149" t="s">
        <v>228</v>
      </c>
      <c r="D121" s="149" t="s">
        <v>195</v>
      </c>
      <c r="E121" s="150" t="s">
        <v>437</v>
      </c>
      <c r="F121" s="151" t="s">
        <v>438</v>
      </c>
      <c r="G121" s="152" t="s">
        <v>186</v>
      </c>
      <c r="H121" s="153">
        <v>3</v>
      </c>
      <c r="I121" s="154"/>
      <c r="J121" s="155">
        <f>ROUND(I121*H121,2)</f>
        <v>0</v>
      </c>
      <c r="K121" s="151" t="s">
        <v>21</v>
      </c>
      <c r="L121" s="33"/>
      <c r="M121" s="156" t="s">
        <v>21</v>
      </c>
      <c r="N121" s="157" t="s">
        <v>48</v>
      </c>
      <c r="P121" s="140">
        <f>O121*H121</f>
        <v>0</v>
      </c>
      <c r="Q121" s="140">
        <v>0</v>
      </c>
      <c r="R121" s="140">
        <f>Q121*H121</f>
        <v>0</v>
      </c>
      <c r="S121" s="140">
        <v>0</v>
      </c>
      <c r="T121" s="141">
        <f>S121*H121</f>
        <v>0</v>
      </c>
      <c r="AR121" s="142" t="s">
        <v>152</v>
      </c>
      <c r="AT121" s="142" t="s">
        <v>195</v>
      </c>
      <c r="AU121" s="142" t="s">
        <v>84</v>
      </c>
      <c r="AY121" s="18" t="s">
        <v>146</v>
      </c>
      <c r="BE121" s="143">
        <f>IF(N121="základní",J121,0)</f>
        <v>0</v>
      </c>
      <c r="BF121" s="143">
        <f>IF(N121="snížená",J121,0)</f>
        <v>0</v>
      </c>
      <c r="BG121" s="143">
        <f>IF(N121="zákl. přenesená",J121,0)</f>
        <v>0</v>
      </c>
      <c r="BH121" s="143">
        <f>IF(N121="sníž. přenesená",J121,0)</f>
        <v>0</v>
      </c>
      <c r="BI121" s="143">
        <f>IF(N121="nulová",J121,0)</f>
        <v>0</v>
      </c>
      <c r="BJ121" s="18" t="s">
        <v>84</v>
      </c>
      <c r="BK121" s="143">
        <f>ROUND(I121*H121,2)</f>
        <v>0</v>
      </c>
      <c r="BL121" s="18" t="s">
        <v>152</v>
      </c>
      <c r="BM121" s="142" t="s">
        <v>439</v>
      </c>
    </row>
    <row r="122" spans="2:65" s="1" customFormat="1" ht="11.25">
      <c r="B122" s="33"/>
      <c r="D122" s="144" t="s">
        <v>154</v>
      </c>
      <c r="F122" s="145" t="s">
        <v>438</v>
      </c>
      <c r="I122" s="146"/>
      <c r="L122" s="33"/>
      <c r="M122" s="147"/>
      <c r="T122" s="54"/>
      <c r="AT122" s="18" t="s">
        <v>154</v>
      </c>
      <c r="AU122" s="18" t="s">
        <v>84</v>
      </c>
    </row>
    <row r="123" spans="2:65" s="1" customFormat="1" ht="16.5" customHeight="1">
      <c r="B123" s="33"/>
      <c r="C123" s="149" t="s">
        <v>233</v>
      </c>
      <c r="D123" s="149" t="s">
        <v>195</v>
      </c>
      <c r="E123" s="150" t="s">
        <v>440</v>
      </c>
      <c r="F123" s="151" t="s">
        <v>441</v>
      </c>
      <c r="G123" s="152" t="s">
        <v>186</v>
      </c>
      <c r="H123" s="153">
        <v>19</v>
      </c>
      <c r="I123" s="154"/>
      <c r="J123" s="155">
        <f>ROUND(I123*H123,2)</f>
        <v>0</v>
      </c>
      <c r="K123" s="151" t="s">
        <v>21</v>
      </c>
      <c r="L123" s="33"/>
      <c r="M123" s="156" t="s">
        <v>21</v>
      </c>
      <c r="N123" s="157" t="s">
        <v>48</v>
      </c>
      <c r="P123" s="140">
        <f>O123*H123</f>
        <v>0</v>
      </c>
      <c r="Q123" s="140">
        <v>0</v>
      </c>
      <c r="R123" s="140">
        <f>Q123*H123</f>
        <v>0</v>
      </c>
      <c r="S123" s="140">
        <v>0</v>
      </c>
      <c r="T123" s="141">
        <f>S123*H123</f>
        <v>0</v>
      </c>
      <c r="AR123" s="142" t="s">
        <v>152</v>
      </c>
      <c r="AT123" s="142" t="s">
        <v>195</v>
      </c>
      <c r="AU123" s="142" t="s">
        <v>84</v>
      </c>
      <c r="AY123" s="18" t="s">
        <v>146</v>
      </c>
      <c r="BE123" s="143">
        <f>IF(N123="základní",J123,0)</f>
        <v>0</v>
      </c>
      <c r="BF123" s="143">
        <f>IF(N123="snížená",J123,0)</f>
        <v>0</v>
      </c>
      <c r="BG123" s="143">
        <f>IF(N123="zákl. přenesená",J123,0)</f>
        <v>0</v>
      </c>
      <c r="BH123" s="143">
        <f>IF(N123="sníž. přenesená",J123,0)</f>
        <v>0</v>
      </c>
      <c r="BI123" s="143">
        <f>IF(N123="nulová",J123,0)</f>
        <v>0</v>
      </c>
      <c r="BJ123" s="18" t="s">
        <v>84</v>
      </c>
      <c r="BK123" s="143">
        <f>ROUND(I123*H123,2)</f>
        <v>0</v>
      </c>
      <c r="BL123" s="18" t="s">
        <v>152</v>
      </c>
      <c r="BM123" s="142" t="s">
        <v>442</v>
      </c>
    </row>
    <row r="124" spans="2:65" s="1" customFormat="1" ht="11.25">
      <c r="B124" s="33"/>
      <c r="D124" s="144" t="s">
        <v>154</v>
      </c>
      <c r="F124" s="145" t="s">
        <v>441</v>
      </c>
      <c r="I124" s="146"/>
      <c r="L124" s="33"/>
      <c r="M124" s="147"/>
      <c r="T124" s="54"/>
      <c r="AT124" s="18" t="s">
        <v>154</v>
      </c>
      <c r="AU124" s="18" t="s">
        <v>84</v>
      </c>
    </row>
    <row r="125" spans="2:65" s="1" customFormat="1" ht="16.5" customHeight="1">
      <c r="B125" s="33"/>
      <c r="C125" s="149" t="s">
        <v>237</v>
      </c>
      <c r="D125" s="149" t="s">
        <v>195</v>
      </c>
      <c r="E125" s="150" t="s">
        <v>443</v>
      </c>
      <c r="F125" s="151" t="s">
        <v>444</v>
      </c>
      <c r="G125" s="152" t="s">
        <v>186</v>
      </c>
      <c r="H125" s="153">
        <v>4</v>
      </c>
      <c r="I125" s="154"/>
      <c r="J125" s="155">
        <f>ROUND(I125*H125,2)</f>
        <v>0</v>
      </c>
      <c r="K125" s="151" t="s">
        <v>21</v>
      </c>
      <c r="L125" s="33"/>
      <c r="M125" s="156" t="s">
        <v>21</v>
      </c>
      <c r="N125" s="157" t="s">
        <v>48</v>
      </c>
      <c r="P125" s="140">
        <f>O125*H125</f>
        <v>0</v>
      </c>
      <c r="Q125" s="140">
        <v>0</v>
      </c>
      <c r="R125" s="140">
        <f>Q125*H125</f>
        <v>0</v>
      </c>
      <c r="S125" s="140">
        <v>0</v>
      </c>
      <c r="T125" s="141">
        <f>S125*H125</f>
        <v>0</v>
      </c>
      <c r="AR125" s="142" t="s">
        <v>152</v>
      </c>
      <c r="AT125" s="142" t="s">
        <v>195</v>
      </c>
      <c r="AU125" s="142" t="s">
        <v>84</v>
      </c>
      <c r="AY125" s="18" t="s">
        <v>146</v>
      </c>
      <c r="BE125" s="143">
        <f>IF(N125="základní",J125,0)</f>
        <v>0</v>
      </c>
      <c r="BF125" s="143">
        <f>IF(N125="snížená",J125,0)</f>
        <v>0</v>
      </c>
      <c r="BG125" s="143">
        <f>IF(N125="zákl. přenesená",J125,0)</f>
        <v>0</v>
      </c>
      <c r="BH125" s="143">
        <f>IF(N125="sníž. přenesená",J125,0)</f>
        <v>0</v>
      </c>
      <c r="BI125" s="143">
        <f>IF(N125="nulová",J125,0)</f>
        <v>0</v>
      </c>
      <c r="BJ125" s="18" t="s">
        <v>84</v>
      </c>
      <c r="BK125" s="143">
        <f>ROUND(I125*H125,2)</f>
        <v>0</v>
      </c>
      <c r="BL125" s="18" t="s">
        <v>152</v>
      </c>
      <c r="BM125" s="142" t="s">
        <v>445</v>
      </c>
    </row>
    <row r="126" spans="2:65" s="1" customFormat="1" ht="11.25">
      <c r="B126" s="33"/>
      <c r="D126" s="144" t="s">
        <v>154</v>
      </c>
      <c r="F126" s="145" t="s">
        <v>444</v>
      </c>
      <c r="I126" s="146"/>
      <c r="L126" s="33"/>
      <c r="M126" s="147"/>
      <c r="T126" s="54"/>
      <c r="AT126" s="18" t="s">
        <v>154</v>
      </c>
      <c r="AU126" s="18" t="s">
        <v>84</v>
      </c>
    </row>
    <row r="127" spans="2:65" s="1" customFormat="1" ht="16.5" customHeight="1">
      <c r="B127" s="33"/>
      <c r="C127" s="149" t="s">
        <v>241</v>
      </c>
      <c r="D127" s="149" t="s">
        <v>195</v>
      </c>
      <c r="E127" s="150" t="s">
        <v>446</v>
      </c>
      <c r="F127" s="151" t="s">
        <v>447</v>
      </c>
      <c r="G127" s="152" t="s">
        <v>186</v>
      </c>
      <c r="H127" s="153">
        <v>2</v>
      </c>
      <c r="I127" s="154"/>
      <c r="J127" s="155">
        <f>ROUND(I127*H127,2)</f>
        <v>0</v>
      </c>
      <c r="K127" s="151" t="s">
        <v>21</v>
      </c>
      <c r="L127" s="33"/>
      <c r="M127" s="156" t="s">
        <v>21</v>
      </c>
      <c r="N127" s="157" t="s">
        <v>48</v>
      </c>
      <c r="P127" s="140">
        <f>O127*H127</f>
        <v>0</v>
      </c>
      <c r="Q127" s="140">
        <v>0</v>
      </c>
      <c r="R127" s="140">
        <f>Q127*H127</f>
        <v>0</v>
      </c>
      <c r="S127" s="140">
        <v>0</v>
      </c>
      <c r="T127" s="141">
        <f>S127*H127</f>
        <v>0</v>
      </c>
      <c r="AR127" s="142" t="s">
        <v>152</v>
      </c>
      <c r="AT127" s="142" t="s">
        <v>195</v>
      </c>
      <c r="AU127" s="142" t="s">
        <v>84</v>
      </c>
      <c r="AY127" s="18" t="s">
        <v>146</v>
      </c>
      <c r="BE127" s="143">
        <f>IF(N127="základní",J127,0)</f>
        <v>0</v>
      </c>
      <c r="BF127" s="143">
        <f>IF(N127="snížená",J127,0)</f>
        <v>0</v>
      </c>
      <c r="BG127" s="143">
        <f>IF(N127="zákl. přenesená",J127,0)</f>
        <v>0</v>
      </c>
      <c r="BH127" s="143">
        <f>IF(N127="sníž. přenesená",J127,0)</f>
        <v>0</v>
      </c>
      <c r="BI127" s="143">
        <f>IF(N127="nulová",J127,0)</f>
        <v>0</v>
      </c>
      <c r="BJ127" s="18" t="s">
        <v>84</v>
      </c>
      <c r="BK127" s="143">
        <f>ROUND(I127*H127,2)</f>
        <v>0</v>
      </c>
      <c r="BL127" s="18" t="s">
        <v>152</v>
      </c>
      <c r="BM127" s="142" t="s">
        <v>448</v>
      </c>
    </row>
    <row r="128" spans="2:65" s="1" customFormat="1" ht="11.25">
      <c r="B128" s="33"/>
      <c r="D128" s="144" t="s">
        <v>154</v>
      </c>
      <c r="F128" s="145" t="s">
        <v>447</v>
      </c>
      <c r="I128" s="146"/>
      <c r="L128" s="33"/>
      <c r="M128" s="147"/>
      <c r="T128" s="54"/>
      <c r="AT128" s="18" t="s">
        <v>154</v>
      </c>
      <c r="AU128" s="18" t="s">
        <v>84</v>
      </c>
    </row>
    <row r="129" spans="2:65" s="1" customFormat="1" ht="16.5" customHeight="1">
      <c r="B129" s="33"/>
      <c r="C129" s="149" t="s">
        <v>244</v>
      </c>
      <c r="D129" s="149" t="s">
        <v>195</v>
      </c>
      <c r="E129" s="150" t="s">
        <v>449</v>
      </c>
      <c r="F129" s="151" t="s">
        <v>450</v>
      </c>
      <c r="G129" s="152" t="s">
        <v>186</v>
      </c>
      <c r="H129" s="153">
        <v>3</v>
      </c>
      <c r="I129" s="154"/>
      <c r="J129" s="155">
        <f>ROUND(I129*H129,2)</f>
        <v>0</v>
      </c>
      <c r="K129" s="151" t="s">
        <v>21</v>
      </c>
      <c r="L129" s="33"/>
      <c r="M129" s="156" t="s">
        <v>21</v>
      </c>
      <c r="N129" s="157" t="s">
        <v>48</v>
      </c>
      <c r="P129" s="140">
        <f>O129*H129</f>
        <v>0</v>
      </c>
      <c r="Q129" s="140">
        <v>0</v>
      </c>
      <c r="R129" s="140">
        <f>Q129*H129</f>
        <v>0</v>
      </c>
      <c r="S129" s="140">
        <v>0</v>
      </c>
      <c r="T129" s="141">
        <f>S129*H129</f>
        <v>0</v>
      </c>
      <c r="AR129" s="142" t="s">
        <v>152</v>
      </c>
      <c r="AT129" s="142" t="s">
        <v>195</v>
      </c>
      <c r="AU129" s="142" t="s">
        <v>84</v>
      </c>
      <c r="AY129" s="18" t="s">
        <v>146</v>
      </c>
      <c r="BE129" s="143">
        <f>IF(N129="základní",J129,0)</f>
        <v>0</v>
      </c>
      <c r="BF129" s="143">
        <f>IF(N129="snížená",J129,0)</f>
        <v>0</v>
      </c>
      <c r="BG129" s="143">
        <f>IF(N129="zákl. přenesená",J129,0)</f>
        <v>0</v>
      </c>
      <c r="BH129" s="143">
        <f>IF(N129="sníž. přenesená",J129,0)</f>
        <v>0</v>
      </c>
      <c r="BI129" s="143">
        <f>IF(N129="nulová",J129,0)</f>
        <v>0</v>
      </c>
      <c r="BJ129" s="18" t="s">
        <v>84</v>
      </c>
      <c r="BK129" s="143">
        <f>ROUND(I129*H129,2)</f>
        <v>0</v>
      </c>
      <c r="BL129" s="18" t="s">
        <v>152</v>
      </c>
      <c r="BM129" s="142" t="s">
        <v>451</v>
      </c>
    </row>
    <row r="130" spans="2:65" s="1" customFormat="1" ht="11.25">
      <c r="B130" s="33"/>
      <c r="D130" s="144" t="s">
        <v>154</v>
      </c>
      <c r="F130" s="145" t="s">
        <v>450</v>
      </c>
      <c r="I130" s="146"/>
      <c r="L130" s="33"/>
      <c r="M130" s="147"/>
      <c r="T130" s="54"/>
      <c r="AT130" s="18" t="s">
        <v>154</v>
      </c>
      <c r="AU130" s="18" t="s">
        <v>84</v>
      </c>
    </row>
    <row r="131" spans="2:65" s="1" customFormat="1" ht="16.5" customHeight="1">
      <c r="B131" s="33"/>
      <c r="C131" s="149" t="s">
        <v>7</v>
      </c>
      <c r="D131" s="149" t="s">
        <v>195</v>
      </c>
      <c r="E131" s="150" t="s">
        <v>452</v>
      </c>
      <c r="F131" s="151" t="s">
        <v>453</v>
      </c>
      <c r="G131" s="152" t="s">
        <v>392</v>
      </c>
      <c r="H131" s="153">
        <v>1</v>
      </c>
      <c r="I131" s="154"/>
      <c r="J131" s="155">
        <f>ROUND(I131*H131,2)</f>
        <v>0</v>
      </c>
      <c r="K131" s="151" t="s">
        <v>21</v>
      </c>
      <c r="L131" s="33"/>
      <c r="M131" s="156" t="s">
        <v>21</v>
      </c>
      <c r="N131" s="157" t="s">
        <v>48</v>
      </c>
      <c r="P131" s="140">
        <f>O131*H131</f>
        <v>0</v>
      </c>
      <c r="Q131" s="140">
        <v>0</v>
      </c>
      <c r="R131" s="140">
        <f>Q131*H131</f>
        <v>0</v>
      </c>
      <c r="S131" s="140">
        <v>0</v>
      </c>
      <c r="T131" s="141">
        <f>S131*H131</f>
        <v>0</v>
      </c>
      <c r="AR131" s="142" t="s">
        <v>152</v>
      </c>
      <c r="AT131" s="142" t="s">
        <v>195</v>
      </c>
      <c r="AU131" s="142" t="s">
        <v>84</v>
      </c>
      <c r="AY131" s="18" t="s">
        <v>146</v>
      </c>
      <c r="BE131" s="143">
        <f>IF(N131="základní",J131,0)</f>
        <v>0</v>
      </c>
      <c r="BF131" s="143">
        <f>IF(N131="snížená",J131,0)</f>
        <v>0</v>
      </c>
      <c r="BG131" s="143">
        <f>IF(N131="zákl. přenesená",J131,0)</f>
        <v>0</v>
      </c>
      <c r="BH131" s="143">
        <f>IF(N131="sníž. přenesená",J131,0)</f>
        <v>0</v>
      </c>
      <c r="BI131" s="143">
        <f>IF(N131="nulová",J131,0)</f>
        <v>0</v>
      </c>
      <c r="BJ131" s="18" t="s">
        <v>84</v>
      </c>
      <c r="BK131" s="143">
        <f>ROUND(I131*H131,2)</f>
        <v>0</v>
      </c>
      <c r="BL131" s="18" t="s">
        <v>152</v>
      </c>
      <c r="BM131" s="142" t="s">
        <v>454</v>
      </c>
    </row>
    <row r="132" spans="2:65" s="1" customFormat="1" ht="11.25">
      <c r="B132" s="33"/>
      <c r="D132" s="144" t="s">
        <v>154</v>
      </c>
      <c r="F132" s="145" t="s">
        <v>453</v>
      </c>
      <c r="I132" s="146"/>
      <c r="L132" s="33"/>
      <c r="M132" s="147"/>
      <c r="T132" s="54"/>
      <c r="AT132" s="18" t="s">
        <v>154</v>
      </c>
      <c r="AU132" s="18" t="s">
        <v>84</v>
      </c>
    </row>
    <row r="133" spans="2:65" s="1" customFormat="1" ht="16.5" customHeight="1">
      <c r="B133" s="33"/>
      <c r="C133" s="149" t="s">
        <v>253</v>
      </c>
      <c r="D133" s="149" t="s">
        <v>195</v>
      </c>
      <c r="E133" s="150" t="s">
        <v>455</v>
      </c>
      <c r="F133" s="151" t="s">
        <v>456</v>
      </c>
      <c r="G133" s="152" t="s">
        <v>392</v>
      </c>
      <c r="H133" s="153">
        <v>1</v>
      </c>
      <c r="I133" s="154"/>
      <c r="J133" s="155">
        <f>ROUND(I133*H133,2)</f>
        <v>0</v>
      </c>
      <c r="K133" s="151" t="s">
        <v>21</v>
      </c>
      <c r="L133" s="33"/>
      <c r="M133" s="156" t="s">
        <v>21</v>
      </c>
      <c r="N133" s="157" t="s">
        <v>48</v>
      </c>
      <c r="P133" s="140">
        <f>O133*H133</f>
        <v>0</v>
      </c>
      <c r="Q133" s="140">
        <v>0</v>
      </c>
      <c r="R133" s="140">
        <f>Q133*H133</f>
        <v>0</v>
      </c>
      <c r="S133" s="140">
        <v>0</v>
      </c>
      <c r="T133" s="141">
        <f>S133*H133</f>
        <v>0</v>
      </c>
      <c r="AR133" s="142" t="s">
        <v>152</v>
      </c>
      <c r="AT133" s="142" t="s">
        <v>195</v>
      </c>
      <c r="AU133" s="142" t="s">
        <v>84</v>
      </c>
      <c r="AY133" s="18" t="s">
        <v>146</v>
      </c>
      <c r="BE133" s="143">
        <f>IF(N133="základní",J133,0)</f>
        <v>0</v>
      </c>
      <c r="BF133" s="143">
        <f>IF(N133="snížená",J133,0)</f>
        <v>0</v>
      </c>
      <c r="BG133" s="143">
        <f>IF(N133="zákl. přenesená",J133,0)</f>
        <v>0</v>
      </c>
      <c r="BH133" s="143">
        <f>IF(N133="sníž. přenesená",J133,0)</f>
        <v>0</v>
      </c>
      <c r="BI133" s="143">
        <f>IF(N133="nulová",J133,0)</f>
        <v>0</v>
      </c>
      <c r="BJ133" s="18" t="s">
        <v>84</v>
      </c>
      <c r="BK133" s="143">
        <f>ROUND(I133*H133,2)</f>
        <v>0</v>
      </c>
      <c r="BL133" s="18" t="s">
        <v>152</v>
      </c>
      <c r="BM133" s="142" t="s">
        <v>457</v>
      </c>
    </row>
    <row r="134" spans="2:65" s="1" customFormat="1" ht="11.25">
      <c r="B134" s="33"/>
      <c r="D134" s="144" t="s">
        <v>154</v>
      </c>
      <c r="F134" s="145" t="s">
        <v>456</v>
      </c>
      <c r="I134" s="146"/>
      <c r="L134" s="33"/>
      <c r="M134" s="147"/>
      <c r="T134" s="54"/>
      <c r="AT134" s="18" t="s">
        <v>154</v>
      </c>
      <c r="AU134" s="18" t="s">
        <v>84</v>
      </c>
    </row>
    <row r="135" spans="2:65" s="1" customFormat="1" ht="16.5" customHeight="1">
      <c r="B135" s="33"/>
      <c r="C135" s="149" t="s">
        <v>257</v>
      </c>
      <c r="D135" s="149" t="s">
        <v>195</v>
      </c>
      <c r="E135" s="150" t="s">
        <v>458</v>
      </c>
      <c r="F135" s="151" t="s">
        <v>459</v>
      </c>
      <c r="G135" s="152" t="s">
        <v>392</v>
      </c>
      <c r="H135" s="153">
        <v>1</v>
      </c>
      <c r="I135" s="154"/>
      <c r="J135" s="155">
        <f>ROUND(I135*H135,2)</f>
        <v>0</v>
      </c>
      <c r="K135" s="151" t="s">
        <v>21</v>
      </c>
      <c r="L135" s="33"/>
      <c r="M135" s="156" t="s">
        <v>21</v>
      </c>
      <c r="N135" s="157" t="s">
        <v>48</v>
      </c>
      <c r="P135" s="140">
        <f>O135*H135</f>
        <v>0</v>
      </c>
      <c r="Q135" s="140">
        <v>0</v>
      </c>
      <c r="R135" s="140">
        <f>Q135*H135</f>
        <v>0</v>
      </c>
      <c r="S135" s="140">
        <v>0</v>
      </c>
      <c r="T135" s="141">
        <f>S135*H135</f>
        <v>0</v>
      </c>
      <c r="AR135" s="142" t="s">
        <v>152</v>
      </c>
      <c r="AT135" s="142" t="s">
        <v>195</v>
      </c>
      <c r="AU135" s="142" t="s">
        <v>84</v>
      </c>
      <c r="AY135" s="18" t="s">
        <v>146</v>
      </c>
      <c r="BE135" s="143">
        <f>IF(N135="základní",J135,0)</f>
        <v>0</v>
      </c>
      <c r="BF135" s="143">
        <f>IF(N135="snížená",J135,0)</f>
        <v>0</v>
      </c>
      <c r="BG135" s="143">
        <f>IF(N135="zákl. přenesená",J135,0)</f>
        <v>0</v>
      </c>
      <c r="BH135" s="143">
        <f>IF(N135="sníž. přenesená",J135,0)</f>
        <v>0</v>
      </c>
      <c r="BI135" s="143">
        <f>IF(N135="nulová",J135,0)</f>
        <v>0</v>
      </c>
      <c r="BJ135" s="18" t="s">
        <v>84</v>
      </c>
      <c r="BK135" s="143">
        <f>ROUND(I135*H135,2)</f>
        <v>0</v>
      </c>
      <c r="BL135" s="18" t="s">
        <v>152</v>
      </c>
      <c r="BM135" s="142" t="s">
        <v>460</v>
      </c>
    </row>
    <row r="136" spans="2:65" s="1" customFormat="1" ht="11.25">
      <c r="B136" s="33"/>
      <c r="D136" s="144" t="s">
        <v>154</v>
      </c>
      <c r="F136" s="145" t="s">
        <v>459</v>
      </c>
      <c r="I136" s="146"/>
      <c r="L136" s="33"/>
      <c r="M136" s="147"/>
      <c r="T136" s="54"/>
      <c r="AT136" s="18" t="s">
        <v>154</v>
      </c>
      <c r="AU136" s="18" t="s">
        <v>84</v>
      </c>
    </row>
    <row r="137" spans="2:65" s="1" customFormat="1" ht="16.5" customHeight="1">
      <c r="B137" s="33"/>
      <c r="C137" s="149" t="s">
        <v>261</v>
      </c>
      <c r="D137" s="149" t="s">
        <v>195</v>
      </c>
      <c r="E137" s="150" t="s">
        <v>461</v>
      </c>
      <c r="F137" s="151" t="s">
        <v>462</v>
      </c>
      <c r="G137" s="152" t="s">
        <v>186</v>
      </c>
      <c r="H137" s="153">
        <v>1</v>
      </c>
      <c r="I137" s="154"/>
      <c r="J137" s="155">
        <f>ROUND(I137*H137,2)</f>
        <v>0</v>
      </c>
      <c r="K137" s="151" t="s">
        <v>21</v>
      </c>
      <c r="L137" s="33"/>
      <c r="M137" s="156" t="s">
        <v>21</v>
      </c>
      <c r="N137" s="157" t="s">
        <v>48</v>
      </c>
      <c r="P137" s="140">
        <f>O137*H137</f>
        <v>0</v>
      </c>
      <c r="Q137" s="140">
        <v>0</v>
      </c>
      <c r="R137" s="140">
        <f>Q137*H137</f>
        <v>0</v>
      </c>
      <c r="S137" s="140">
        <v>0</v>
      </c>
      <c r="T137" s="141">
        <f>S137*H137</f>
        <v>0</v>
      </c>
      <c r="AR137" s="142" t="s">
        <v>152</v>
      </c>
      <c r="AT137" s="142" t="s">
        <v>195</v>
      </c>
      <c r="AU137" s="142" t="s">
        <v>84</v>
      </c>
      <c r="AY137" s="18" t="s">
        <v>146</v>
      </c>
      <c r="BE137" s="143">
        <f>IF(N137="základní",J137,0)</f>
        <v>0</v>
      </c>
      <c r="BF137" s="143">
        <f>IF(N137="snížená",J137,0)</f>
        <v>0</v>
      </c>
      <c r="BG137" s="143">
        <f>IF(N137="zákl. přenesená",J137,0)</f>
        <v>0</v>
      </c>
      <c r="BH137" s="143">
        <f>IF(N137="sníž. přenesená",J137,0)</f>
        <v>0</v>
      </c>
      <c r="BI137" s="143">
        <f>IF(N137="nulová",J137,0)</f>
        <v>0</v>
      </c>
      <c r="BJ137" s="18" t="s">
        <v>84</v>
      </c>
      <c r="BK137" s="143">
        <f>ROUND(I137*H137,2)</f>
        <v>0</v>
      </c>
      <c r="BL137" s="18" t="s">
        <v>152</v>
      </c>
      <c r="BM137" s="142" t="s">
        <v>463</v>
      </c>
    </row>
    <row r="138" spans="2:65" s="1" customFormat="1" ht="11.25">
      <c r="B138" s="33"/>
      <c r="D138" s="144" t="s">
        <v>154</v>
      </c>
      <c r="F138" s="145" t="s">
        <v>462</v>
      </c>
      <c r="I138" s="146"/>
      <c r="L138" s="33"/>
      <c r="M138" s="147"/>
      <c r="T138" s="54"/>
      <c r="AT138" s="18" t="s">
        <v>154</v>
      </c>
      <c r="AU138" s="18" t="s">
        <v>84</v>
      </c>
    </row>
    <row r="139" spans="2:65" s="1" customFormat="1" ht="16.5" customHeight="1">
      <c r="B139" s="33"/>
      <c r="C139" s="149" t="s">
        <v>265</v>
      </c>
      <c r="D139" s="149" t="s">
        <v>195</v>
      </c>
      <c r="E139" s="150" t="s">
        <v>464</v>
      </c>
      <c r="F139" s="151" t="s">
        <v>465</v>
      </c>
      <c r="G139" s="152" t="s">
        <v>392</v>
      </c>
      <c r="H139" s="153">
        <v>1</v>
      </c>
      <c r="I139" s="154"/>
      <c r="J139" s="155">
        <f>ROUND(I139*H139,2)</f>
        <v>0</v>
      </c>
      <c r="K139" s="151" t="s">
        <v>21</v>
      </c>
      <c r="L139" s="33"/>
      <c r="M139" s="156" t="s">
        <v>21</v>
      </c>
      <c r="N139" s="157" t="s">
        <v>48</v>
      </c>
      <c r="P139" s="140">
        <f>O139*H139</f>
        <v>0</v>
      </c>
      <c r="Q139" s="140">
        <v>0</v>
      </c>
      <c r="R139" s="140">
        <f>Q139*H139</f>
        <v>0</v>
      </c>
      <c r="S139" s="140">
        <v>0</v>
      </c>
      <c r="T139" s="141">
        <f>S139*H139</f>
        <v>0</v>
      </c>
      <c r="AR139" s="142" t="s">
        <v>152</v>
      </c>
      <c r="AT139" s="142" t="s">
        <v>195</v>
      </c>
      <c r="AU139" s="142" t="s">
        <v>84</v>
      </c>
      <c r="AY139" s="18" t="s">
        <v>146</v>
      </c>
      <c r="BE139" s="143">
        <f>IF(N139="základní",J139,0)</f>
        <v>0</v>
      </c>
      <c r="BF139" s="143">
        <f>IF(N139="snížená",J139,0)</f>
        <v>0</v>
      </c>
      <c r="BG139" s="143">
        <f>IF(N139="zákl. přenesená",J139,0)</f>
        <v>0</v>
      </c>
      <c r="BH139" s="143">
        <f>IF(N139="sníž. přenesená",J139,0)</f>
        <v>0</v>
      </c>
      <c r="BI139" s="143">
        <f>IF(N139="nulová",J139,0)</f>
        <v>0</v>
      </c>
      <c r="BJ139" s="18" t="s">
        <v>84</v>
      </c>
      <c r="BK139" s="143">
        <f>ROUND(I139*H139,2)</f>
        <v>0</v>
      </c>
      <c r="BL139" s="18" t="s">
        <v>152</v>
      </c>
      <c r="BM139" s="142" t="s">
        <v>466</v>
      </c>
    </row>
    <row r="140" spans="2:65" s="1" customFormat="1" ht="11.25">
      <c r="B140" s="33"/>
      <c r="D140" s="144" t="s">
        <v>154</v>
      </c>
      <c r="F140" s="145" t="s">
        <v>465</v>
      </c>
      <c r="I140" s="146"/>
      <c r="L140" s="33"/>
      <c r="M140" s="147"/>
      <c r="T140" s="54"/>
      <c r="AT140" s="18" t="s">
        <v>154</v>
      </c>
      <c r="AU140" s="18" t="s">
        <v>84</v>
      </c>
    </row>
    <row r="141" spans="2:65" s="1" customFormat="1" ht="16.5" customHeight="1">
      <c r="B141" s="33"/>
      <c r="C141" s="149" t="s">
        <v>269</v>
      </c>
      <c r="D141" s="149" t="s">
        <v>195</v>
      </c>
      <c r="E141" s="150" t="s">
        <v>467</v>
      </c>
      <c r="F141" s="151" t="s">
        <v>468</v>
      </c>
      <c r="G141" s="152" t="s">
        <v>392</v>
      </c>
      <c r="H141" s="153">
        <v>1</v>
      </c>
      <c r="I141" s="154"/>
      <c r="J141" s="155">
        <f>ROUND(I141*H141,2)</f>
        <v>0</v>
      </c>
      <c r="K141" s="151" t="s">
        <v>21</v>
      </c>
      <c r="L141" s="33"/>
      <c r="M141" s="156" t="s">
        <v>21</v>
      </c>
      <c r="N141" s="157" t="s">
        <v>48</v>
      </c>
      <c r="P141" s="140">
        <f>O141*H141</f>
        <v>0</v>
      </c>
      <c r="Q141" s="140">
        <v>0</v>
      </c>
      <c r="R141" s="140">
        <f>Q141*H141</f>
        <v>0</v>
      </c>
      <c r="S141" s="140">
        <v>0</v>
      </c>
      <c r="T141" s="141">
        <f>S141*H141</f>
        <v>0</v>
      </c>
      <c r="AR141" s="142" t="s">
        <v>152</v>
      </c>
      <c r="AT141" s="142" t="s">
        <v>195</v>
      </c>
      <c r="AU141" s="142" t="s">
        <v>84</v>
      </c>
      <c r="AY141" s="18" t="s">
        <v>146</v>
      </c>
      <c r="BE141" s="143">
        <f>IF(N141="základní",J141,0)</f>
        <v>0</v>
      </c>
      <c r="BF141" s="143">
        <f>IF(N141="snížená",J141,0)</f>
        <v>0</v>
      </c>
      <c r="BG141" s="143">
        <f>IF(N141="zákl. přenesená",J141,0)</f>
        <v>0</v>
      </c>
      <c r="BH141" s="143">
        <f>IF(N141="sníž. přenesená",J141,0)</f>
        <v>0</v>
      </c>
      <c r="BI141" s="143">
        <f>IF(N141="nulová",J141,0)</f>
        <v>0</v>
      </c>
      <c r="BJ141" s="18" t="s">
        <v>84</v>
      </c>
      <c r="BK141" s="143">
        <f>ROUND(I141*H141,2)</f>
        <v>0</v>
      </c>
      <c r="BL141" s="18" t="s">
        <v>152</v>
      </c>
      <c r="BM141" s="142" t="s">
        <v>469</v>
      </c>
    </row>
    <row r="142" spans="2:65" s="1" customFormat="1" ht="11.25">
      <c r="B142" s="33"/>
      <c r="D142" s="144" t="s">
        <v>154</v>
      </c>
      <c r="F142" s="145" t="s">
        <v>468</v>
      </c>
      <c r="I142" s="146"/>
      <c r="L142" s="33"/>
      <c r="M142" s="147"/>
      <c r="T142" s="54"/>
      <c r="AT142" s="18" t="s">
        <v>154</v>
      </c>
      <c r="AU142" s="18" t="s">
        <v>84</v>
      </c>
    </row>
    <row r="143" spans="2:65" s="1" customFormat="1" ht="16.5" customHeight="1">
      <c r="B143" s="33"/>
      <c r="C143" s="149" t="s">
        <v>273</v>
      </c>
      <c r="D143" s="149" t="s">
        <v>195</v>
      </c>
      <c r="E143" s="150" t="s">
        <v>470</v>
      </c>
      <c r="F143" s="151" t="s">
        <v>471</v>
      </c>
      <c r="G143" s="152" t="s">
        <v>472</v>
      </c>
      <c r="H143" s="153">
        <v>3</v>
      </c>
      <c r="I143" s="154"/>
      <c r="J143" s="155">
        <f>ROUND(I143*H143,2)</f>
        <v>0</v>
      </c>
      <c r="K143" s="151" t="s">
        <v>21</v>
      </c>
      <c r="L143" s="33"/>
      <c r="M143" s="156" t="s">
        <v>21</v>
      </c>
      <c r="N143" s="157" t="s">
        <v>48</v>
      </c>
      <c r="P143" s="140">
        <f>O143*H143</f>
        <v>0</v>
      </c>
      <c r="Q143" s="140">
        <v>0</v>
      </c>
      <c r="R143" s="140">
        <f>Q143*H143</f>
        <v>0</v>
      </c>
      <c r="S143" s="140">
        <v>0</v>
      </c>
      <c r="T143" s="141">
        <f>S143*H143</f>
        <v>0</v>
      </c>
      <c r="AR143" s="142" t="s">
        <v>152</v>
      </c>
      <c r="AT143" s="142" t="s">
        <v>195</v>
      </c>
      <c r="AU143" s="142" t="s">
        <v>84</v>
      </c>
      <c r="AY143" s="18" t="s">
        <v>146</v>
      </c>
      <c r="BE143" s="143">
        <f>IF(N143="základní",J143,0)</f>
        <v>0</v>
      </c>
      <c r="BF143" s="143">
        <f>IF(N143="snížená",J143,0)</f>
        <v>0</v>
      </c>
      <c r="BG143" s="143">
        <f>IF(N143="zákl. přenesená",J143,0)</f>
        <v>0</v>
      </c>
      <c r="BH143" s="143">
        <f>IF(N143="sníž. přenesená",J143,0)</f>
        <v>0</v>
      </c>
      <c r="BI143" s="143">
        <f>IF(N143="nulová",J143,0)</f>
        <v>0</v>
      </c>
      <c r="BJ143" s="18" t="s">
        <v>84</v>
      </c>
      <c r="BK143" s="143">
        <f>ROUND(I143*H143,2)</f>
        <v>0</v>
      </c>
      <c r="BL143" s="18" t="s">
        <v>152</v>
      </c>
      <c r="BM143" s="142" t="s">
        <v>473</v>
      </c>
    </row>
    <row r="144" spans="2:65" s="1" customFormat="1" ht="11.25">
      <c r="B144" s="33"/>
      <c r="D144" s="144" t="s">
        <v>154</v>
      </c>
      <c r="F144" s="145" t="s">
        <v>474</v>
      </c>
      <c r="I144" s="146"/>
      <c r="L144" s="33"/>
      <c r="M144" s="147"/>
      <c r="T144" s="54"/>
      <c r="AT144" s="18" t="s">
        <v>154</v>
      </c>
      <c r="AU144" s="18" t="s">
        <v>84</v>
      </c>
    </row>
    <row r="145" spans="2:65" s="1" customFormat="1" ht="29.25">
      <c r="B145" s="33"/>
      <c r="D145" s="144" t="s">
        <v>156</v>
      </c>
      <c r="F145" s="148" t="s">
        <v>475</v>
      </c>
      <c r="I145" s="146"/>
      <c r="L145" s="33"/>
      <c r="M145" s="147"/>
      <c r="T145" s="54"/>
      <c r="AT145" s="18" t="s">
        <v>156</v>
      </c>
      <c r="AU145" s="18" t="s">
        <v>84</v>
      </c>
    </row>
    <row r="146" spans="2:65" s="12" customFormat="1" ht="11.25">
      <c r="B146" s="163"/>
      <c r="D146" s="144" t="s">
        <v>476</v>
      </c>
      <c r="E146" s="164" t="s">
        <v>21</v>
      </c>
      <c r="F146" s="165" t="s">
        <v>477</v>
      </c>
      <c r="H146" s="166">
        <v>0.2</v>
      </c>
      <c r="I146" s="167"/>
      <c r="L146" s="163"/>
      <c r="M146" s="168"/>
      <c r="T146" s="169"/>
      <c r="AT146" s="164" t="s">
        <v>476</v>
      </c>
      <c r="AU146" s="164" t="s">
        <v>84</v>
      </c>
      <c r="AV146" s="12" t="s">
        <v>86</v>
      </c>
      <c r="AW146" s="12" t="s">
        <v>38</v>
      </c>
      <c r="AX146" s="12" t="s">
        <v>77</v>
      </c>
      <c r="AY146" s="164" t="s">
        <v>146</v>
      </c>
    </row>
    <row r="147" spans="2:65" s="12" customFormat="1" ht="11.25">
      <c r="B147" s="163"/>
      <c r="D147" s="144" t="s">
        <v>476</v>
      </c>
      <c r="E147" s="164" t="s">
        <v>21</v>
      </c>
      <c r="F147" s="165" t="s">
        <v>478</v>
      </c>
      <c r="H147" s="166">
        <v>2.8</v>
      </c>
      <c r="I147" s="167"/>
      <c r="L147" s="163"/>
      <c r="M147" s="168"/>
      <c r="T147" s="169"/>
      <c r="AT147" s="164" t="s">
        <v>476</v>
      </c>
      <c r="AU147" s="164" t="s">
        <v>84</v>
      </c>
      <c r="AV147" s="12" t="s">
        <v>86</v>
      </c>
      <c r="AW147" s="12" t="s">
        <v>38</v>
      </c>
      <c r="AX147" s="12" t="s">
        <v>77</v>
      </c>
      <c r="AY147" s="164" t="s">
        <v>146</v>
      </c>
    </row>
    <row r="148" spans="2:65" s="13" customFormat="1" ht="11.25">
      <c r="B148" s="170"/>
      <c r="D148" s="144" t="s">
        <v>476</v>
      </c>
      <c r="E148" s="171" t="s">
        <v>21</v>
      </c>
      <c r="F148" s="172" t="s">
        <v>479</v>
      </c>
      <c r="H148" s="173">
        <v>3</v>
      </c>
      <c r="I148" s="174"/>
      <c r="L148" s="170"/>
      <c r="M148" s="175"/>
      <c r="T148" s="176"/>
      <c r="AT148" s="171" t="s">
        <v>476</v>
      </c>
      <c r="AU148" s="171" t="s">
        <v>84</v>
      </c>
      <c r="AV148" s="13" t="s">
        <v>168</v>
      </c>
      <c r="AW148" s="13" t="s">
        <v>38</v>
      </c>
      <c r="AX148" s="13" t="s">
        <v>84</v>
      </c>
      <c r="AY148" s="171" t="s">
        <v>146</v>
      </c>
    </row>
    <row r="149" spans="2:65" s="11" customFormat="1" ht="22.9" customHeight="1">
      <c r="B149" s="120"/>
      <c r="D149" s="121" t="s">
        <v>76</v>
      </c>
      <c r="E149" s="158" t="s">
        <v>480</v>
      </c>
      <c r="F149" s="158" t="s">
        <v>481</v>
      </c>
      <c r="I149" s="123"/>
      <c r="J149" s="159">
        <f>BK149</f>
        <v>0</v>
      </c>
      <c r="L149" s="120"/>
      <c r="M149" s="125"/>
      <c r="P149" s="126">
        <f>SUM(P150:P203)</f>
        <v>0</v>
      </c>
      <c r="R149" s="126">
        <f>SUM(R150:R203)</f>
        <v>0</v>
      </c>
      <c r="T149" s="127">
        <f>SUM(T150:T203)</f>
        <v>0</v>
      </c>
      <c r="AR149" s="121" t="s">
        <v>163</v>
      </c>
      <c r="AT149" s="128" t="s">
        <v>76</v>
      </c>
      <c r="AU149" s="128" t="s">
        <v>84</v>
      </c>
      <c r="AY149" s="121" t="s">
        <v>146</v>
      </c>
      <c r="BK149" s="129">
        <f>SUM(BK150:BK203)</f>
        <v>0</v>
      </c>
    </row>
    <row r="150" spans="2:65" s="1" customFormat="1" ht="16.5" customHeight="1">
      <c r="B150" s="33"/>
      <c r="C150" s="149" t="s">
        <v>277</v>
      </c>
      <c r="D150" s="149" t="s">
        <v>195</v>
      </c>
      <c r="E150" s="150" t="s">
        <v>482</v>
      </c>
      <c r="F150" s="151" t="s">
        <v>483</v>
      </c>
      <c r="G150" s="152" t="s">
        <v>251</v>
      </c>
      <c r="H150" s="153">
        <v>160</v>
      </c>
      <c r="I150" s="154"/>
      <c r="J150" s="155">
        <f>ROUND(I150*H150,2)</f>
        <v>0</v>
      </c>
      <c r="K150" s="151" t="s">
        <v>21</v>
      </c>
      <c r="L150" s="33"/>
      <c r="M150" s="156" t="s">
        <v>21</v>
      </c>
      <c r="N150" s="157" t="s">
        <v>48</v>
      </c>
      <c r="P150" s="140">
        <f>O150*H150</f>
        <v>0</v>
      </c>
      <c r="Q150" s="140">
        <v>0</v>
      </c>
      <c r="R150" s="140">
        <f>Q150*H150</f>
        <v>0</v>
      </c>
      <c r="S150" s="140">
        <v>0</v>
      </c>
      <c r="T150" s="141">
        <f>S150*H150</f>
        <v>0</v>
      </c>
      <c r="AR150" s="142" t="s">
        <v>152</v>
      </c>
      <c r="AT150" s="142" t="s">
        <v>195</v>
      </c>
      <c r="AU150" s="142" t="s">
        <v>86</v>
      </c>
      <c r="AY150" s="18" t="s">
        <v>146</v>
      </c>
      <c r="BE150" s="143">
        <f>IF(N150="základní",J150,0)</f>
        <v>0</v>
      </c>
      <c r="BF150" s="143">
        <f>IF(N150="snížená",J150,0)</f>
        <v>0</v>
      </c>
      <c r="BG150" s="143">
        <f>IF(N150="zákl. přenesená",J150,0)</f>
        <v>0</v>
      </c>
      <c r="BH150" s="143">
        <f>IF(N150="sníž. přenesená",J150,0)</f>
        <v>0</v>
      </c>
      <c r="BI150" s="143">
        <f>IF(N150="nulová",J150,0)</f>
        <v>0</v>
      </c>
      <c r="BJ150" s="18" t="s">
        <v>84</v>
      </c>
      <c r="BK150" s="143">
        <f>ROUND(I150*H150,2)</f>
        <v>0</v>
      </c>
      <c r="BL150" s="18" t="s">
        <v>152</v>
      </c>
      <c r="BM150" s="142" t="s">
        <v>484</v>
      </c>
    </row>
    <row r="151" spans="2:65" s="1" customFormat="1" ht="19.5">
      <c r="B151" s="33"/>
      <c r="D151" s="144" t="s">
        <v>154</v>
      </c>
      <c r="F151" s="145" t="s">
        <v>485</v>
      </c>
      <c r="I151" s="146"/>
      <c r="L151" s="33"/>
      <c r="M151" s="147"/>
      <c r="T151" s="54"/>
      <c r="AT151" s="18" t="s">
        <v>154</v>
      </c>
      <c r="AU151" s="18" t="s">
        <v>86</v>
      </c>
    </row>
    <row r="152" spans="2:65" s="1" customFormat="1" ht="16.5" customHeight="1">
      <c r="B152" s="33"/>
      <c r="C152" s="149" t="s">
        <v>281</v>
      </c>
      <c r="D152" s="149" t="s">
        <v>195</v>
      </c>
      <c r="E152" s="150" t="s">
        <v>486</v>
      </c>
      <c r="F152" s="151" t="s">
        <v>487</v>
      </c>
      <c r="G152" s="152" t="s">
        <v>251</v>
      </c>
      <c r="H152" s="153">
        <v>345</v>
      </c>
      <c r="I152" s="154"/>
      <c r="J152" s="155">
        <f>ROUND(I152*H152,2)</f>
        <v>0</v>
      </c>
      <c r="K152" s="151" t="s">
        <v>21</v>
      </c>
      <c r="L152" s="33"/>
      <c r="M152" s="156" t="s">
        <v>21</v>
      </c>
      <c r="N152" s="157" t="s">
        <v>48</v>
      </c>
      <c r="P152" s="140">
        <f>O152*H152</f>
        <v>0</v>
      </c>
      <c r="Q152" s="140">
        <v>0</v>
      </c>
      <c r="R152" s="140">
        <f>Q152*H152</f>
        <v>0</v>
      </c>
      <c r="S152" s="140">
        <v>0</v>
      </c>
      <c r="T152" s="141">
        <f>S152*H152</f>
        <v>0</v>
      </c>
      <c r="AR152" s="142" t="s">
        <v>152</v>
      </c>
      <c r="AT152" s="142" t="s">
        <v>195</v>
      </c>
      <c r="AU152" s="142" t="s">
        <v>86</v>
      </c>
      <c r="AY152" s="18" t="s">
        <v>146</v>
      </c>
      <c r="BE152" s="143">
        <f>IF(N152="základní",J152,0)</f>
        <v>0</v>
      </c>
      <c r="BF152" s="143">
        <f>IF(N152="snížená",J152,0)</f>
        <v>0</v>
      </c>
      <c r="BG152" s="143">
        <f>IF(N152="zákl. přenesená",J152,0)</f>
        <v>0</v>
      </c>
      <c r="BH152" s="143">
        <f>IF(N152="sníž. přenesená",J152,0)</f>
        <v>0</v>
      </c>
      <c r="BI152" s="143">
        <f>IF(N152="nulová",J152,0)</f>
        <v>0</v>
      </c>
      <c r="BJ152" s="18" t="s">
        <v>84</v>
      </c>
      <c r="BK152" s="143">
        <f>ROUND(I152*H152,2)</f>
        <v>0</v>
      </c>
      <c r="BL152" s="18" t="s">
        <v>152</v>
      </c>
      <c r="BM152" s="142" t="s">
        <v>488</v>
      </c>
    </row>
    <row r="153" spans="2:65" s="1" customFormat="1" ht="19.5">
      <c r="B153" s="33"/>
      <c r="D153" s="144" t="s">
        <v>154</v>
      </c>
      <c r="F153" s="145" t="s">
        <v>489</v>
      </c>
      <c r="I153" s="146"/>
      <c r="L153" s="33"/>
      <c r="M153" s="147"/>
      <c r="T153" s="54"/>
      <c r="AT153" s="18" t="s">
        <v>154</v>
      </c>
      <c r="AU153" s="18" t="s">
        <v>86</v>
      </c>
    </row>
    <row r="154" spans="2:65" s="1" customFormat="1" ht="16.5" customHeight="1">
      <c r="B154" s="33"/>
      <c r="C154" s="149" t="s">
        <v>285</v>
      </c>
      <c r="D154" s="149" t="s">
        <v>195</v>
      </c>
      <c r="E154" s="150" t="s">
        <v>490</v>
      </c>
      <c r="F154" s="151" t="s">
        <v>491</v>
      </c>
      <c r="G154" s="152" t="s">
        <v>251</v>
      </c>
      <c r="H154" s="153">
        <v>480</v>
      </c>
      <c r="I154" s="154"/>
      <c r="J154" s="155">
        <f>ROUND(I154*H154,2)</f>
        <v>0</v>
      </c>
      <c r="K154" s="151" t="s">
        <v>21</v>
      </c>
      <c r="L154" s="33"/>
      <c r="M154" s="156" t="s">
        <v>21</v>
      </c>
      <c r="N154" s="157" t="s">
        <v>48</v>
      </c>
      <c r="P154" s="140">
        <f>O154*H154</f>
        <v>0</v>
      </c>
      <c r="Q154" s="140">
        <v>0</v>
      </c>
      <c r="R154" s="140">
        <f>Q154*H154</f>
        <v>0</v>
      </c>
      <c r="S154" s="140">
        <v>0</v>
      </c>
      <c r="T154" s="141">
        <f>S154*H154</f>
        <v>0</v>
      </c>
      <c r="AR154" s="142" t="s">
        <v>152</v>
      </c>
      <c r="AT154" s="142" t="s">
        <v>195</v>
      </c>
      <c r="AU154" s="142" t="s">
        <v>86</v>
      </c>
      <c r="AY154" s="18" t="s">
        <v>146</v>
      </c>
      <c r="BE154" s="143">
        <f>IF(N154="základní",J154,0)</f>
        <v>0</v>
      </c>
      <c r="BF154" s="143">
        <f>IF(N154="snížená",J154,0)</f>
        <v>0</v>
      </c>
      <c r="BG154" s="143">
        <f>IF(N154="zákl. přenesená",J154,0)</f>
        <v>0</v>
      </c>
      <c r="BH154" s="143">
        <f>IF(N154="sníž. přenesená",J154,0)</f>
        <v>0</v>
      </c>
      <c r="BI154" s="143">
        <f>IF(N154="nulová",J154,0)</f>
        <v>0</v>
      </c>
      <c r="BJ154" s="18" t="s">
        <v>84</v>
      </c>
      <c r="BK154" s="143">
        <f>ROUND(I154*H154,2)</f>
        <v>0</v>
      </c>
      <c r="BL154" s="18" t="s">
        <v>152</v>
      </c>
      <c r="BM154" s="142" t="s">
        <v>492</v>
      </c>
    </row>
    <row r="155" spans="2:65" s="1" customFormat="1" ht="19.5">
      <c r="B155" s="33"/>
      <c r="D155" s="144" t="s">
        <v>154</v>
      </c>
      <c r="F155" s="145" t="s">
        <v>493</v>
      </c>
      <c r="I155" s="146"/>
      <c r="L155" s="33"/>
      <c r="M155" s="147"/>
      <c r="T155" s="54"/>
      <c r="AT155" s="18" t="s">
        <v>154</v>
      </c>
      <c r="AU155" s="18" t="s">
        <v>86</v>
      </c>
    </row>
    <row r="156" spans="2:65" s="1" customFormat="1" ht="16.5" customHeight="1">
      <c r="B156" s="33"/>
      <c r="C156" s="149" t="s">
        <v>290</v>
      </c>
      <c r="D156" s="149" t="s">
        <v>195</v>
      </c>
      <c r="E156" s="150" t="s">
        <v>494</v>
      </c>
      <c r="F156" s="151" t="s">
        <v>495</v>
      </c>
      <c r="G156" s="152" t="s">
        <v>251</v>
      </c>
      <c r="H156" s="153">
        <v>1020</v>
      </c>
      <c r="I156" s="154"/>
      <c r="J156" s="155">
        <f>ROUND(I156*H156,2)</f>
        <v>0</v>
      </c>
      <c r="K156" s="151" t="s">
        <v>21</v>
      </c>
      <c r="L156" s="33"/>
      <c r="M156" s="156" t="s">
        <v>21</v>
      </c>
      <c r="N156" s="157" t="s">
        <v>48</v>
      </c>
      <c r="P156" s="140">
        <f>O156*H156</f>
        <v>0</v>
      </c>
      <c r="Q156" s="140">
        <v>0</v>
      </c>
      <c r="R156" s="140">
        <f>Q156*H156</f>
        <v>0</v>
      </c>
      <c r="S156" s="140">
        <v>0</v>
      </c>
      <c r="T156" s="141">
        <f>S156*H156</f>
        <v>0</v>
      </c>
      <c r="AR156" s="142" t="s">
        <v>152</v>
      </c>
      <c r="AT156" s="142" t="s">
        <v>195</v>
      </c>
      <c r="AU156" s="142" t="s">
        <v>86</v>
      </c>
      <c r="AY156" s="18" t="s">
        <v>146</v>
      </c>
      <c r="BE156" s="143">
        <f>IF(N156="základní",J156,0)</f>
        <v>0</v>
      </c>
      <c r="BF156" s="143">
        <f>IF(N156="snížená",J156,0)</f>
        <v>0</v>
      </c>
      <c r="BG156" s="143">
        <f>IF(N156="zákl. přenesená",J156,0)</f>
        <v>0</v>
      </c>
      <c r="BH156" s="143">
        <f>IF(N156="sníž. přenesená",J156,0)</f>
        <v>0</v>
      </c>
      <c r="BI156" s="143">
        <f>IF(N156="nulová",J156,0)</f>
        <v>0</v>
      </c>
      <c r="BJ156" s="18" t="s">
        <v>84</v>
      </c>
      <c r="BK156" s="143">
        <f>ROUND(I156*H156,2)</f>
        <v>0</v>
      </c>
      <c r="BL156" s="18" t="s">
        <v>152</v>
      </c>
      <c r="BM156" s="142" t="s">
        <v>496</v>
      </c>
    </row>
    <row r="157" spans="2:65" s="1" customFormat="1" ht="19.5">
      <c r="B157" s="33"/>
      <c r="D157" s="144" t="s">
        <v>154</v>
      </c>
      <c r="F157" s="145" t="s">
        <v>497</v>
      </c>
      <c r="I157" s="146"/>
      <c r="L157" s="33"/>
      <c r="M157" s="147"/>
      <c r="T157" s="54"/>
      <c r="AT157" s="18" t="s">
        <v>154</v>
      </c>
      <c r="AU157" s="18" t="s">
        <v>86</v>
      </c>
    </row>
    <row r="158" spans="2:65" s="1" customFormat="1" ht="16.5" customHeight="1">
      <c r="B158" s="33"/>
      <c r="C158" s="149" t="s">
        <v>295</v>
      </c>
      <c r="D158" s="149" t="s">
        <v>195</v>
      </c>
      <c r="E158" s="150" t="s">
        <v>498</v>
      </c>
      <c r="F158" s="151" t="s">
        <v>499</v>
      </c>
      <c r="G158" s="152" t="s">
        <v>251</v>
      </c>
      <c r="H158" s="153">
        <v>380</v>
      </c>
      <c r="I158" s="154"/>
      <c r="J158" s="155">
        <f>ROUND(I158*H158,2)</f>
        <v>0</v>
      </c>
      <c r="K158" s="151" t="s">
        <v>21</v>
      </c>
      <c r="L158" s="33"/>
      <c r="M158" s="156" t="s">
        <v>21</v>
      </c>
      <c r="N158" s="157" t="s">
        <v>48</v>
      </c>
      <c r="P158" s="140">
        <f>O158*H158</f>
        <v>0</v>
      </c>
      <c r="Q158" s="140">
        <v>0</v>
      </c>
      <c r="R158" s="140">
        <f>Q158*H158</f>
        <v>0</v>
      </c>
      <c r="S158" s="140">
        <v>0</v>
      </c>
      <c r="T158" s="141">
        <f>S158*H158</f>
        <v>0</v>
      </c>
      <c r="AR158" s="142" t="s">
        <v>152</v>
      </c>
      <c r="AT158" s="142" t="s">
        <v>195</v>
      </c>
      <c r="AU158" s="142" t="s">
        <v>86</v>
      </c>
      <c r="AY158" s="18" t="s">
        <v>146</v>
      </c>
      <c r="BE158" s="143">
        <f>IF(N158="základní",J158,0)</f>
        <v>0</v>
      </c>
      <c r="BF158" s="143">
        <f>IF(N158="snížená",J158,0)</f>
        <v>0</v>
      </c>
      <c r="BG158" s="143">
        <f>IF(N158="zákl. přenesená",J158,0)</f>
        <v>0</v>
      </c>
      <c r="BH158" s="143">
        <f>IF(N158="sníž. přenesená",J158,0)</f>
        <v>0</v>
      </c>
      <c r="BI158" s="143">
        <f>IF(N158="nulová",J158,0)</f>
        <v>0</v>
      </c>
      <c r="BJ158" s="18" t="s">
        <v>84</v>
      </c>
      <c r="BK158" s="143">
        <f>ROUND(I158*H158,2)</f>
        <v>0</v>
      </c>
      <c r="BL158" s="18" t="s">
        <v>152</v>
      </c>
      <c r="BM158" s="142" t="s">
        <v>500</v>
      </c>
    </row>
    <row r="159" spans="2:65" s="1" customFormat="1" ht="19.5">
      <c r="B159" s="33"/>
      <c r="D159" s="144" t="s">
        <v>154</v>
      </c>
      <c r="F159" s="145" t="s">
        <v>501</v>
      </c>
      <c r="I159" s="146"/>
      <c r="L159" s="33"/>
      <c r="M159" s="147"/>
      <c r="T159" s="54"/>
      <c r="AT159" s="18" t="s">
        <v>154</v>
      </c>
      <c r="AU159" s="18" t="s">
        <v>86</v>
      </c>
    </row>
    <row r="160" spans="2:65" s="1" customFormat="1" ht="16.5" customHeight="1">
      <c r="B160" s="33"/>
      <c r="C160" s="149" t="s">
        <v>300</v>
      </c>
      <c r="D160" s="149" t="s">
        <v>195</v>
      </c>
      <c r="E160" s="150" t="s">
        <v>502</v>
      </c>
      <c r="F160" s="151" t="s">
        <v>503</v>
      </c>
      <c r="G160" s="152" t="s">
        <v>251</v>
      </c>
      <c r="H160" s="153">
        <v>120</v>
      </c>
      <c r="I160" s="154"/>
      <c r="J160" s="155">
        <f>ROUND(I160*H160,2)</f>
        <v>0</v>
      </c>
      <c r="K160" s="151" t="s">
        <v>21</v>
      </c>
      <c r="L160" s="33"/>
      <c r="M160" s="156" t="s">
        <v>21</v>
      </c>
      <c r="N160" s="157" t="s">
        <v>48</v>
      </c>
      <c r="P160" s="140">
        <f>O160*H160</f>
        <v>0</v>
      </c>
      <c r="Q160" s="140">
        <v>0</v>
      </c>
      <c r="R160" s="140">
        <f>Q160*H160</f>
        <v>0</v>
      </c>
      <c r="S160" s="140">
        <v>0</v>
      </c>
      <c r="T160" s="141">
        <f>S160*H160</f>
        <v>0</v>
      </c>
      <c r="AR160" s="142" t="s">
        <v>152</v>
      </c>
      <c r="AT160" s="142" t="s">
        <v>195</v>
      </c>
      <c r="AU160" s="142" t="s">
        <v>86</v>
      </c>
      <c r="AY160" s="18" t="s">
        <v>146</v>
      </c>
      <c r="BE160" s="143">
        <f>IF(N160="základní",J160,0)</f>
        <v>0</v>
      </c>
      <c r="BF160" s="143">
        <f>IF(N160="snížená",J160,0)</f>
        <v>0</v>
      </c>
      <c r="BG160" s="143">
        <f>IF(N160="zákl. přenesená",J160,0)</f>
        <v>0</v>
      </c>
      <c r="BH160" s="143">
        <f>IF(N160="sníž. přenesená",J160,0)</f>
        <v>0</v>
      </c>
      <c r="BI160" s="143">
        <f>IF(N160="nulová",J160,0)</f>
        <v>0</v>
      </c>
      <c r="BJ160" s="18" t="s">
        <v>84</v>
      </c>
      <c r="BK160" s="143">
        <f>ROUND(I160*H160,2)</f>
        <v>0</v>
      </c>
      <c r="BL160" s="18" t="s">
        <v>152</v>
      </c>
      <c r="BM160" s="142" t="s">
        <v>504</v>
      </c>
    </row>
    <row r="161" spans="2:65" s="1" customFormat="1" ht="19.5">
      <c r="B161" s="33"/>
      <c r="D161" s="144" t="s">
        <v>154</v>
      </c>
      <c r="F161" s="145" t="s">
        <v>505</v>
      </c>
      <c r="I161" s="146"/>
      <c r="L161" s="33"/>
      <c r="M161" s="147"/>
      <c r="T161" s="54"/>
      <c r="AT161" s="18" t="s">
        <v>154</v>
      </c>
      <c r="AU161" s="18" t="s">
        <v>86</v>
      </c>
    </row>
    <row r="162" spans="2:65" s="1" customFormat="1" ht="16.5" customHeight="1">
      <c r="B162" s="33"/>
      <c r="C162" s="149" t="s">
        <v>306</v>
      </c>
      <c r="D162" s="149" t="s">
        <v>195</v>
      </c>
      <c r="E162" s="150" t="s">
        <v>506</v>
      </c>
      <c r="F162" s="151" t="s">
        <v>507</v>
      </c>
      <c r="G162" s="152" t="s">
        <v>251</v>
      </c>
      <c r="H162" s="153">
        <v>180</v>
      </c>
      <c r="I162" s="154"/>
      <c r="J162" s="155">
        <f>ROUND(I162*H162,2)</f>
        <v>0</v>
      </c>
      <c r="K162" s="151" t="s">
        <v>21</v>
      </c>
      <c r="L162" s="33"/>
      <c r="M162" s="156" t="s">
        <v>21</v>
      </c>
      <c r="N162" s="157" t="s">
        <v>48</v>
      </c>
      <c r="P162" s="140">
        <f>O162*H162</f>
        <v>0</v>
      </c>
      <c r="Q162" s="140">
        <v>0</v>
      </c>
      <c r="R162" s="140">
        <f>Q162*H162</f>
        <v>0</v>
      </c>
      <c r="S162" s="140">
        <v>0</v>
      </c>
      <c r="T162" s="141">
        <f>S162*H162</f>
        <v>0</v>
      </c>
      <c r="AR162" s="142" t="s">
        <v>152</v>
      </c>
      <c r="AT162" s="142" t="s">
        <v>195</v>
      </c>
      <c r="AU162" s="142" t="s">
        <v>86</v>
      </c>
      <c r="AY162" s="18" t="s">
        <v>146</v>
      </c>
      <c r="BE162" s="143">
        <f>IF(N162="základní",J162,0)</f>
        <v>0</v>
      </c>
      <c r="BF162" s="143">
        <f>IF(N162="snížená",J162,0)</f>
        <v>0</v>
      </c>
      <c r="BG162" s="143">
        <f>IF(N162="zákl. přenesená",J162,0)</f>
        <v>0</v>
      </c>
      <c r="BH162" s="143">
        <f>IF(N162="sníž. přenesená",J162,0)</f>
        <v>0</v>
      </c>
      <c r="BI162" s="143">
        <f>IF(N162="nulová",J162,0)</f>
        <v>0</v>
      </c>
      <c r="BJ162" s="18" t="s">
        <v>84</v>
      </c>
      <c r="BK162" s="143">
        <f>ROUND(I162*H162,2)</f>
        <v>0</v>
      </c>
      <c r="BL162" s="18" t="s">
        <v>152</v>
      </c>
      <c r="BM162" s="142" t="s">
        <v>508</v>
      </c>
    </row>
    <row r="163" spans="2:65" s="1" customFormat="1" ht="19.5">
      <c r="B163" s="33"/>
      <c r="D163" s="144" t="s">
        <v>154</v>
      </c>
      <c r="F163" s="145" t="s">
        <v>509</v>
      </c>
      <c r="I163" s="146"/>
      <c r="L163" s="33"/>
      <c r="M163" s="147"/>
      <c r="T163" s="54"/>
      <c r="AT163" s="18" t="s">
        <v>154</v>
      </c>
      <c r="AU163" s="18" t="s">
        <v>86</v>
      </c>
    </row>
    <row r="164" spans="2:65" s="1" customFormat="1" ht="16.5" customHeight="1">
      <c r="B164" s="33"/>
      <c r="C164" s="149" t="s">
        <v>310</v>
      </c>
      <c r="D164" s="149" t="s">
        <v>195</v>
      </c>
      <c r="E164" s="150" t="s">
        <v>510</v>
      </c>
      <c r="F164" s="151" t="s">
        <v>511</v>
      </c>
      <c r="G164" s="152" t="s">
        <v>251</v>
      </c>
      <c r="H164" s="153">
        <v>280</v>
      </c>
      <c r="I164" s="154"/>
      <c r="J164" s="155">
        <f>ROUND(I164*H164,2)</f>
        <v>0</v>
      </c>
      <c r="K164" s="151" t="s">
        <v>21</v>
      </c>
      <c r="L164" s="33"/>
      <c r="M164" s="156" t="s">
        <v>21</v>
      </c>
      <c r="N164" s="157" t="s">
        <v>48</v>
      </c>
      <c r="P164" s="140">
        <f>O164*H164</f>
        <v>0</v>
      </c>
      <c r="Q164" s="140">
        <v>0</v>
      </c>
      <c r="R164" s="140">
        <f>Q164*H164</f>
        <v>0</v>
      </c>
      <c r="S164" s="140">
        <v>0</v>
      </c>
      <c r="T164" s="141">
        <f>S164*H164</f>
        <v>0</v>
      </c>
      <c r="AR164" s="142" t="s">
        <v>152</v>
      </c>
      <c r="AT164" s="142" t="s">
        <v>195</v>
      </c>
      <c r="AU164" s="142" t="s">
        <v>86</v>
      </c>
      <c r="AY164" s="18" t="s">
        <v>146</v>
      </c>
      <c r="BE164" s="143">
        <f>IF(N164="základní",J164,0)</f>
        <v>0</v>
      </c>
      <c r="BF164" s="143">
        <f>IF(N164="snížená",J164,0)</f>
        <v>0</v>
      </c>
      <c r="BG164" s="143">
        <f>IF(N164="zákl. přenesená",J164,0)</f>
        <v>0</v>
      </c>
      <c r="BH164" s="143">
        <f>IF(N164="sníž. přenesená",J164,0)</f>
        <v>0</v>
      </c>
      <c r="BI164" s="143">
        <f>IF(N164="nulová",J164,0)</f>
        <v>0</v>
      </c>
      <c r="BJ164" s="18" t="s">
        <v>84</v>
      </c>
      <c r="BK164" s="143">
        <f>ROUND(I164*H164,2)</f>
        <v>0</v>
      </c>
      <c r="BL164" s="18" t="s">
        <v>152</v>
      </c>
      <c r="BM164" s="142" t="s">
        <v>512</v>
      </c>
    </row>
    <row r="165" spans="2:65" s="1" customFormat="1" ht="19.5">
      <c r="B165" s="33"/>
      <c r="D165" s="144" t="s">
        <v>154</v>
      </c>
      <c r="F165" s="145" t="s">
        <v>513</v>
      </c>
      <c r="I165" s="146"/>
      <c r="L165" s="33"/>
      <c r="M165" s="147"/>
      <c r="T165" s="54"/>
      <c r="AT165" s="18" t="s">
        <v>154</v>
      </c>
      <c r="AU165" s="18" t="s">
        <v>86</v>
      </c>
    </row>
    <row r="166" spans="2:65" s="1" customFormat="1" ht="16.5" customHeight="1">
      <c r="B166" s="33"/>
      <c r="C166" s="149" t="s">
        <v>314</v>
      </c>
      <c r="D166" s="149" t="s">
        <v>195</v>
      </c>
      <c r="E166" s="150" t="s">
        <v>514</v>
      </c>
      <c r="F166" s="151" t="s">
        <v>515</v>
      </c>
      <c r="G166" s="152" t="s">
        <v>251</v>
      </c>
      <c r="H166" s="153">
        <v>950</v>
      </c>
      <c r="I166" s="154"/>
      <c r="J166" s="155">
        <f>ROUND(I166*H166,2)</f>
        <v>0</v>
      </c>
      <c r="K166" s="151" t="s">
        <v>21</v>
      </c>
      <c r="L166" s="33"/>
      <c r="M166" s="156" t="s">
        <v>21</v>
      </c>
      <c r="N166" s="157" t="s">
        <v>48</v>
      </c>
      <c r="P166" s="140">
        <f>O166*H166</f>
        <v>0</v>
      </c>
      <c r="Q166" s="140">
        <v>0</v>
      </c>
      <c r="R166" s="140">
        <f>Q166*H166</f>
        <v>0</v>
      </c>
      <c r="S166" s="140">
        <v>0</v>
      </c>
      <c r="T166" s="141">
        <f>S166*H166</f>
        <v>0</v>
      </c>
      <c r="AR166" s="142" t="s">
        <v>152</v>
      </c>
      <c r="AT166" s="142" t="s">
        <v>195</v>
      </c>
      <c r="AU166" s="142" t="s">
        <v>86</v>
      </c>
      <c r="AY166" s="18" t="s">
        <v>146</v>
      </c>
      <c r="BE166" s="143">
        <f>IF(N166="základní",J166,0)</f>
        <v>0</v>
      </c>
      <c r="BF166" s="143">
        <f>IF(N166="snížená",J166,0)</f>
        <v>0</v>
      </c>
      <c r="BG166" s="143">
        <f>IF(N166="zákl. přenesená",J166,0)</f>
        <v>0</v>
      </c>
      <c r="BH166" s="143">
        <f>IF(N166="sníž. přenesená",J166,0)</f>
        <v>0</v>
      </c>
      <c r="BI166" s="143">
        <f>IF(N166="nulová",J166,0)</f>
        <v>0</v>
      </c>
      <c r="BJ166" s="18" t="s">
        <v>84</v>
      </c>
      <c r="BK166" s="143">
        <f>ROUND(I166*H166,2)</f>
        <v>0</v>
      </c>
      <c r="BL166" s="18" t="s">
        <v>152</v>
      </c>
      <c r="BM166" s="142" t="s">
        <v>516</v>
      </c>
    </row>
    <row r="167" spans="2:65" s="1" customFormat="1" ht="19.5">
      <c r="B167" s="33"/>
      <c r="D167" s="144" t="s">
        <v>154</v>
      </c>
      <c r="F167" s="145" t="s">
        <v>517</v>
      </c>
      <c r="I167" s="146"/>
      <c r="L167" s="33"/>
      <c r="M167" s="147"/>
      <c r="T167" s="54"/>
      <c r="AT167" s="18" t="s">
        <v>154</v>
      </c>
      <c r="AU167" s="18" t="s">
        <v>86</v>
      </c>
    </row>
    <row r="168" spans="2:65" s="1" customFormat="1" ht="16.5" customHeight="1">
      <c r="B168" s="33"/>
      <c r="C168" s="149" t="s">
        <v>318</v>
      </c>
      <c r="D168" s="149" t="s">
        <v>195</v>
      </c>
      <c r="E168" s="150" t="s">
        <v>518</v>
      </c>
      <c r="F168" s="151" t="s">
        <v>519</v>
      </c>
      <c r="G168" s="152" t="s">
        <v>251</v>
      </c>
      <c r="H168" s="153">
        <v>400</v>
      </c>
      <c r="I168" s="154"/>
      <c r="J168" s="155">
        <f>ROUND(I168*H168,2)</f>
        <v>0</v>
      </c>
      <c r="K168" s="151" t="s">
        <v>21</v>
      </c>
      <c r="L168" s="33"/>
      <c r="M168" s="156" t="s">
        <v>21</v>
      </c>
      <c r="N168" s="157" t="s">
        <v>48</v>
      </c>
      <c r="P168" s="140">
        <f>O168*H168</f>
        <v>0</v>
      </c>
      <c r="Q168" s="140">
        <v>0</v>
      </c>
      <c r="R168" s="140">
        <f>Q168*H168</f>
        <v>0</v>
      </c>
      <c r="S168" s="140">
        <v>0</v>
      </c>
      <c r="T168" s="141">
        <f>S168*H168</f>
        <v>0</v>
      </c>
      <c r="AR168" s="142" t="s">
        <v>152</v>
      </c>
      <c r="AT168" s="142" t="s">
        <v>195</v>
      </c>
      <c r="AU168" s="142" t="s">
        <v>86</v>
      </c>
      <c r="AY168" s="18" t="s">
        <v>146</v>
      </c>
      <c r="BE168" s="143">
        <f>IF(N168="základní",J168,0)</f>
        <v>0</v>
      </c>
      <c r="BF168" s="143">
        <f>IF(N168="snížená",J168,0)</f>
        <v>0</v>
      </c>
      <c r="BG168" s="143">
        <f>IF(N168="zákl. přenesená",J168,0)</f>
        <v>0</v>
      </c>
      <c r="BH168" s="143">
        <f>IF(N168="sníž. přenesená",J168,0)</f>
        <v>0</v>
      </c>
      <c r="BI168" s="143">
        <f>IF(N168="nulová",J168,0)</f>
        <v>0</v>
      </c>
      <c r="BJ168" s="18" t="s">
        <v>84</v>
      </c>
      <c r="BK168" s="143">
        <f>ROUND(I168*H168,2)</f>
        <v>0</v>
      </c>
      <c r="BL168" s="18" t="s">
        <v>152</v>
      </c>
      <c r="BM168" s="142" t="s">
        <v>520</v>
      </c>
    </row>
    <row r="169" spans="2:65" s="1" customFormat="1" ht="19.5">
      <c r="B169" s="33"/>
      <c r="D169" s="144" t="s">
        <v>154</v>
      </c>
      <c r="F169" s="145" t="s">
        <v>521</v>
      </c>
      <c r="I169" s="146"/>
      <c r="L169" s="33"/>
      <c r="M169" s="147"/>
      <c r="T169" s="54"/>
      <c r="AT169" s="18" t="s">
        <v>154</v>
      </c>
      <c r="AU169" s="18" t="s">
        <v>86</v>
      </c>
    </row>
    <row r="170" spans="2:65" s="1" customFormat="1" ht="16.5" customHeight="1">
      <c r="B170" s="33"/>
      <c r="C170" s="149" t="s">
        <v>322</v>
      </c>
      <c r="D170" s="149" t="s">
        <v>195</v>
      </c>
      <c r="E170" s="150" t="s">
        <v>522</v>
      </c>
      <c r="F170" s="151" t="s">
        <v>523</v>
      </c>
      <c r="G170" s="152" t="s">
        <v>251</v>
      </c>
      <c r="H170" s="153">
        <v>1580</v>
      </c>
      <c r="I170" s="154"/>
      <c r="J170" s="155">
        <f>ROUND(I170*H170,2)</f>
        <v>0</v>
      </c>
      <c r="K170" s="151" t="s">
        <v>21</v>
      </c>
      <c r="L170" s="33"/>
      <c r="M170" s="156" t="s">
        <v>21</v>
      </c>
      <c r="N170" s="157" t="s">
        <v>48</v>
      </c>
      <c r="P170" s="140">
        <f>O170*H170</f>
        <v>0</v>
      </c>
      <c r="Q170" s="140">
        <v>0</v>
      </c>
      <c r="R170" s="140">
        <f>Q170*H170</f>
        <v>0</v>
      </c>
      <c r="S170" s="140">
        <v>0</v>
      </c>
      <c r="T170" s="141">
        <f>S170*H170</f>
        <v>0</v>
      </c>
      <c r="AR170" s="142" t="s">
        <v>152</v>
      </c>
      <c r="AT170" s="142" t="s">
        <v>195</v>
      </c>
      <c r="AU170" s="142" t="s">
        <v>86</v>
      </c>
      <c r="AY170" s="18" t="s">
        <v>146</v>
      </c>
      <c r="BE170" s="143">
        <f>IF(N170="základní",J170,0)</f>
        <v>0</v>
      </c>
      <c r="BF170" s="143">
        <f>IF(N170="snížená",J170,0)</f>
        <v>0</v>
      </c>
      <c r="BG170" s="143">
        <f>IF(N170="zákl. přenesená",J170,0)</f>
        <v>0</v>
      </c>
      <c r="BH170" s="143">
        <f>IF(N170="sníž. přenesená",J170,0)</f>
        <v>0</v>
      </c>
      <c r="BI170" s="143">
        <f>IF(N170="nulová",J170,0)</f>
        <v>0</v>
      </c>
      <c r="BJ170" s="18" t="s">
        <v>84</v>
      </c>
      <c r="BK170" s="143">
        <f>ROUND(I170*H170,2)</f>
        <v>0</v>
      </c>
      <c r="BL170" s="18" t="s">
        <v>152</v>
      </c>
      <c r="BM170" s="142" t="s">
        <v>524</v>
      </c>
    </row>
    <row r="171" spans="2:65" s="1" customFormat="1" ht="19.5">
      <c r="B171" s="33"/>
      <c r="D171" s="144" t="s">
        <v>154</v>
      </c>
      <c r="F171" s="145" t="s">
        <v>525</v>
      </c>
      <c r="I171" s="146"/>
      <c r="L171" s="33"/>
      <c r="M171" s="147"/>
      <c r="T171" s="54"/>
      <c r="AT171" s="18" t="s">
        <v>154</v>
      </c>
      <c r="AU171" s="18" t="s">
        <v>86</v>
      </c>
    </row>
    <row r="172" spans="2:65" s="1" customFormat="1" ht="16.5" customHeight="1">
      <c r="B172" s="33"/>
      <c r="C172" s="149" t="s">
        <v>326</v>
      </c>
      <c r="D172" s="149" t="s">
        <v>195</v>
      </c>
      <c r="E172" s="150" t="s">
        <v>526</v>
      </c>
      <c r="F172" s="151" t="s">
        <v>527</v>
      </c>
      <c r="G172" s="152" t="s">
        <v>251</v>
      </c>
      <c r="H172" s="153">
        <v>345</v>
      </c>
      <c r="I172" s="154"/>
      <c r="J172" s="155">
        <f>ROUND(I172*H172,2)</f>
        <v>0</v>
      </c>
      <c r="K172" s="151" t="s">
        <v>21</v>
      </c>
      <c r="L172" s="33"/>
      <c r="M172" s="156" t="s">
        <v>21</v>
      </c>
      <c r="N172" s="157" t="s">
        <v>48</v>
      </c>
      <c r="P172" s="140">
        <f>O172*H172</f>
        <v>0</v>
      </c>
      <c r="Q172" s="140">
        <v>0</v>
      </c>
      <c r="R172" s="140">
        <f>Q172*H172</f>
        <v>0</v>
      </c>
      <c r="S172" s="140">
        <v>0</v>
      </c>
      <c r="T172" s="141">
        <f>S172*H172</f>
        <v>0</v>
      </c>
      <c r="AR172" s="142" t="s">
        <v>152</v>
      </c>
      <c r="AT172" s="142" t="s">
        <v>195</v>
      </c>
      <c r="AU172" s="142" t="s">
        <v>86</v>
      </c>
      <c r="AY172" s="18" t="s">
        <v>146</v>
      </c>
      <c r="BE172" s="143">
        <f>IF(N172="základní",J172,0)</f>
        <v>0</v>
      </c>
      <c r="BF172" s="143">
        <f>IF(N172="snížená",J172,0)</f>
        <v>0</v>
      </c>
      <c r="BG172" s="143">
        <f>IF(N172="zákl. přenesená",J172,0)</f>
        <v>0</v>
      </c>
      <c r="BH172" s="143">
        <f>IF(N172="sníž. přenesená",J172,0)</f>
        <v>0</v>
      </c>
      <c r="BI172" s="143">
        <f>IF(N172="nulová",J172,0)</f>
        <v>0</v>
      </c>
      <c r="BJ172" s="18" t="s">
        <v>84</v>
      </c>
      <c r="BK172" s="143">
        <f>ROUND(I172*H172,2)</f>
        <v>0</v>
      </c>
      <c r="BL172" s="18" t="s">
        <v>152</v>
      </c>
      <c r="BM172" s="142" t="s">
        <v>528</v>
      </c>
    </row>
    <row r="173" spans="2:65" s="1" customFormat="1" ht="19.5">
      <c r="B173" s="33"/>
      <c r="D173" s="144" t="s">
        <v>154</v>
      </c>
      <c r="F173" s="145" t="s">
        <v>529</v>
      </c>
      <c r="I173" s="146"/>
      <c r="L173" s="33"/>
      <c r="M173" s="147"/>
      <c r="T173" s="54"/>
      <c r="AT173" s="18" t="s">
        <v>154</v>
      </c>
      <c r="AU173" s="18" t="s">
        <v>86</v>
      </c>
    </row>
    <row r="174" spans="2:65" s="1" customFormat="1" ht="16.5" customHeight="1">
      <c r="B174" s="33"/>
      <c r="C174" s="149" t="s">
        <v>330</v>
      </c>
      <c r="D174" s="149" t="s">
        <v>195</v>
      </c>
      <c r="E174" s="150" t="s">
        <v>530</v>
      </c>
      <c r="F174" s="151" t="s">
        <v>531</v>
      </c>
      <c r="G174" s="152" t="s">
        <v>251</v>
      </c>
      <c r="H174" s="153">
        <v>12</v>
      </c>
      <c r="I174" s="154"/>
      <c r="J174" s="155">
        <f>ROUND(I174*H174,2)</f>
        <v>0</v>
      </c>
      <c r="K174" s="151" t="s">
        <v>21</v>
      </c>
      <c r="L174" s="33"/>
      <c r="M174" s="156" t="s">
        <v>21</v>
      </c>
      <c r="N174" s="157" t="s">
        <v>48</v>
      </c>
      <c r="P174" s="140">
        <f>O174*H174</f>
        <v>0</v>
      </c>
      <c r="Q174" s="140">
        <v>0</v>
      </c>
      <c r="R174" s="140">
        <f>Q174*H174</f>
        <v>0</v>
      </c>
      <c r="S174" s="140">
        <v>0</v>
      </c>
      <c r="T174" s="141">
        <f>S174*H174</f>
        <v>0</v>
      </c>
      <c r="AR174" s="142" t="s">
        <v>152</v>
      </c>
      <c r="AT174" s="142" t="s">
        <v>195</v>
      </c>
      <c r="AU174" s="142" t="s">
        <v>86</v>
      </c>
      <c r="AY174" s="18" t="s">
        <v>146</v>
      </c>
      <c r="BE174" s="143">
        <f>IF(N174="základní",J174,0)</f>
        <v>0</v>
      </c>
      <c r="BF174" s="143">
        <f>IF(N174="snížená",J174,0)</f>
        <v>0</v>
      </c>
      <c r="BG174" s="143">
        <f>IF(N174="zákl. přenesená",J174,0)</f>
        <v>0</v>
      </c>
      <c r="BH174" s="143">
        <f>IF(N174="sníž. přenesená",J174,0)</f>
        <v>0</v>
      </c>
      <c r="BI174" s="143">
        <f>IF(N174="nulová",J174,0)</f>
        <v>0</v>
      </c>
      <c r="BJ174" s="18" t="s">
        <v>84</v>
      </c>
      <c r="BK174" s="143">
        <f>ROUND(I174*H174,2)</f>
        <v>0</v>
      </c>
      <c r="BL174" s="18" t="s">
        <v>152</v>
      </c>
      <c r="BM174" s="142" t="s">
        <v>532</v>
      </c>
    </row>
    <row r="175" spans="2:65" s="1" customFormat="1" ht="19.5">
      <c r="B175" s="33"/>
      <c r="D175" s="144" t="s">
        <v>154</v>
      </c>
      <c r="F175" s="145" t="s">
        <v>533</v>
      </c>
      <c r="I175" s="146"/>
      <c r="L175" s="33"/>
      <c r="M175" s="147"/>
      <c r="T175" s="54"/>
      <c r="AT175" s="18" t="s">
        <v>154</v>
      </c>
      <c r="AU175" s="18" t="s">
        <v>86</v>
      </c>
    </row>
    <row r="176" spans="2:65" s="1" customFormat="1" ht="16.5" customHeight="1">
      <c r="B176" s="33"/>
      <c r="C176" s="149" t="s">
        <v>334</v>
      </c>
      <c r="D176" s="149" t="s">
        <v>195</v>
      </c>
      <c r="E176" s="150" t="s">
        <v>534</v>
      </c>
      <c r="F176" s="151" t="s">
        <v>535</v>
      </c>
      <c r="G176" s="152" t="s">
        <v>251</v>
      </c>
      <c r="H176" s="153">
        <v>380</v>
      </c>
      <c r="I176" s="154"/>
      <c r="J176" s="155">
        <f>ROUND(I176*H176,2)</f>
        <v>0</v>
      </c>
      <c r="K176" s="151" t="s">
        <v>21</v>
      </c>
      <c r="L176" s="33"/>
      <c r="M176" s="156" t="s">
        <v>21</v>
      </c>
      <c r="N176" s="157" t="s">
        <v>48</v>
      </c>
      <c r="P176" s="140">
        <f>O176*H176</f>
        <v>0</v>
      </c>
      <c r="Q176" s="140">
        <v>0</v>
      </c>
      <c r="R176" s="140">
        <f>Q176*H176</f>
        <v>0</v>
      </c>
      <c r="S176" s="140">
        <v>0</v>
      </c>
      <c r="T176" s="141">
        <f>S176*H176</f>
        <v>0</v>
      </c>
      <c r="AR176" s="142" t="s">
        <v>152</v>
      </c>
      <c r="AT176" s="142" t="s">
        <v>195</v>
      </c>
      <c r="AU176" s="142" t="s">
        <v>86</v>
      </c>
      <c r="AY176" s="18" t="s">
        <v>146</v>
      </c>
      <c r="BE176" s="143">
        <f>IF(N176="základní",J176,0)</f>
        <v>0</v>
      </c>
      <c r="BF176" s="143">
        <f>IF(N176="snížená",J176,0)</f>
        <v>0</v>
      </c>
      <c r="BG176" s="143">
        <f>IF(N176="zákl. přenesená",J176,0)</f>
        <v>0</v>
      </c>
      <c r="BH176" s="143">
        <f>IF(N176="sníž. přenesená",J176,0)</f>
        <v>0</v>
      </c>
      <c r="BI176" s="143">
        <f>IF(N176="nulová",J176,0)</f>
        <v>0</v>
      </c>
      <c r="BJ176" s="18" t="s">
        <v>84</v>
      </c>
      <c r="BK176" s="143">
        <f>ROUND(I176*H176,2)</f>
        <v>0</v>
      </c>
      <c r="BL176" s="18" t="s">
        <v>152</v>
      </c>
      <c r="BM176" s="142" t="s">
        <v>536</v>
      </c>
    </row>
    <row r="177" spans="2:65" s="1" customFormat="1" ht="19.5">
      <c r="B177" s="33"/>
      <c r="D177" s="144" t="s">
        <v>154</v>
      </c>
      <c r="F177" s="145" t="s">
        <v>537</v>
      </c>
      <c r="I177" s="146"/>
      <c r="L177" s="33"/>
      <c r="M177" s="147"/>
      <c r="T177" s="54"/>
      <c r="AT177" s="18" t="s">
        <v>154</v>
      </c>
      <c r="AU177" s="18" t="s">
        <v>86</v>
      </c>
    </row>
    <row r="178" spans="2:65" s="1" customFormat="1" ht="16.5" customHeight="1">
      <c r="B178" s="33"/>
      <c r="C178" s="149" t="s">
        <v>338</v>
      </c>
      <c r="D178" s="149" t="s">
        <v>195</v>
      </c>
      <c r="E178" s="150" t="s">
        <v>538</v>
      </c>
      <c r="F178" s="151" t="s">
        <v>539</v>
      </c>
      <c r="G178" s="152" t="s">
        <v>251</v>
      </c>
      <c r="H178" s="153">
        <v>8</v>
      </c>
      <c r="I178" s="154"/>
      <c r="J178" s="155">
        <f>ROUND(I178*H178,2)</f>
        <v>0</v>
      </c>
      <c r="K178" s="151" t="s">
        <v>21</v>
      </c>
      <c r="L178" s="33"/>
      <c r="M178" s="156" t="s">
        <v>21</v>
      </c>
      <c r="N178" s="157" t="s">
        <v>48</v>
      </c>
      <c r="P178" s="140">
        <f>O178*H178</f>
        <v>0</v>
      </c>
      <c r="Q178" s="140">
        <v>0</v>
      </c>
      <c r="R178" s="140">
        <f>Q178*H178</f>
        <v>0</v>
      </c>
      <c r="S178" s="140">
        <v>0</v>
      </c>
      <c r="T178" s="141">
        <f>S178*H178</f>
        <v>0</v>
      </c>
      <c r="AR178" s="142" t="s">
        <v>152</v>
      </c>
      <c r="AT178" s="142" t="s">
        <v>195</v>
      </c>
      <c r="AU178" s="142" t="s">
        <v>86</v>
      </c>
      <c r="AY178" s="18" t="s">
        <v>146</v>
      </c>
      <c r="BE178" s="143">
        <f>IF(N178="základní",J178,0)</f>
        <v>0</v>
      </c>
      <c r="BF178" s="143">
        <f>IF(N178="snížená",J178,0)</f>
        <v>0</v>
      </c>
      <c r="BG178" s="143">
        <f>IF(N178="zákl. přenesená",J178,0)</f>
        <v>0</v>
      </c>
      <c r="BH178" s="143">
        <f>IF(N178="sníž. přenesená",J178,0)</f>
        <v>0</v>
      </c>
      <c r="BI178" s="143">
        <f>IF(N178="nulová",J178,0)</f>
        <v>0</v>
      </c>
      <c r="BJ178" s="18" t="s">
        <v>84</v>
      </c>
      <c r="BK178" s="143">
        <f>ROUND(I178*H178,2)</f>
        <v>0</v>
      </c>
      <c r="BL178" s="18" t="s">
        <v>152</v>
      </c>
      <c r="BM178" s="142" t="s">
        <v>540</v>
      </c>
    </row>
    <row r="179" spans="2:65" s="1" customFormat="1" ht="19.5">
      <c r="B179" s="33"/>
      <c r="D179" s="144" t="s">
        <v>154</v>
      </c>
      <c r="F179" s="145" t="s">
        <v>541</v>
      </c>
      <c r="I179" s="146"/>
      <c r="L179" s="33"/>
      <c r="M179" s="147"/>
      <c r="T179" s="54"/>
      <c r="AT179" s="18" t="s">
        <v>154</v>
      </c>
      <c r="AU179" s="18" t="s">
        <v>86</v>
      </c>
    </row>
    <row r="180" spans="2:65" s="1" customFormat="1" ht="16.5" customHeight="1">
      <c r="B180" s="33"/>
      <c r="C180" s="149" t="s">
        <v>342</v>
      </c>
      <c r="D180" s="149" t="s">
        <v>195</v>
      </c>
      <c r="E180" s="150" t="s">
        <v>542</v>
      </c>
      <c r="F180" s="151" t="s">
        <v>543</v>
      </c>
      <c r="G180" s="152" t="s">
        <v>251</v>
      </c>
      <c r="H180" s="153">
        <v>180</v>
      </c>
      <c r="I180" s="154"/>
      <c r="J180" s="155">
        <f>ROUND(I180*H180,2)</f>
        <v>0</v>
      </c>
      <c r="K180" s="151" t="s">
        <v>21</v>
      </c>
      <c r="L180" s="33"/>
      <c r="M180" s="156" t="s">
        <v>21</v>
      </c>
      <c r="N180" s="157" t="s">
        <v>48</v>
      </c>
      <c r="P180" s="140">
        <f>O180*H180</f>
        <v>0</v>
      </c>
      <c r="Q180" s="140">
        <v>0</v>
      </c>
      <c r="R180" s="140">
        <f>Q180*H180</f>
        <v>0</v>
      </c>
      <c r="S180" s="140">
        <v>0</v>
      </c>
      <c r="T180" s="141">
        <f>S180*H180</f>
        <v>0</v>
      </c>
      <c r="AR180" s="142" t="s">
        <v>152</v>
      </c>
      <c r="AT180" s="142" t="s">
        <v>195</v>
      </c>
      <c r="AU180" s="142" t="s">
        <v>86</v>
      </c>
      <c r="AY180" s="18" t="s">
        <v>146</v>
      </c>
      <c r="BE180" s="143">
        <f>IF(N180="základní",J180,0)</f>
        <v>0</v>
      </c>
      <c r="BF180" s="143">
        <f>IF(N180="snížená",J180,0)</f>
        <v>0</v>
      </c>
      <c r="BG180" s="143">
        <f>IF(N180="zákl. přenesená",J180,0)</f>
        <v>0</v>
      </c>
      <c r="BH180" s="143">
        <f>IF(N180="sníž. přenesená",J180,0)</f>
        <v>0</v>
      </c>
      <c r="BI180" s="143">
        <f>IF(N180="nulová",J180,0)</f>
        <v>0</v>
      </c>
      <c r="BJ180" s="18" t="s">
        <v>84</v>
      </c>
      <c r="BK180" s="143">
        <f>ROUND(I180*H180,2)</f>
        <v>0</v>
      </c>
      <c r="BL180" s="18" t="s">
        <v>152</v>
      </c>
      <c r="BM180" s="142" t="s">
        <v>544</v>
      </c>
    </row>
    <row r="181" spans="2:65" s="1" customFormat="1" ht="19.5">
      <c r="B181" s="33"/>
      <c r="D181" s="144" t="s">
        <v>154</v>
      </c>
      <c r="F181" s="145" t="s">
        <v>545</v>
      </c>
      <c r="I181" s="146"/>
      <c r="L181" s="33"/>
      <c r="M181" s="147"/>
      <c r="T181" s="54"/>
      <c r="AT181" s="18" t="s">
        <v>154</v>
      </c>
      <c r="AU181" s="18" t="s">
        <v>86</v>
      </c>
    </row>
    <row r="182" spans="2:65" s="1" customFormat="1" ht="16.5" customHeight="1">
      <c r="B182" s="33"/>
      <c r="C182" s="149" t="s">
        <v>346</v>
      </c>
      <c r="D182" s="149" t="s">
        <v>195</v>
      </c>
      <c r="E182" s="150" t="s">
        <v>546</v>
      </c>
      <c r="F182" s="151" t="s">
        <v>547</v>
      </c>
      <c r="G182" s="152" t="s">
        <v>251</v>
      </c>
      <c r="H182" s="153">
        <v>25</v>
      </c>
      <c r="I182" s="154"/>
      <c r="J182" s="155">
        <f>ROUND(I182*H182,2)</f>
        <v>0</v>
      </c>
      <c r="K182" s="151" t="s">
        <v>21</v>
      </c>
      <c r="L182" s="33"/>
      <c r="M182" s="156" t="s">
        <v>21</v>
      </c>
      <c r="N182" s="157" t="s">
        <v>48</v>
      </c>
      <c r="P182" s="140">
        <f>O182*H182</f>
        <v>0</v>
      </c>
      <c r="Q182" s="140">
        <v>0</v>
      </c>
      <c r="R182" s="140">
        <f>Q182*H182</f>
        <v>0</v>
      </c>
      <c r="S182" s="140">
        <v>0</v>
      </c>
      <c r="T182" s="141">
        <f>S182*H182</f>
        <v>0</v>
      </c>
      <c r="AR182" s="142" t="s">
        <v>152</v>
      </c>
      <c r="AT182" s="142" t="s">
        <v>195</v>
      </c>
      <c r="AU182" s="142" t="s">
        <v>86</v>
      </c>
      <c r="AY182" s="18" t="s">
        <v>146</v>
      </c>
      <c r="BE182" s="143">
        <f>IF(N182="základní",J182,0)</f>
        <v>0</v>
      </c>
      <c r="BF182" s="143">
        <f>IF(N182="snížená",J182,0)</f>
        <v>0</v>
      </c>
      <c r="BG182" s="143">
        <f>IF(N182="zákl. přenesená",J182,0)</f>
        <v>0</v>
      </c>
      <c r="BH182" s="143">
        <f>IF(N182="sníž. přenesená",J182,0)</f>
        <v>0</v>
      </c>
      <c r="BI182" s="143">
        <f>IF(N182="nulová",J182,0)</f>
        <v>0</v>
      </c>
      <c r="BJ182" s="18" t="s">
        <v>84</v>
      </c>
      <c r="BK182" s="143">
        <f>ROUND(I182*H182,2)</f>
        <v>0</v>
      </c>
      <c r="BL182" s="18" t="s">
        <v>152</v>
      </c>
      <c r="BM182" s="142" t="s">
        <v>548</v>
      </c>
    </row>
    <row r="183" spans="2:65" s="1" customFormat="1" ht="19.5">
      <c r="B183" s="33"/>
      <c r="D183" s="144" t="s">
        <v>154</v>
      </c>
      <c r="F183" s="145" t="s">
        <v>549</v>
      </c>
      <c r="I183" s="146"/>
      <c r="L183" s="33"/>
      <c r="M183" s="147"/>
      <c r="T183" s="54"/>
      <c r="AT183" s="18" t="s">
        <v>154</v>
      </c>
      <c r="AU183" s="18" t="s">
        <v>86</v>
      </c>
    </row>
    <row r="184" spans="2:65" s="1" customFormat="1" ht="16.5" customHeight="1">
      <c r="B184" s="33"/>
      <c r="C184" s="149" t="s">
        <v>350</v>
      </c>
      <c r="D184" s="149" t="s">
        <v>195</v>
      </c>
      <c r="E184" s="150" t="s">
        <v>550</v>
      </c>
      <c r="F184" s="151" t="s">
        <v>551</v>
      </c>
      <c r="G184" s="152" t="s">
        <v>251</v>
      </c>
      <c r="H184" s="153">
        <v>90</v>
      </c>
      <c r="I184" s="154"/>
      <c r="J184" s="155">
        <f>ROUND(I184*H184,2)</f>
        <v>0</v>
      </c>
      <c r="K184" s="151" t="s">
        <v>21</v>
      </c>
      <c r="L184" s="33"/>
      <c r="M184" s="156" t="s">
        <v>21</v>
      </c>
      <c r="N184" s="157" t="s">
        <v>48</v>
      </c>
      <c r="P184" s="140">
        <f>O184*H184</f>
        <v>0</v>
      </c>
      <c r="Q184" s="140">
        <v>0</v>
      </c>
      <c r="R184" s="140">
        <f>Q184*H184</f>
        <v>0</v>
      </c>
      <c r="S184" s="140">
        <v>0</v>
      </c>
      <c r="T184" s="141">
        <f>S184*H184</f>
        <v>0</v>
      </c>
      <c r="AR184" s="142" t="s">
        <v>152</v>
      </c>
      <c r="AT184" s="142" t="s">
        <v>195</v>
      </c>
      <c r="AU184" s="142" t="s">
        <v>86</v>
      </c>
      <c r="AY184" s="18" t="s">
        <v>146</v>
      </c>
      <c r="BE184" s="143">
        <f>IF(N184="základní",J184,0)</f>
        <v>0</v>
      </c>
      <c r="BF184" s="143">
        <f>IF(N184="snížená",J184,0)</f>
        <v>0</v>
      </c>
      <c r="BG184" s="143">
        <f>IF(N184="zákl. přenesená",J184,0)</f>
        <v>0</v>
      </c>
      <c r="BH184" s="143">
        <f>IF(N184="sníž. přenesená",J184,0)</f>
        <v>0</v>
      </c>
      <c r="BI184" s="143">
        <f>IF(N184="nulová",J184,0)</f>
        <v>0</v>
      </c>
      <c r="BJ184" s="18" t="s">
        <v>84</v>
      </c>
      <c r="BK184" s="143">
        <f>ROUND(I184*H184,2)</f>
        <v>0</v>
      </c>
      <c r="BL184" s="18" t="s">
        <v>152</v>
      </c>
      <c r="BM184" s="142" t="s">
        <v>552</v>
      </c>
    </row>
    <row r="185" spans="2:65" s="1" customFormat="1" ht="19.5">
      <c r="B185" s="33"/>
      <c r="D185" s="144" t="s">
        <v>154</v>
      </c>
      <c r="F185" s="145" t="s">
        <v>553</v>
      </c>
      <c r="I185" s="146"/>
      <c r="L185" s="33"/>
      <c r="M185" s="147"/>
      <c r="T185" s="54"/>
      <c r="AT185" s="18" t="s">
        <v>154</v>
      </c>
      <c r="AU185" s="18" t="s">
        <v>86</v>
      </c>
    </row>
    <row r="186" spans="2:65" s="1" customFormat="1" ht="16.5" customHeight="1">
      <c r="B186" s="33"/>
      <c r="C186" s="149" t="s">
        <v>356</v>
      </c>
      <c r="D186" s="149" t="s">
        <v>195</v>
      </c>
      <c r="E186" s="150" t="s">
        <v>554</v>
      </c>
      <c r="F186" s="151" t="s">
        <v>555</v>
      </c>
      <c r="G186" s="152" t="s">
        <v>251</v>
      </c>
      <c r="H186" s="153">
        <v>70</v>
      </c>
      <c r="I186" s="154"/>
      <c r="J186" s="155">
        <f>ROUND(I186*H186,2)</f>
        <v>0</v>
      </c>
      <c r="K186" s="151" t="s">
        <v>21</v>
      </c>
      <c r="L186" s="33"/>
      <c r="M186" s="156" t="s">
        <v>21</v>
      </c>
      <c r="N186" s="157" t="s">
        <v>48</v>
      </c>
      <c r="P186" s="140">
        <f>O186*H186</f>
        <v>0</v>
      </c>
      <c r="Q186" s="140">
        <v>0</v>
      </c>
      <c r="R186" s="140">
        <f>Q186*H186</f>
        <v>0</v>
      </c>
      <c r="S186" s="140">
        <v>0</v>
      </c>
      <c r="T186" s="141">
        <f>S186*H186</f>
        <v>0</v>
      </c>
      <c r="AR186" s="142" t="s">
        <v>152</v>
      </c>
      <c r="AT186" s="142" t="s">
        <v>195</v>
      </c>
      <c r="AU186" s="142" t="s">
        <v>86</v>
      </c>
      <c r="AY186" s="18" t="s">
        <v>146</v>
      </c>
      <c r="BE186" s="143">
        <f>IF(N186="základní",J186,0)</f>
        <v>0</v>
      </c>
      <c r="BF186" s="143">
        <f>IF(N186="snížená",J186,0)</f>
        <v>0</v>
      </c>
      <c r="BG186" s="143">
        <f>IF(N186="zákl. přenesená",J186,0)</f>
        <v>0</v>
      </c>
      <c r="BH186" s="143">
        <f>IF(N186="sníž. přenesená",J186,0)</f>
        <v>0</v>
      </c>
      <c r="BI186" s="143">
        <f>IF(N186="nulová",J186,0)</f>
        <v>0</v>
      </c>
      <c r="BJ186" s="18" t="s">
        <v>84</v>
      </c>
      <c r="BK186" s="143">
        <f>ROUND(I186*H186,2)</f>
        <v>0</v>
      </c>
      <c r="BL186" s="18" t="s">
        <v>152</v>
      </c>
      <c r="BM186" s="142" t="s">
        <v>556</v>
      </c>
    </row>
    <row r="187" spans="2:65" s="1" customFormat="1" ht="19.5">
      <c r="B187" s="33"/>
      <c r="D187" s="144" t="s">
        <v>154</v>
      </c>
      <c r="F187" s="145" t="s">
        <v>557</v>
      </c>
      <c r="I187" s="146"/>
      <c r="L187" s="33"/>
      <c r="M187" s="147"/>
      <c r="T187" s="54"/>
      <c r="AT187" s="18" t="s">
        <v>154</v>
      </c>
      <c r="AU187" s="18" t="s">
        <v>86</v>
      </c>
    </row>
    <row r="188" spans="2:65" s="1" customFormat="1" ht="16.5" customHeight="1">
      <c r="B188" s="33"/>
      <c r="C188" s="149" t="s">
        <v>361</v>
      </c>
      <c r="D188" s="149" t="s">
        <v>195</v>
      </c>
      <c r="E188" s="150" t="s">
        <v>558</v>
      </c>
      <c r="F188" s="151" t="s">
        <v>559</v>
      </c>
      <c r="G188" s="152" t="s">
        <v>251</v>
      </c>
      <c r="H188" s="153">
        <v>560</v>
      </c>
      <c r="I188" s="154"/>
      <c r="J188" s="155">
        <f>ROUND(I188*H188,2)</f>
        <v>0</v>
      </c>
      <c r="K188" s="151" t="s">
        <v>21</v>
      </c>
      <c r="L188" s="33"/>
      <c r="M188" s="156" t="s">
        <v>21</v>
      </c>
      <c r="N188" s="157" t="s">
        <v>48</v>
      </c>
      <c r="P188" s="140">
        <f>O188*H188</f>
        <v>0</v>
      </c>
      <c r="Q188" s="140">
        <v>0</v>
      </c>
      <c r="R188" s="140">
        <f>Q188*H188</f>
        <v>0</v>
      </c>
      <c r="S188" s="140">
        <v>0</v>
      </c>
      <c r="T188" s="141">
        <f>S188*H188</f>
        <v>0</v>
      </c>
      <c r="AR188" s="142" t="s">
        <v>152</v>
      </c>
      <c r="AT188" s="142" t="s">
        <v>195</v>
      </c>
      <c r="AU188" s="142" t="s">
        <v>86</v>
      </c>
      <c r="AY188" s="18" t="s">
        <v>146</v>
      </c>
      <c r="BE188" s="143">
        <f>IF(N188="základní",J188,0)</f>
        <v>0</v>
      </c>
      <c r="BF188" s="143">
        <f>IF(N188="snížená",J188,0)</f>
        <v>0</v>
      </c>
      <c r="BG188" s="143">
        <f>IF(N188="zákl. přenesená",J188,0)</f>
        <v>0</v>
      </c>
      <c r="BH188" s="143">
        <f>IF(N188="sníž. přenesená",J188,0)</f>
        <v>0</v>
      </c>
      <c r="BI188" s="143">
        <f>IF(N188="nulová",J188,0)</f>
        <v>0</v>
      </c>
      <c r="BJ188" s="18" t="s">
        <v>84</v>
      </c>
      <c r="BK188" s="143">
        <f>ROUND(I188*H188,2)</f>
        <v>0</v>
      </c>
      <c r="BL188" s="18" t="s">
        <v>152</v>
      </c>
      <c r="BM188" s="142" t="s">
        <v>560</v>
      </c>
    </row>
    <row r="189" spans="2:65" s="1" customFormat="1" ht="19.5">
      <c r="B189" s="33"/>
      <c r="D189" s="144" t="s">
        <v>154</v>
      </c>
      <c r="F189" s="145" t="s">
        <v>561</v>
      </c>
      <c r="I189" s="146"/>
      <c r="L189" s="33"/>
      <c r="M189" s="147"/>
      <c r="T189" s="54"/>
      <c r="AT189" s="18" t="s">
        <v>154</v>
      </c>
      <c r="AU189" s="18" t="s">
        <v>86</v>
      </c>
    </row>
    <row r="190" spans="2:65" s="1" customFormat="1" ht="16.5" customHeight="1">
      <c r="B190" s="33"/>
      <c r="C190" s="149" t="s">
        <v>365</v>
      </c>
      <c r="D190" s="149" t="s">
        <v>195</v>
      </c>
      <c r="E190" s="150" t="s">
        <v>562</v>
      </c>
      <c r="F190" s="151" t="s">
        <v>563</v>
      </c>
      <c r="G190" s="152" t="s">
        <v>251</v>
      </c>
      <c r="H190" s="153">
        <v>220</v>
      </c>
      <c r="I190" s="154"/>
      <c r="J190" s="155">
        <f>ROUND(I190*H190,2)</f>
        <v>0</v>
      </c>
      <c r="K190" s="151" t="s">
        <v>21</v>
      </c>
      <c r="L190" s="33"/>
      <c r="M190" s="156" t="s">
        <v>21</v>
      </c>
      <c r="N190" s="157" t="s">
        <v>48</v>
      </c>
      <c r="P190" s="140">
        <f>O190*H190</f>
        <v>0</v>
      </c>
      <c r="Q190" s="140">
        <v>0</v>
      </c>
      <c r="R190" s="140">
        <f>Q190*H190</f>
        <v>0</v>
      </c>
      <c r="S190" s="140">
        <v>0</v>
      </c>
      <c r="T190" s="141">
        <f>S190*H190</f>
        <v>0</v>
      </c>
      <c r="AR190" s="142" t="s">
        <v>152</v>
      </c>
      <c r="AT190" s="142" t="s">
        <v>195</v>
      </c>
      <c r="AU190" s="142" t="s">
        <v>86</v>
      </c>
      <c r="AY190" s="18" t="s">
        <v>146</v>
      </c>
      <c r="BE190" s="143">
        <f>IF(N190="základní",J190,0)</f>
        <v>0</v>
      </c>
      <c r="BF190" s="143">
        <f>IF(N190="snížená",J190,0)</f>
        <v>0</v>
      </c>
      <c r="BG190" s="143">
        <f>IF(N190="zákl. přenesená",J190,0)</f>
        <v>0</v>
      </c>
      <c r="BH190" s="143">
        <f>IF(N190="sníž. přenesená",J190,0)</f>
        <v>0</v>
      </c>
      <c r="BI190" s="143">
        <f>IF(N190="nulová",J190,0)</f>
        <v>0</v>
      </c>
      <c r="BJ190" s="18" t="s">
        <v>84</v>
      </c>
      <c r="BK190" s="143">
        <f>ROUND(I190*H190,2)</f>
        <v>0</v>
      </c>
      <c r="BL190" s="18" t="s">
        <v>152</v>
      </c>
      <c r="BM190" s="142" t="s">
        <v>564</v>
      </c>
    </row>
    <row r="191" spans="2:65" s="1" customFormat="1" ht="19.5">
      <c r="B191" s="33"/>
      <c r="D191" s="144" t="s">
        <v>154</v>
      </c>
      <c r="F191" s="145" t="s">
        <v>565</v>
      </c>
      <c r="I191" s="146"/>
      <c r="L191" s="33"/>
      <c r="M191" s="147"/>
      <c r="T191" s="54"/>
      <c r="AT191" s="18" t="s">
        <v>154</v>
      </c>
      <c r="AU191" s="18" t="s">
        <v>86</v>
      </c>
    </row>
    <row r="192" spans="2:65" s="1" customFormat="1" ht="16.5" customHeight="1">
      <c r="B192" s="33"/>
      <c r="C192" s="149" t="s">
        <v>369</v>
      </c>
      <c r="D192" s="149" t="s">
        <v>195</v>
      </c>
      <c r="E192" s="150" t="s">
        <v>566</v>
      </c>
      <c r="F192" s="151" t="s">
        <v>567</v>
      </c>
      <c r="G192" s="152" t="s">
        <v>251</v>
      </c>
      <c r="H192" s="153">
        <v>370</v>
      </c>
      <c r="I192" s="154"/>
      <c r="J192" s="155">
        <f>ROUND(I192*H192,2)</f>
        <v>0</v>
      </c>
      <c r="K192" s="151" t="s">
        <v>21</v>
      </c>
      <c r="L192" s="33"/>
      <c r="M192" s="156" t="s">
        <v>21</v>
      </c>
      <c r="N192" s="157" t="s">
        <v>48</v>
      </c>
      <c r="P192" s="140">
        <f>O192*H192</f>
        <v>0</v>
      </c>
      <c r="Q192" s="140">
        <v>0</v>
      </c>
      <c r="R192" s="140">
        <f>Q192*H192</f>
        <v>0</v>
      </c>
      <c r="S192" s="140">
        <v>0</v>
      </c>
      <c r="T192" s="141">
        <f>S192*H192</f>
        <v>0</v>
      </c>
      <c r="AR192" s="142" t="s">
        <v>152</v>
      </c>
      <c r="AT192" s="142" t="s">
        <v>195</v>
      </c>
      <c r="AU192" s="142" t="s">
        <v>86</v>
      </c>
      <c r="AY192" s="18" t="s">
        <v>146</v>
      </c>
      <c r="BE192" s="143">
        <f>IF(N192="základní",J192,0)</f>
        <v>0</v>
      </c>
      <c r="BF192" s="143">
        <f>IF(N192="snížená",J192,0)</f>
        <v>0</v>
      </c>
      <c r="BG192" s="143">
        <f>IF(N192="zákl. přenesená",J192,0)</f>
        <v>0</v>
      </c>
      <c r="BH192" s="143">
        <f>IF(N192="sníž. přenesená",J192,0)</f>
        <v>0</v>
      </c>
      <c r="BI192" s="143">
        <f>IF(N192="nulová",J192,0)</f>
        <v>0</v>
      </c>
      <c r="BJ192" s="18" t="s">
        <v>84</v>
      </c>
      <c r="BK192" s="143">
        <f>ROUND(I192*H192,2)</f>
        <v>0</v>
      </c>
      <c r="BL192" s="18" t="s">
        <v>152</v>
      </c>
      <c r="BM192" s="142" t="s">
        <v>568</v>
      </c>
    </row>
    <row r="193" spans="2:65" s="1" customFormat="1" ht="19.5">
      <c r="B193" s="33"/>
      <c r="D193" s="144" t="s">
        <v>154</v>
      </c>
      <c r="F193" s="145" t="s">
        <v>569</v>
      </c>
      <c r="I193" s="146"/>
      <c r="L193" s="33"/>
      <c r="M193" s="147"/>
      <c r="T193" s="54"/>
      <c r="AT193" s="18" t="s">
        <v>154</v>
      </c>
      <c r="AU193" s="18" t="s">
        <v>86</v>
      </c>
    </row>
    <row r="194" spans="2:65" s="1" customFormat="1" ht="16.5" customHeight="1">
      <c r="B194" s="33"/>
      <c r="C194" s="149" t="s">
        <v>375</v>
      </c>
      <c r="D194" s="149" t="s">
        <v>195</v>
      </c>
      <c r="E194" s="150" t="s">
        <v>570</v>
      </c>
      <c r="F194" s="151" t="s">
        <v>571</v>
      </c>
      <c r="G194" s="152" t="s">
        <v>251</v>
      </c>
      <c r="H194" s="153">
        <v>315</v>
      </c>
      <c r="I194" s="154"/>
      <c r="J194" s="155">
        <f>ROUND(I194*H194,2)</f>
        <v>0</v>
      </c>
      <c r="K194" s="151" t="s">
        <v>21</v>
      </c>
      <c r="L194" s="33"/>
      <c r="M194" s="156" t="s">
        <v>21</v>
      </c>
      <c r="N194" s="157" t="s">
        <v>48</v>
      </c>
      <c r="P194" s="140">
        <f>O194*H194</f>
        <v>0</v>
      </c>
      <c r="Q194" s="140">
        <v>0</v>
      </c>
      <c r="R194" s="140">
        <f>Q194*H194</f>
        <v>0</v>
      </c>
      <c r="S194" s="140">
        <v>0</v>
      </c>
      <c r="T194" s="141">
        <f>S194*H194</f>
        <v>0</v>
      </c>
      <c r="AR194" s="142" t="s">
        <v>152</v>
      </c>
      <c r="AT194" s="142" t="s">
        <v>195</v>
      </c>
      <c r="AU194" s="142" t="s">
        <v>86</v>
      </c>
      <c r="AY194" s="18" t="s">
        <v>146</v>
      </c>
      <c r="BE194" s="143">
        <f>IF(N194="základní",J194,0)</f>
        <v>0</v>
      </c>
      <c r="BF194" s="143">
        <f>IF(N194="snížená",J194,0)</f>
        <v>0</v>
      </c>
      <c r="BG194" s="143">
        <f>IF(N194="zákl. přenesená",J194,0)</f>
        <v>0</v>
      </c>
      <c r="BH194" s="143">
        <f>IF(N194="sníž. přenesená",J194,0)</f>
        <v>0</v>
      </c>
      <c r="BI194" s="143">
        <f>IF(N194="nulová",J194,0)</f>
        <v>0</v>
      </c>
      <c r="BJ194" s="18" t="s">
        <v>84</v>
      </c>
      <c r="BK194" s="143">
        <f>ROUND(I194*H194,2)</f>
        <v>0</v>
      </c>
      <c r="BL194" s="18" t="s">
        <v>152</v>
      </c>
      <c r="BM194" s="142" t="s">
        <v>572</v>
      </c>
    </row>
    <row r="195" spans="2:65" s="1" customFormat="1" ht="19.5">
      <c r="B195" s="33"/>
      <c r="D195" s="144" t="s">
        <v>154</v>
      </c>
      <c r="F195" s="145" t="s">
        <v>573</v>
      </c>
      <c r="I195" s="146"/>
      <c r="L195" s="33"/>
      <c r="M195" s="147"/>
      <c r="T195" s="54"/>
      <c r="AT195" s="18" t="s">
        <v>154</v>
      </c>
      <c r="AU195" s="18" t="s">
        <v>86</v>
      </c>
    </row>
    <row r="196" spans="2:65" s="1" customFormat="1" ht="16.5" customHeight="1">
      <c r="B196" s="33"/>
      <c r="C196" s="149" t="s">
        <v>379</v>
      </c>
      <c r="D196" s="149" t="s">
        <v>195</v>
      </c>
      <c r="E196" s="150" t="s">
        <v>574</v>
      </c>
      <c r="F196" s="151" t="s">
        <v>575</v>
      </c>
      <c r="G196" s="152" t="s">
        <v>251</v>
      </c>
      <c r="H196" s="153">
        <v>510</v>
      </c>
      <c r="I196" s="154"/>
      <c r="J196" s="155">
        <f>ROUND(I196*H196,2)</f>
        <v>0</v>
      </c>
      <c r="K196" s="151" t="s">
        <v>21</v>
      </c>
      <c r="L196" s="33"/>
      <c r="M196" s="156" t="s">
        <v>21</v>
      </c>
      <c r="N196" s="157" t="s">
        <v>48</v>
      </c>
      <c r="P196" s="140">
        <f>O196*H196</f>
        <v>0</v>
      </c>
      <c r="Q196" s="140">
        <v>0</v>
      </c>
      <c r="R196" s="140">
        <f>Q196*H196</f>
        <v>0</v>
      </c>
      <c r="S196" s="140">
        <v>0</v>
      </c>
      <c r="T196" s="141">
        <f>S196*H196</f>
        <v>0</v>
      </c>
      <c r="AR196" s="142" t="s">
        <v>152</v>
      </c>
      <c r="AT196" s="142" t="s">
        <v>195</v>
      </c>
      <c r="AU196" s="142" t="s">
        <v>86</v>
      </c>
      <c r="AY196" s="18" t="s">
        <v>146</v>
      </c>
      <c r="BE196" s="143">
        <f>IF(N196="základní",J196,0)</f>
        <v>0</v>
      </c>
      <c r="BF196" s="143">
        <f>IF(N196="snížená",J196,0)</f>
        <v>0</v>
      </c>
      <c r="BG196" s="143">
        <f>IF(N196="zákl. přenesená",J196,0)</f>
        <v>0</v>
      </c>
      <c r="BH196" s="143">
        <f>IF(N196="sníž. přenesená",J196,0)</f>
        <v>0</v>
      </c>
      <c r="BI196" s="143">
        <f>IF(N196="nulová",J196,0)</f>
        <v>0</v>
      </c>
      <c r="BJ196" s="18" t="s">
        <v>84</v>
      </c>
      <c r="BK196" s="143">
        <f>ROUND(I196*H196,2)</f>
        <v>0</v>
      </c>
      <c r="BL196" s="18" t="s">
        <v>152</v>
      </c>
      <c r="BM196" s="142" t="s">
        <v>576</v>
      </c>
    </row>
    <row r="197" spans="2:65" s="1" customFormat="1" ht="11.25">
      <c r="B197" s="33"/>
      <c r="D197" s="144" t="s">
        <v>154</v>
      </c>
      <c r="F197" s="145" t="s">
        <v>575</v>
      </c>
      <c r="I197" s="146"/>
      <c r="L197" s="33"/>
      <c r="M197" s="147"/>
      <c r="T197" s="54"/>
      <c r="AT197" s="18" t="s">
        <v>154</v>
      </c>
      <c r="AU197" s="18" t="s">
        <v>86</v>
      </c>
    </row>
    <row r="198" spans="2:65" s="1" customFormat="1" ht="16.5" customHeight="1">
      <c r="B198" s="33"/>
      <c r="C198" s="149" t="s">
        <v>577</v>
      </c>
      <c r="D198" s="149" t="s">
        <v>195</v>
      </c>
      <c r="E198" s="150" t="s">
        <v>578</v>
      </c>
      <c r="F198" s="151" t="s">
        <v>579</v>
      </c>
      <c r="G198" s="152" t="s">
        <v>251</v>
      </c>
      <c r="H198" s="153">
        <v>15</v>
      </c>
      <c r="I198" s="154"/>
      <c r="J198" s="155">
        <f>ROUND(I198*H198,2)</f>
        <v>0</v>
      </c>
      <c r="K198" s="151" t="s">
        <v>21</v>
      </c>
      <c r="L198" s="33"/>
      <c r="M198" s="156" t="s">
        <v>21</v>
      </c>
      <c r="N198" s="157" t="s">
        <v>48</v>
      </c>
      <c r="P198" s="140">
        <f>O198*H198</f>
        <v>0</v>
      </c>
      <c r="Q198" s="140">
        <v>0</v>
      </c>
      <c r="R198" s="140">
        <f>Q198*H198</f>
        <v>0</v>
      </c>
      <c r="S198" s="140">
        <v>0</v>
      </c>
      <c r="T198" s="141">
        <f>S198*H198</f>
        <v>0</v>
      </c>
      <c r="AR198" s="142" t="s">
        <v>152</v>
      </c>
      <c r="AT198" s="142" t="s">
        <v>195</v>
      </c>
      <c r="AU198" s="142" t="s">
        <v>86</v>
      </c>
      <c r="AY198" s="18" t="s">
        <v>146</v>
      </c>
      <c r="BE198" s="143">
        <f>IF(N198="základní",J198,0)</f>
        <v>0</v>
      </c>
      <c r="BF198" s="143">
        <f>IF(N198="snížená",J198,0)</f>
        <v>0</v>
      </c>
      <c r="BG198" s="143">
        <f>IF(N198="zákl. přenesená",J198,0)</f>
        <v>0</v>
      </c>
      <c r="BH198" s="143">
        <f>IF(N198="sníž. přenesená",J198,0)</f>
        <v>0</v>
      </c>
      <c r="BI198" s="143">
        <f>IF(N198="nulová",J198,0)</f>
        <v>0</v>
      </c>
      <c r="BJ198" s="18" t="s">
        <v>84</v>
      </c>
      <c r="BK198" s="143">
        <f>ROUND(I198*H198,2)</f>
        <v>0</v>
      </c>
      <c r="BL198" s="18" t="s">
        <v>152</v>
      </c>
      <c r="BM198" s="142" t="s">
        <v>580</v>
      </c>
    </row>
    <row r="199" spans="2:65" s="1" customFormat="1" ht="11.25">
      <c r="B199" s="33"/>
      <c r="D199" s="144" t="s">
        <v>154</v>
      </c>
      <c r="F199" s="145" t="s">
        <v>581</v>
      </c>
      <c r="I199" s="146"/>
      <c r="L199" s="33"/>
      <c r="M199" s="147"/>
      <c r="T199" s="54"/>
      <c r="AT199" s="18" t="s">
        <v>154</v>
      </c>
      <c r="AU199" s="18" t="s">
        <v>86</v>
      </c>
    </row>
    <row r="200" spans="2:65" s="1" customFormat="1" ht="16.5" customHeight="1">
      <c r="B200" s="33"/>
      <c r="C200" s="149" t="s">
        <v>582</v>
      </c>
      <c r="D200" s="149" t="s">
        <v>195</v>
      </c>
      <c r="E200" s="150" t="s">
        <v>583</v>
      </c>
      <c r="F200" s="151" t="s">
        <v>584</v>
      </c>
      <c r="G200" s="152" t="s">
        <v>251</v>
      </c>
      <c r="H200" s="153">
        <v>50</v>
      </c>
      <c r="I200" s="154"/>
      <c r="J200" s="155">
        <f>ROUND(I200*H200,2)</f>
        <v>0</v>
      </c>
      <c r="K200" s="151" t="s">
        <v>21</v>
      </c>
      <c r="L200" s="33"/>
      <c r="M200" s="156" t="s">
        <v>21</v>
      </c>
      <c r="N200" s="157" t="s">
        <v>48</v>
      </c>
      <c r="P200" s="140">
        <f>O200*H200</f>
        <v>0</v>
      </c>
      <c r="Q200" s="140">
        <v>0</v>
      </c>
      <c r="R200" s="140">
        <f>Q200*H200</f>
        <v>0</v>
      </c>
      <c r="S200" s="140">
        <v>0</v>
      </c>
      <c r="T200" s="141">
        <f>S200*H200</f>
        <v>0</v>
      </c>
      <c r="AR200" s="142" t="s">
        <v>152</v>
      </c>
      <c r="AT200" s="142" t="s">
        <v>195</v>
      </c>
      <c r="AU200" s="142" t="s">
        <v>86</v>
      </c>
      <c r="AY200" s="18" t="s">
        <v>146</v>
      </c>
      <c r="BE200" s="143">
        <f>IF(N200="základní",J200,0)</f>
        <v>0</v>
      </c>
      <c r="BF200" s="143">
        <f>IF(N200="snížená",J200,0)</f>
        <v>0</v>
      </c>
      <c r="BG200" s="143">
        <f>IF(N200="zákl. přenesená",J200,0)</f>
        <v>0</v>
      </c>
      <c r="BH200" s="143">
        <f>IF(N200="sníž. přenesená",J200,0)</f>
        <v>0</v>
      </c>
      <c r="BI200" s="143">
        <f>IF(N200="nulová",J200,0)</f>
        <v>0</v>
      </c>
      <c r="BJ200" s="18" t="s">
        <v>84</v>
      </c>
      <c r="BK200" s="143">
        <f>ROUND(I200*H200,2)</f>
        <v>0</v>
      </c>
      <c r="BL200" s="18" t="s">
        <v>152</v>
      </c>
      <c r="BM200" s="142" t="s">
        <v>585</v>
      </c>
    </row>
    <row r="201" spans="2:65" s="1" customFormat="1" ht="11.25">
      <c r="B201" s="33"/>
      <c r="D201" s="144" t="s">
        <v>154</v>
      </c>
      <c r="F201" s="145" t="s">
        <v>586</v>
      </c>
      <c r="I201" s="146"/>
      <c r="L201" s="33"/>
      <c r="M201" s="147"/>
      <c r="T201" s="54"/>
      <c r="AT201" s="18" t="s">
        <v>154</v>
      </c>
      <c r="AU201" s="18" t="s">
        <v>86</v>
      </c>
    </row>
    <row r="202" spans="2:65" s="1" customFormat="1" ht="16.5" customHeight="1">
      <c r="B202" s="33"/>
      <c r="C202" s="149" t="s">
        <v>587</v>
      </c>
      <c r="D202" s="149" t="s">
        <v>195</v>
      </c>
      <c r="E202" s="150" t="s">
        <v>588</v>
      </c>
      <c r="F202" s="151" t="s">
        <v>589</v>
      </c>
      <c r="G202" s="152" t="s">
        <v>251</v>
      </c>
      <c r="H202" s="153">
        <v>40</v>
      </c>
      <c r="I202" s="154"/>
      <c r="J202" s="155">
        <f>ROUND(I202*H202,2)</f>
        <v>0</v>
      </c>
      <c r="K202" s="151" t="s">
        <v>21</v>
      </c>
      <c r="L202" s="33"/>
      <c r="M202" s="156" t="s">
        <v>21</v>
      </c>
      <c r="N202" s="157" t="s">
        <v>48</v>
      </c>
      <c r="P202" s="140">
        <f>O202*H202</f>
        <v>0</v>
      </c>
      <c r="Q202" s="140">
        <v>0</v>
      </c>
      <c r="R202" s="140">
        <f>Q202*H202</f>
        <v>0</v>
      </c>
      <c r="S202" s="140">
        <v>0</v>
      </c>
      <c r="T202" s="141">
        <f>S202*H202</f>
        <v>0</v>
      </c>
      <c r="AR202" s="142" t="s">
        <v>152</v>
      </c>
      <c r="AT202" s="142" t="s">
        <v>195</v>
      </c>
      <c r="AU202" s="142" t="s">
        <v>86</v>
      </c>
      <c r="AY202" s="18" t="s">
        <v>146</v>
      </c>
      <c r="BE202" s="143">
        <f>IF(N202="základní",J202,0)</f>
        <v>0</v>
      </c>
      <c r="BF202" s="143">
        <f>IF(N202="snížená",J202,0)</f>
        <v>0</v>
      </c>
      <c r="BG202" s="143">
        <f>IF(N202="zákl. přenesená",J202,0)</f>
        <v>0</v>
      </c>
      <c r="BH202" s="143">
        <f>IF(N202="sníž. přenesená",J202,0)</f>
        <v>0</v>
      </c>
      <c r="BI202" s="143">
        <f>IF(N202="nulová",J202,0)</f>
        <v>0</v>
      </c>
      <c r="BJ202" s="18" t="s">
        <v>84</v>
      </c>
      <c r="BK202" s="143">
        <f>ROUND(I202*H202,2)</f>
        <v>0</v>
      </c>
      <c r="BL202" s="18" t="s">
        <v>152</v>
      </c>
      <c r="BM202" s="142" t="s">
        <v>590</v>
      </c>
    </row>
    <row r="203" spans="2:65" s="1" customFormat="1" ht="11.25">
      <c r="B203" s="33"/>
      <c r="D203" s="144" t="s">
        <v>154</v>
      </c>
      <c r="F203" s="145" t="s">
        <v>591</v>
      </c>
      <c r="I203" s="146"/>
      <c r="L203" s="33"/>
      <c r="M203" s="147"/>
      <c r="T203" s="54"/>
      <c r="AT203" s="18" t="s">
        <v>154</v>
      </c>
      <c r="AU203" s="18" t="s">
        <v>86</v>
      </c>
    </row>
    <row r="204" spans="2:65" s="11" customFormat="1" ht="22.9" customHeight="1">
      <c r="B204" s="120"/>
      <c r="D204" s="121" t="s">
        <v>76</v>
      </c>
      <c r="E204" s="158" t="s">
        <v>592</v>
      </c>
      <c r="F204" s="158" t="s">
        <v>593</v>
      </c>
      <c r="I204" s="123"/>
      <c r="J204" s="159">
        <f>BK204</f>
        <v>0</v>
      </c>
      <c r="L204" s="120"/>
      <c r="M204" s="125"/>
      <c r="P204" s="126">
        <f>SUM(P205:P258)</f>
        <v>0</v>
      </c>
      <c r="R204" s="126">
        <f>SUM(R205:R258)</f>
        <v>0</v>
      </c>
      <c r="T204" s="127">
        <f>SUM(T205:T258)</f>
        <v>0</v>
      </c>
      <c r="AR204" s="121" t="s">
        <v>163</v>
      </c>
      <c r="AT204" s="128" t="s">
        <v>76</v>
      </c>
      <c r="AU204" s="128" t="s">
        <v>84</v>
      </c>
      <c r="AY204" s="121" t="s">
        <v>146</v>
      </c>
      <c r="BK204" s="129">
        <f>SUM(BK205:BK258)</f>
        <v>0</v>
      </c>
    </row>
    <row r="205" spans="2:65" s="1" customFormat="1" ht="16.5" customHeight="1">
      <c r="B205" s="33"/>
      <c r="C205" s="149" t="s">
        <v>594</v>
      </c>
      <c r="D205" s="149" t="s">
        <v>195</v>
      </c>
      <c r="E205" s="150" t="s">
        <v>595</v>
      </c>
      <c r="F205" s="151" t="s">
        <v>596</v>
      </c>
      <c r="G205" s="152" t="s">
        <v>186</v>
      </c>
      <c r="H205" s="153">
        <v>3</v>
      </c>
      <c r="I205" s="154"/>
      <c r="J205" s="155">
        <f>ROUND(I205*H205,2)</f>
        <v>0</v>
      </c>
      <c r="K205" s="151" t="s">
        <v>21</v>
      </c>
      <c r="L205" s="33"/>
      <c r="M205" s="156" t="s">
        <v>21</v>
      </c>
      <c r="N205" s="157" t="s">
        <v>48</v>
      </c>
      <c r="P205" s="140">
        <f>O205*H205</f>
        <v>0</v>
      </c>
      <c r="Q205" s="140">
        <v>0</v>
      </c>
      <c r="R205" s="140">
        <f>Q205*H205</f>
        <v>0</v>
      </c>
      <c r="S205" s="140">
        <v>0</v>
      </c>
      <c r="T205" s="141">
        <f>S205*H205</f>
        <v>0</v>
      </c>
      <c r="AR205" s="142" t="s">
        <v>152</v>
      </c>
      <c r="AT205" s="142" t="s">
        <v>195</v>
      </c>
      <c r="AU205" s="142" t="s">
        <v>86</v>
      </c>
      <c r="AY205" s="18" t="s">
        <v>146</v>
      </c>
      <c r="BE205" s="143">
        <f>IF(N205="základní",J205,0)</f>
        <v>0</v>
      </c>
      <c r="BF205" s="143">
        <f>IF(N205="snížená",J205,0)</f>
        <v>0</v>
      </c>
      <c r="BG205" s="143">
        <f>IF(N205="zákl. přenesená",J205,0)</f>
        <v>0</v>
      </c>
      <c r="BH205" s="143">
        <f>IF(N205="sníž. přenesená",J205,0)</f>
        <v>0</v>
      </c>
      <c r="BI205" s="143">
        <f>IF(N205="nulová",J205,0)</f>
        <v>0</v>
      </c>
      <c r="BJ205" s="18" t="s">
        <v>84</v>
      </c>
      <c r="BK205" s="143">
        <f>ROUND(I205*H205,2)</f>
        <v>0</v>
      </c>
      <c r="BL205" s="18" t="s">
        <v>152</v>
      </c>
      <c r="BM205" s="142" t="s">
        <v>597</v>
      </c>
    </row>
    <row r="206" spans="2:65" s="1" customFormat="1" ht="11.25">
      <c r="B206" s="33"/>
      <c r="D206" s="144" t="s">
        <v>154</v>
      </c>
      <c r="F206" s="145" t="s">
        <v>598</v>
      </c>
      <c r="I206" s="146"/>
      <c r="L206" s="33"/>
      <c r="M206" s="147"/>
      <c r="T206" s="54"/>
      <c r="AT206" s="18" t="s">
        <v>154</v>
      </c>
      <c r="AU206" s="18" t="s">
        <v>86</v>
      </c>
    </row>
    <row r="207" spans="2:65" s="1" customFormat="1" ht="16.5" customHeight="1">
      <c r="B207" s="33"/>
      <c r="C207" s="149" t="s">
        <v>599</v>
      </c>
      <c r="D207" s="149" t="s">
        <v>195</v>
      </c>
      <c r="E207" s="150" t="s">
        <v>600</v>
      </c>
      <c r="F207" s="151" t="s">
        <v>601</v>
      </c>
      <c r="G207" s="152" t="s">
        <v>186</v>
      </c>
      <c r="H207" s="153">
        <v>5</v>
      </c>
      <c r="I207" s="154"/>
      <c r="J207" s="155">
        <f>ROUND(I207*H207,2)</f>
        <v>0</v>
      </c>
      <c r="K207" s="151" t="s">
        <v>21</v>
      </c>
      <c r="L207" s="33"/>
      <c r="M207" s="156" t="s">
        <v>21</v>
      </c>
      <c r="N207" s="157" t="s">
        <v>48</v>
      </c>
      <c r="P207" s="140">
        <f>O207*H207</f>
        <v>0</v>
      </c>
      <c r="Q207" s="140">
        <v>0</v>
      </c>
      <c r="R207" s="140">
        <f>Q207*H207</f>
        <v>0</v>
      </c>
      <c r="S207" s="140">
        <v>0</v>
      </c>
      <c r="T207" s="141">
        <f>S207*H207</f>
        <v>0</v>
      </c>
      <c r="AR207" s="142" t="s">
        <v>152</v>
      </c>
      <c r="AT207" s="142" t="s">
        <v>195</v>
      </c>
      <c r="AU207" s="142" t="s">
        <v>86</v>
      </c>
      <c r="AY207" s="18" t="s">
        <v>146</v>
      </c>
      <c r="BE207" s="143">
        <f>IF(N207="základní",J207,0)</f>
        <v>0</v>
      </c>
      <c r="BF207" s="143">
        <f>IF(N207="snížená",J207,0)</f>
        <v>0</v>
      </c>
      <c r="BG207" s="143">
        <f>IF(N207="zákl. přenesená",J207,0)</f>
        <v>0</v>
      </c>
      <c r="BH207" s="143">
        <f>IF(N207="sníž. přenesená",J207,0)</f>
        <v>0</v>
      </c>
      <c r="BI207" s="143">
        <f>IF(N207="nulová",J207,0)</f>
        <v>0</v>
      </c>
      <c r="BJ207" s="18" t="s">
        <v>84</v>
      </c>
      <c r="BK207" s="143">
        <f>ROUND(I207*H207,2)</f>
        <v>0</v>
      </c>
      <c r="BL207" s="18" t="s">
        <v>152</v>
      </c>
      <c r="BM207" s="142" t="s">
        <v>602</v>
      </c>
    </row>
    <row r="208" spans="2:65" s="1" customFormat="1" ht="11.25">
      <c r="B208" s="33"/>
      <c r="D208" s="144" t="s">
        <v>154</v>
      </c>
      <c r="F208" s="145" t="s">
        <v>601</v>
      </c>
      <c r="I208" s="146"/>
      <c r="L208" s="33"/>
      <c r="M208" s="147"/>
      <c r="T208" s="54"/>
      <c r="AT208" s="18" t="s">
        <v>154</v>
      </c>
      <c r="AU208" s="18" t="s">
        <v>86</v>
      </c>
    </row>
    <row r="209" spans="2:65" s="1" customFormat="1" ht="16.5" customHeight="1">
      <c r="B209" s="33"/>
      <c r="C209" s="149" t="s">
        <v>603</v>
      </c>
      <c r="D209" s="149" t="s">
        <v>195</v>
      </c>
      <c r="E209" s="150" t="s">
        <v>604</v>
      </c>
      <c r="F209" s="151" t="s">
        <v>605</v>
      </c>
      <c r="G209" s="152" t="s">
        <v>186</v>
      </c>
      <c r="H209" s="153">
        <v>4</v>
      </c>
      <c r="I209" s="154"/>
      <c r="J209" s="155">
        <f>ROUND(I209*H209,2)</f>
        <v>0</v>
      </c>
      <c r="K209" s="151" t="s">
        <v>21</v>
      </c>
      <c r="L209" s="33"/>
      <c r="M209" s="156" t="s">
        <v>21</v>
      </c>
      <c r="N209" s="157" t="s">
        <v>48</v>
      </c>
      <c r="P209" s="140">
        <f>O209*H209</f>
        <v>0</v>
      </c>
      <c r="Q209" s="140">
        <v>0</v>
      </c>
      <c r="R209" s="140">
        <f>Q209*H209</f>
        <v>0</v>
      </c>
      <c r="S209" s="140">
        <v>0</v>
      </c>
      <c r="T209" s="141">
        <f>S209*H209</f>
        <v>0</v>
      </c>
      <c r="AR209" s="142" t="s">
        <v>152</v>
      </c>
      <c r="AT209" s="142" t="s">
        <v>195</v>
      </c>
      <c r="AU209" s="142" t="s">
        <v>86</v>
      </c>
      <c r="AY209" s="18" t="s">
        <v>146</v>
      </c>
      <c r="BE209" s="143">
        <f>IF(N209="základní",J209,0)</f>
        <v>0</v>
      </c>
      <c r="BF209" s="143">
        <f>IF(N209="snížená",J209,0)</f>
        <v>0</v>
      </c>
      <c r="BG209" s="143">
        <f>IF(N209="zákl. přenesená",J209,0)</f>
        <v>0</v>
      </c>
      <c r="BH209" s="143">
        <f>IF(N209="sníž. přenesená",J209,0)</f>
        <v>0</v>
      </c>
      <c r="BI209" s="143">
        <f>IF(N209="nulová",J209,0)</f>
        <v>0</v>
      </c>
      <c r="BJ209" s="18" t="s">
        <v>84</v>
      </c>
      <c r="BK209" s="143">
        <f>ROUND(I209*H209,2)</f>
        <v>0</v>
      </c>
      <c r="BL209" s="18" t="s">
        <v>152</v>
      </c>
      <c r="BM209" s="142" t="s">
        <v>606</v>
      </c>
    </row>
    <row r="210" spans="2:65" s="1" customFormat="1" ht="11.25">
      <c r="B210" s="33"/>
      <c r="D210" s="144" t="s">
        <v>154</v>
      </c>
      <c r="F210" s="145" t="s">
        <v>605</v>
      </c>
      <c r="I210" s="146"/>
      <c r="L210" s="33"/>
      <c r="M210" s="147"/>
      <c r="T210" s="54"/>
      <c r="AT210" s="18" t="s">
        <v>154</v>
      </c>
      <c r="AU210" s="18" t="s">
        <v>86</v>
      </c>
    </row>
    <row r="211" spans="2:65" s="1" customFormat="1" ht="16.5" customHeight="1">
      <c r="B211" s="33"/>
      <c r="C211" s="149" t="s">
        <v>607</v>
      </c>
      <c r="D211" s="149" t="s">
        <v>195</v>
      </c>
      <c r="E211" s="150" t="s">
        <v>608</v>
      </c>
      <c r="F211" s="151" t="s">
        <v>609</v>
      </c>
      <c r="G211" s="152" t="s">
        <v>186</v>
      </c>
      <c r="H211" s="153">
        <v>4</v>
      </c>
      <c r="I211" s="154"/>
      <c r="J211" s="155">
        <f>ROUND(I211*H211,2)</f>
        <v>0</v>
      </c>
      <c r="K211" s="151" t="s">
        <v>21</v>
      </c>
      <c r="L211" s="33"/>
      <c r="M211" s="156" t="s">
        <v>21</v>
      </c>
      <c r="N211" s="157" t="s">
        <v>48</v>
      </c>
      <c r="P211" s="140">
        <f>O211*H211</f>
        <v>0</v>
      </c>
      <c r="Q211" s="140">
        <v>0</v>
      </c>
      <c r="R211" s="140">
        <f>Q211*H211</f>
        <v>0</v>
      </c>
      <c r="S211" s="140">
        <v>0</v>
      </c>
      <c r="T211" s="141">
        <f>S211*H211</f>
        <v>0</v>
      </c>
      <c r="AR211" s="142" t="s">
        <v>152</v>
      </c>
      <c r="AT211" s="142" t="s">
        <v>195</v>
      </c>
      <c r="AU211" s="142" t="s">
        <v>86</v>
      </c>
      <c r="AY211" s="18" t="s">
        <v>146</v>
      </c>
      <c r="BE211" s="143">
        <f>IF(N211="základní",J211,0)</f>
        <v>0</v>
      </c>
      <c r="BF211" s="143">
        <f>IF(N211="snížená",J211,0)</f>
        <v>0</v>
      </c>
      <c r="BG211" s="143">
        <f>IF(N211="zákl. přenesená",J211,0)</f>
        <v>0</v>
      </c>
      <c r="BH211" s="143">
        <f>IF(N211="sníž. přenesená",J211,0)</f>
        <v>0</v>
      </c>
      <c r="BI211" s="143">
        <f>IF(N211="nulová",J211,0)</f>
        <v>0</v>
      </c>
      <c r="BJ211" s="18" t="s">
        <v>84</v>
      </c>
      <c r="BK211" s="143">
        <f>ROUND(I211*H211,2)</f>
        <v>0</v>
      </c>
      <c r="BL211" s="18" t="s">
        <v>152</v>
      </c>
      <c r="BM211" s="142" t="s">
        <v>610</v>
      </c>
    </row>
    <row r="212" spans="2:65" s="1" customFormat="1" ht="11.25">
      <c r="B212" s="33"/>
      <c r="D212" s="144" t="s">
        <v>154</v>
      </c>
      <c r="F212" s="145" t="s">
        <v>609</v>
      </c>
      <c r="I212" s="146"/>
      <c r="L212" s="33"/>
      <c r="M212" s="147"/>
      <c r="T212" s="54"/>
      <c r="AT212" s="18" t="s">
        <v>154</v>
      </c>
      <c r="AU212" s="18" t="s">
        <v>86</v>
      </c>
    </row>
    <row r="213" spans="2:65" s="1" customFormat="1" ht="16.5" customHeight="1">
      <c r="B213" s="33"/>
      <c r="C213" s="149" t="s">
        <v>611</v>
      </c>
      <c r="D213" s="149" t="s">
        <v>195</v>
      </c>
      <c r="E213" s="150" t="s">
        <v>612</v>
      </c>
      <c r="F213" s="151" t="s">
        <v>613</v>
      </c>
      <c r="G213" s="152" t="s">
        <v>186</v>
      </c>
      <c r="H213" s="153">
        <v>4</v>
      </c>
      <c r="I213" s="154"/>
      <c r="J213" s="155">
        <f>ROUND(I213*H213,2)</f>
        <v>0</v>
      </c>
      <c r="K213" s="151" t="s">
        <v>21</v>
      </c>
      <c r="L213" s="33"/>
      <c r="M213" s="156" t="s">
        <v>21</v>
      </c>
      <c r="N213" s="157" t="s">
        <v>48</v>
      </c>
      <c r="P213" s="140">
        <f>O213*H213</f>
        <v>0</v>
      </c>
      <c r="Q213" s="140">
        <v>0</v>
      </c>
      <c r="R213" s="140">
        <f>Q213*H213</f>
        <v>0</v>
      </c>
      <c r="S213" s="140">
        <v>0</v>
      </c>
      <c r="T213" s="141">
        <f>S213*H213</f>
        <v>0</v>
      </c>
      <c r="AR213" s="142" t="s">
        <v>152</v>
      </c>
      <c r="AT213" s="142" t="s">
        <v>195</v>
      </c>
      <c r="AU213" s="142" t="s">
        <v>86</v>
      </c>
      <c r="AY213" s="18" t="s">
        <v>146</v>
      </c>
      <c r="BE213" s="143">
        <f>IF(N213="základní",J213,0)</f>
        <v>0</v>
      </c>
      <c r="BF213" s="143">
        <f>IF(N213="snížená",J213,0)</f>
        <v>0</v>
      </c>
      <c r="BG213" s="143">
        <f>IF(N213="zákl. přenesená",J213,0)</f>
        <v>0</v>
      </c>
      <c r="BH213" s="143">
        <f>IF(N213="sníž. přenesená",J213,0)</f>
        <v>0</v>
      </c>
      <c r="BI213" s="143">
        <f>IF(N213="nulová",J213,0)</f>
        <v>0</v>
      </c>
      <c r="BJ213" s="18" t="s">
        <v>84</v>
      </c>
      <c r="BK213" s="143">
        <f>ROUND(I213*H213,2)</f>
        <v>0</v>
      </c>
      <c r="BL213" s="18" t="s">
        <v>152</v>
      </c>
      <c r="BM213" s="142" t="s">
        <v>614</v>
      </c>
    </row>
    <row r="214" spans="2:65" s="1" customFormat="1" ht="11.25">
      <c r="B214" s="33"/>
      <c r="D214" s="144" t="s">
        <v>154</v>
      </c>
      <c r="F214" s="145" t="s">
        <v>613</v>
      </c>
      <c r="I214" s="146"/>
      <c r="L214" s="33"/>
      <c r="M214" s="147"/>
      <c r="T214" s="54"/>
      <c r="AT214" s="18" t="s">
        <v>154</v>
      </c>
      <c r="AU214" s="18" t="s">
        <v>86</v>
      </c>
    </row>
    <row r="215" spans="2:65" s="1" customFormat="1" ht="16.5" customHeight="1">
      <c r="B215" s="33"/>
      <c r="C215" s="149" t="s">
        <v>615</v>
      </c>
      <c r="D215" s="149" t="s">
        <v>195</v>
      </c>
      <c r="E215" s="150" t="s">
        <v>616</v>
      </c>
      <c r="F215" s="151" t="s">
        <v>617</v>
      </c>
      <c r="G215" s="152" t="s">
        <v>186</v>
      </c>
      <c r="H215" s="153">
        <v>4</v>
      </c>
      <c r="I215" s="154"/>
      <c r="J215" s="155">
        <f>ROUND(I215*H215,2)</f>
        <v>0</v>
      </c>
      <c r="K215" s="151" t="s">
        <v>21</v>
      </c>
      <c r="L215" s="33"/>
      <c r="M215" s="156" t="s">
        <v>21</v>
      </c>
      <c r="N215" s="157" t="s">
        <v>48</v>
      </c>
      <c r="P215" s="140">
        <f>O215*H215</f>
        <v>0</v>
      </c>
      <c r="Q215" s="140">
        <v>0</v>
      </c>
      <c r="R215" s="140">
        <f>Q215*H215</f>
        <v>0</v>
      </c>
      <c r="S215" s="140">
        <v>0</v>
      </c>
      <c r="T215" s="141">
        <f>S215*H215</f>
        <v>0</v>
      </c>
      <c r="AR215" s="142" t="s">
        <v>152</v>
      </c>
      <c r="AT215" s="142" t="s">
        <v>195</v>
      </c>
      <c r="AU215" s="142" t="s">
        <v>86</v>
      </c>
      <c r="AY215" s="18" t="s">
        <v>146</v>
      </c>
      <c r="BE215" s="143">
        <f>IF(N215="základní",J215,0)</f>
        <v>0</v>
      </c>
      <c r="BF215" s="143">
        <f>IF(N215="snížená",J215,0)</f>
        <v>0</v>
      </c>
      <c r="BG215" s="143">
        <f>IF(N215="zákl. přenesená",J215,0)</f>
        <v>0</v>
      </c>
      <c r="BH215" s="143">
        <f>IF(N215="sníž. přenesená",J215,0)</f>
        <v>0</v>
      </c>
      <c r="BI215" s="143">
        <f>IF(N215="nulová",J215,0)</f>
        <v>0</v>
      </c>
      <c r="BJ215" s="18" t="s">
        <v>84</v>
      </c>
      <c r="BK215" s="143">
        <f>ROUND(I215*H215,2)</f>
        <v>0</v>
      </c>
      <c r="BL215" s="18" t="s">
        <v>152</v>
      </c>
      <c r="BM215" s="142" t="s">
        <v>618</v>
      </c>
    </row>
    <row r="216" spans="2:65" s="1" customFormat="1" ht="11.25">
      <c r="B216" s="33"/>
      <c r="D216" s="144" t="s">
        <v>154</v>
      </c>
      <c r="F216" s="145" t="s">
        <v>617</v>
      </c>
      <c r="I216" s="146"/>
      <c r="L216" s="33"/>
      <c r="M216" s="147"/>
      <c r="T216" s="54"/>
      <c r="AT216" s="18" t="s">
        <v>154</v>
      </c>
      <c r="AU216" s="18" t="s">
        <v>86</v>
      </c>
    </row>
    <row r="217" spans="2:65" s="1" customFormat="1" ht="16.5" customHeight="1">
      <c r="B217" s="33"/>
      <c r="C217" s="149" t="s">
        <v>619</v>
      </c>
      <c r="D217" s="149" t="s">
        <v>195</v>
      </c>
      <c r="E217" s="150" t="s">
        <v>620</v>
      </c>
      <c r="F217" s="151" t="s">
        <v>621</v>
      </c>
      <c r="G217" s="152" t="s">
        <v>186</v>
      </c>
      <c r="H217" s="153">
        <v>3</v>
      </c>
      <c r="I217" s="154"/>
      <c r="J217" s="155">
        <f>ROUND(I217*H217,2)</f>
        <v>0</v>
      </c>
      <c r="K217" s="151" t="s">
        <v>21</v>
      </c>
      <c r="L217" s="33"/>
      <c r="M217" s="156" t="s">
        <v>21</v>
      </c>
      <c r="N217" s="157" t="s">
        <v>48</v>
      </c>
      <c r="P217" s="140">
        <f>O217*H217</f>
        <v>0</v>
      </c>
      <c r="Q217" s="140">
        <v>0</v>
      </c>
      <c r="R217" s="140">
        <f>Q217*H217</f>
        <v>0</v>
      </c>
      <c r="S217" s="140">
        <v>0</v>
      </c>
      <c r="T217" s="141">
        <f>S217*H217</f>
        <v>0</v>
      </c>
      <c r="AR217" s="142" t="s">
        <v>152</v>
      </c>
      <c r="AT217" s="142" t="s">
        <v>195</v>
      </c>
      <c r="AU217" s="142" t="s">
        <v>86</v>
      </c>
      <c r="AY217" s="18" t="s">
        <v>146</v>
      </c>
      <c r="BE217" s="143">
        <f>IF(N217="základní",J217,0)</f>
        <v>0</v>
      </c>
      <c r="BF217" s="143">
        <f>IF(N217="snížená",J217,0)</f>
        <v>0</v>
      </c>
      <c r="BG217" s="143">
        <f>IF(N217="zákl. přenesená",J217,0)</f>
        <v>0</v>
      </c>
      <c r="BH217" s="143">
        <f>IF(N217="sníž. přenesená",J217,0)</f>
        <v>0</v>
      </c>
      <c r="BI217" s="143">
        <f>IF(N217="nulová",J217,0)</f>
        <v>0</v>
      </c>
      <c r="BJ217" s="18" t="s">
        <v>84</v>
      </c>
      <c r="BK217" s="143">
        <f>ROUND(I217*H217,2)</f>
        <v>0</v>
      </c>
      <c r="BL217" s="18" t="s">
        <v>152</v>
      </c>
      <c r="BM217" s="142" t="s">
        <v>622</v>
      </c>
    </row>
    <row r="218" spans="2:65" s="1" customFormat="1" ht="11.25">
      <c r="B218" s="33"/>
      <c r="D218" s="144" t="s">
        <v>154</v>
      </c>
      <c r="F218" s="145" t="s">
        <v>621</v>
      </c>
      <c r="I218" s="146"/>
      <c r="L218" s="33"/>
      <c r="M218" s="147"/>
      <c r="T218" s="54"/>
      <c r="AT218" s="18" t="s">
        <v>154</v>
      </c>
      <c r="AU218" s="18" t="s">
        <v>86</v>
      </c>
    </row>
    <row r="219" spans="2:65" s="1" customFormat="1" ht="16.5" customHeight="1">
      <c r="B219" s="33"/>
      <c r="C219" s="149" t="s">
        <v>623</v>
      </c>
      <c r="D219" s="149" t="s">
        <v>195</v>
      </c>
      <c r="E219" s="150" t="s">
        <v>624</v>
      </c>
      <c r="F219" s="151" t="s">
        <v>625</v>
      </c>
      <c r="G219" s="152" t="s">
        <v>186</v>
      </c>
      <c r="H219" s="153">
        <v>2</v>
      </c>
      <c r="I219" s="154"/>
      <c r="J219" s="155">
        <f>ROUND(I219*H219,2)</f>
        <v>0</v>
      </c>
      <c r="K219" s="151" t="s">
        <v>21</v>
      </c>
      <c r="L219" s="33"/>
      <c r="M219" s="156" t="s">
        <v>21</v>
      </c>
      <c r="N219" s="157" t="s">
        <v>48</v>
      </c>
      <c r="P219" s="140">
        <f>O219*H219</f>
        <v>0</v>
      </c>
      <c r="Q219" s="140">
        <v>0</v>
      </c>
      <c r="R219" s="140">
        <f>Q219*H219</f>
        <v>0</v>
      </c>
      <c r="S219" s="140">
        <v>0</v>
      </c>
      <c r="T219" s="141">
        <f>S219*H219</f>
        <v>0</v>
      </c>
      <c r="AR219" s="142" t="s">
        <v>152</v>
      </c>
      <c r="AT219" s="142" t="s">
        <v>195</v>
      </c>
      <c r="AU219" s="142" t="s">
        <v>86</v>
      </c>
      <c r="AY219" s="18" t="s">
        <v>146</v>
      </c>
      <c r="BE219" s="143">
        <f>IF(N219="základní",J219,0)</f>
        <v>0</v>
      </c>
      <c r="BF219" s="143">
        <f>IF(N219="snížená",J219,0)</f>
        <v>0</v>
      </c>
      <c r="BG219" s="143">
        <f>IF(N219="zákl. přenesená",J219,0)</f>
        <v>0</v>
      </c>
      <c r="BH219" s="143">
        <f>IF(N219="sníž. přenesená",J219,0)</f>
        <v>0</v>
      </c>
      <c r="BI219" s="143">
        <f>IF(N219="nulová",J219,0)</f>
        <v>0</v>
      </c>
      <c r="BJ219" s="18" t="s">
        <v>84</v>
      </c>
      <c r="BK219" s="143">
        <f>ROUND(I219*H219,2)</f>
        <v>0</v>
      </c>
      <c r="BL219" s="18" t="s">
        <v>152</v>
      </c>
      <c r="BM219" s="142" t="s">
        <v>626</v>
      </c>
    </row>
    <row r="220" spans="2:65" s="1" customFormat="1" ht="11.25">
      <c r="B220" s="33"/>
      <c r="D220" s="144" t="s">
        <v>154</v>
      </c>
      <c r="F220" s="145" t="s">
        <v>627</v>
      </c>
      <c r="I220" s="146"/>
      <c r="L220" s="33"/>
      <c r="M220" s="147"/>
      <c r="T220" s="54"/>
      <c r="AT220" s="18" t="s">
        <v>154</v>
      </c>
      <c r="AU220" s="18" t="s">
        <v>86</v>
      </c>
    </row>
    <row r="221" spans="2:65" s="1" customFormat="1" ht="21.75" customHeight="1">
      <c r="B221" s="33"/>
      <c r="C221" s="149" t="s">
        <v>628</v>
      </c>
      <c r="D221" s="149" t="s">
        <v>195</v>
      </c>
      <c r="E221" s="150" t="s">
        <v>629</v>
      </c>
      <c r="F221" s="151" t="s">
        <v>630</v>
      </c>
      <c r="G221" s="152" t="s">
        <v>186</v>
      </c>
      <c r="H221" s="153">
        <v>20</v>
      </c>
      <c r="I221" s="154"/>
      <c r="J221" s="155">
        <f>ROUND(I221*H221,2)</f>
        <v>0</v>
      </c>
      <c r="K221" s="151" t="s">
        <v>21</v>
      </c>
      <c r="L221" s="33"/>
      <c r="M221" s="156" t="s">
        <v>21</v>
      </c>
      <c r="N221" s="157" t="s">
        <v>48</v>
      </c>
      <c r="P221" s="140">
        <f>O221*H221</f>
        <v>0</v>
      </c>
      <c r="Q221" s="140">
        <v>0</v>
      </c>
      <c r="R221" s="140">
        <f>Q221*H221</f>
        <v>0</v>
      </c>
      <c r="S221" s="140">
        <v>0</v>
      </c>
      <c r="T221" s="141">
        <f>S221*H221</f>
        <v>0</v>
      </c>
      <c r="AR221" s="142" t="s">
        <v>152</v>
      </c>
      <c r="AT221" s="142" t="s">
        <v>195</v>
      </c>
      <c r="AU221" s="142" t="s">
        <v>86</v>
      </c>
      <c r="AY221" s="18" t="s">
        <v>146</v>
      </c>
      <c r="BE221" s="143">
        <f>IF(N221="základní",J221,0)</f>
        <v>0</v>
      </c>
      <c r="BF221" s="143">
        <f>IF(N221="snížená",J221,0)</f>
        <v>0</v>
      </c>
      <c r="BG221" s="143">
        <f>IF(N221="zákl. přenesená",J221,0)</f>
        <v>0</v>
      </c>
      <c r="BH221" s="143">
        <f>IF(N221="sníž. přenesená",J221,0)</f>
        <v>0</v>
      </c>
      <c r="BI221" s="143">
        <f>IF(N221="nulová",J221,0)</f>
        <v>0</v>
      </c>
      <c r="BJ221" s="18" t="s">
        <v>84</v>
      </c>
      <c r="BK221" s="143">
        <f>ROUND(I221*H221,2)</f>
        <v>0</v>
      </c>
      <c r="BL221" s="18" t="s">
        <v>152</v>
      </c>
      <c r="BM221" s="142" t="s">
        <v>631</v>
      </c>
    </row>
    <row r="222" spans="2:65" s="1" customFormat="1" ht="11.25">
      <c r="B222" s="33"/>
      <c r="D222" s="144" t="s">
        <v>154</v>
      </c>
      <c r="F222" s="145" t="s">
        <v>632</v>
      </c>
      <c r="I222" s="146"/>
      <c r="L222" s="33"/>
      <c r="M222" s="147"/>
      <c r="T222" s="54"/>
      <c r="AT222" s="18" t="s">
        <v>154</v>
      </c>
      <c r="AU222" s="18" t="s">
        <v>86</v>
      </c>
    </row>
    <row r="223" spans="2:65" s="1" customFormat="1" ht="16.5" customHeight="1">
      <c r="B223" s="33"/>
      <c r="C223" s="149" t="s">
        <v>152</v>
      </c>
      <c r="D223" s="149" t="s">
        <v>195</v>
      </c>
      <c r="E223" s="150" t="s">
        <v>633</v>
      </c>
      <c r="F223" s="151" t="s">
        <v>634</v>
      </c>
      <c r="G223" s="152" t="s">
        <v>186</v>
      </c>
      <c r="H223" s="153">
        <v>23</v>
      </c>
      <c r="I223" s="154"/>
      <c r="J223" s="155">
        <f>ROUND(I223*H223,2)</f>
        <v>0</v>
      </c>
      <c r="K223" s="151" t="s">
        <v>21</v>
      </c>
      <c r="L223" s="33"/>
      <c r="M223" s="156" t="s">
        <v>21</v>
      </c>
      <c r="N223" s="157" t="s">
        <v>48</v>
      </c>
      <c r="P223" s="140">
        <f>O223*H223</f>
        <v>0</v>
      </c>
      <c r="Q223" s="140">
        <v>0</v>
      </c>
      <c r="R223" s="140">
        <f>Q223*H223</f>
        <v>0</v>
      </c>
      <c r="S223" s="140">
        <v>0</v>
      </c>
      <c r="T223" s="141">
        <f>S223*H223</f>
        <v>0</v>
      </c>
      <c r="AR223" s="142" t="s">
        <v>152</v>
      </c>
      <c r="AT223" s="142" t="s">
        <v>195</v>
      </c>
      <c r="AU223" s="142" t="s">
        <v>86</v>
      </c>
      <c r="AY223" s="18" t="s">
        <v>146</v>
      </c>
      <c r="BE223" s="143">
        <f>IF(N223="základní",J223,0)</f>
        <v>0</v>
      </c>
      <c r="BF223" s="143">
        <f>IF(N223="snížená",J223,0)</f>
        <v>0</v>
      </c>
      <c r="BG223" s="143">
        <f>IF(N223="zákl. přenesená",J223,0)</f>
        <v>0</v>
      </c>
      <c r="BH223" s="143">
        <f>IF(N223="sníž. přenesená",J223,0)</f>
        <v>0</v>
      </c>
      <c r="BI223" s="143">
        <f>IF(N223="nulová",J223,0)</f>
        <v>0</v>
      </c>
      <c r="BJ223" s="18" t="s">
        <v>84</v>
      </c>
      <c r="BK223" s="143">
        <f>ROUND(I223*H223,2)</f>
        <v>0</v>
      </c>
      <c r="BL223" s="18" t="s">
        <v>152</v>
      </c>
      <c r="BM223" s="142" t="s">
        <v>635</v>
      </c>
    </row>
    <row r="224" spans="2:65" s="1" customFormat="1" ht="19.5">
      <c r="B224" s="33"/>
      <c r="D224" s="144" t="s">
        <v>154</v>
      </c>
      <c r="F224" s="145" t="s">
        <v>636</v>
      </c>
      <c r="I224" s="146"/>
      <c r="L224" s="33"/>
      <c r="M224" s="147"/>
      <c r="T224" s="54"/>
      <c r="AT224" s="18" t="s">
        <v>154</v>
      </c>
      <c r="AU224" s="18" t="s">
        <v>86</v>
      </c>
    </row>
    <row r="225" spans="2:65" s="1" customFormat="1" ht="16.5" customHeight="1">
      <c r="B225" s="33"/>
      <c r="C225" s="149" t="s">
        <v>637</v>
      </c>
      <c r="D225" s="149" t="s">
        <v>195</v>
      </c>
      <c r="E225" s="150" t="s">
        <v>638</v>
      </c>
      <c r="F225" s="151" t="s">
        <v>639</v>
      </c>
      <c r="G225" s="152" t="s">
        <v>186</v>
      </c>
      <c r="H225" s="153">
        <v>1</v>
      </c>
      <c r="I225" s="154"/>
      <c r="J225" s="155">
        <f>ROUND(I225*H225,2)</f>
        <v>0</v>
      </c>
      <c r="K225" s="151" t="s">
        <v>21</v>
      </c>
      <c r="L225" s="33"/>
      <c r="M225" s="156" t="s">
        <v>21</v>
      </c>
      <c r="N225" s="157" t="s">
        <v>48</v>
      </c>
      <c r="P225" s="140">
        <f>O225*H225</f>
        <v>0</v>
      </c>
      <c r="Q225" s="140">
        <v>0</v>
      </c>
      <c r="R225" s="140">
        <f>Q225*H225</f>
        <v>0</v>
      </c>
      <c r="S225" s="140">
        <v>0</v>
      </c>
      <c r="T225" s="141">
        <f>S225*H225</f>
        <v>0</v>
      </c>
      <c r="AR225" s="142" t="s">
        <v>152</v>
      </c>
      <c r="AT225" s="142" t="s">
        <v>195</v>
      </c>
      <c r="AU225" s="142" t="s">
        <v>86</v>
      </c>
      <c r="AY225" s="18" t="s">
        <v>146</v>
      </c>
      <c r="BE225" s="143">
        <f>IF(N225="základní",J225,0)</f>
        <v>0</v>
      </c>
      <c r="BF225" s="143">
        <f>IF(N225="snížená",J225,0)</f>
        <v>0</v>
      </c>
      <c r="BG225" s="143">
        <f>IF(N225="zákl. přenesená",J225,0)</f>
        <v>0</v>
      </c>
      <c r="BH225" s="143">
        <f>IF(N225="sníž. přenesená",J225,0)</f>
        <v>0</v>
      </c>
      <c r="BI225" s="143">
        <f>IF(N225="nulová",J225,0)</f>
        <v>0</v>
      </c>
      <c r="BJ225" s="18" t="s">
        <v>84</v>
      </c>
      <c r="BK225" s="143">
        <f>ROUND(I225*H225,2)</f>
        <v>0</v>
      </c>
      <c r="BL225" s="18" t="s">
        <v>152</v>
      </c>
      <c r="BM225" s="142" t="s">
        <v>640</v>
      </c>
    </row>
    <row r="226" spans="2:65" s="1" customFormat="1" ht="11.25">
      <c r="B226" s="33"/>
      <c r="D226" s="144" t="s">
        <v>154</v>
      </c>
      <c r="F226" s="145" t="s">
        <v>641</v>
      </c>
      <c r="I226" s="146"/>
      <c r="L226" s="33"/>
      <c r="M226" s="147"/>
      <c r="T226" s="54"/>
      <c r="AT226" s="18" t="s">
        <v>154</v>
      </c>
      <c r="AU226" s="18" t="s">
        <v>86</v>
      </c>
    </row>
    <row r="227" spans="2:65" s="1" customFormat="1" ht="24.2" customHeight="1">
      <c r="B227" s="33"/>
      <c r="C227" s="149" t="s">
        <v>642</v>
      </c>
      <c r="D227" s="149" t="s">
        <v>195</v>
      </c>
      <c r="E227" s="150" t="s">
        <v>643</v>
      </c>
      <c r="F227" s="151" t="s">
        <v>644</v>
      </c>
      <c r="G227" s="152" t="s">
        <v>186</v>
      </c>
      <c r="H227" s="153">
        <v>6</v>
      </c>
      <c r="I227" s="154"/>
      <c r="J227" s="155">
        <f>ROUND(I227*H227,2)</f>
        <v>0</v>
      </c>
      <c r="K227" s="151" t="s">
        <v>21</v>
      </c>
      <c r="L227" s="33"/>
      <c r="M227" s="156" t="s">
        <v>21</v>
      </c>
      <c r="N227" s="157" t="s">
        <v>48</v>
      </c>
      <c r="P227" s="140">
        <f>O227*H227</f>
        <v>0</v>
      </c>
      <c r="Q227" s="140">
        <v>0</v>
      </c>
      <c r="R227" s="140">
        <f>Q227*H227</f>
        <v>0</v>
      </c>
      <c r="S227" s="140">
        <v>0</v>
      </c>
      <c r="T227" s="141">
        <f>S227*H227</f>
        <v>0</v>
      </c>
      <c r="AR227" s="142" t="s">
        <v>152</v>
      </c>
      <c r="AT227" s="142" t="s">
        <v>195</v>
      </c>
      <c r="AU227" s="142" t="s">
        <v>86</v>
      </c>
      <c r="AY227" s="18" t="s">
        <v>146</v>
      </c>
      <c r="BE227" s="143">
        <f>IF(N227="základní",J227,0)</f>
        <v>0</v>
      </c>
      <c r="BF227" s="143">
        <f>IF(N227="snížená",J227,0)</f>
        <v>0</v>
      </c>
      <c r="BG227" s="143">
        <f>IF(N227="zákl. přenesená",J227,0)</f>
        <v>0</v>
      </c>
      <c r="BH227" s="143">
        <f>IF(N227="sníž. přenesená",J227,0)</f>
        <v>0</v>
      </c>
      <c r="BI227" s="143">
        <f>IF(N227="nulová",J227,0)</f>
        <v>0</v>
      </c>
      <c r="BJ227" s="18" t="s">
        <v>84</v>
      </c>
      <c r="BK227" s="143">
        <f>ROUND(I227*H227,2)</f>
        <v>0</v>
      </c>
      <c r="BL227" s="18" t="s">
        <v>152</v>
      </c>
      <c r="BM227" s="142" t="s">
        <v>645</v>
      </c>
    </row>
    <row r="228" spans="2:65" s="1" customFormat="1" ht="19.5">
      <c r="B228" s="33"/>
      <c r="D228" s="144" t="s">
        <v>154</v>
      </c>
      <c r="F228" s="145" t="s">
        <v>646</v>
      </c>
      <c r="I228" s="146"/>
      <c r="L228" s="33"/>
      <c r="M228" s="147"/>
      <c r="T228" s="54"/>
      <c r="AT228" s="18" t="s">
        <v>154</v>
      </c>
      <c r="AU228" s="18" t="s">
        <v>86</v>
      </c>
    </row>
    <row r="229" spans="2:65" s="1" customFormat="1" ht="24.2" customHeight="1">
      <c r="B229" s="33"/>
      <c r="C229" s="149" t="s">
        <v>647</v>
      </c>
      <c r="D229" s="149" t="s">
        <v>195</v>
      </c>
      <c r="E229" s="150" t="s">
        <v>648</v>
      </c>
      <c r="F229" s="151" t="s">
        <v>649</v>
      </c>
      <c r="G229" s="152" t="s">
        <v>186</v>
      </c>
      <c r="H229" s="153">
        <v>2</v>
      </c>
      <c r="I229" s="154"/>
      <c r="J229" s="155">
        <f>ROUND(I229*H229,2)</f>
        <v>0</v>
      </c>
      <c r="K229" s="151" t="s">
        <v>21</v>
      </c>
      <c r="L229" s="33"/>
      <c r="M229" s="156" t="s">
        <v>21</v>
      </c>
      <c r="N229" s="157" t="s">
        <v>48</v>
      </c>
      <c r="P229" s="140">
        <f>O229*H229</f>
        <v>0</v>
      </c>
      <c r="Q229" s="140">
        <v>0</v>
      </c>
      <c r="R229" s="140">
        <f>Q229*H229</f>
        <v>0</v>
      </c>
      <c r="S229" s="140">
        <v>0</v>
      </c>
      <c r="T229" s="141">
        <f>S229*H229</f>
        <v>0</v>
      </c>
      <c r="AR229" s="142" t="s">
        <v>152</v>
      </c>
      <c r="AT229" s="142" t="s">
        <v>195</v>
      </c>
      <c r="AU229" s="142" t="s">
        <v>86</v>
      </c>
      <c r="AY229" s="18" t="s">
        <v>146</v>
      </c>
      <c r="BE229" s="143">
        <f>IF(N229="základní",J229,0)</f>
        <v>0</v>
      </c>
      <c r="BF229" s="143">
        <f>IF(N229="snížená",J229,0)</f>
        <v>0</v>
      </c>
      <c r="BG229" s="143">
        <f>IF(N229="zákl. přenesená",J229,0)</f>
        <v>0</v>
      </c>
      <c r="BH229" s="143">
        <f>IF(N229="sníž. přenesená",J229,0)</f>
        <v>0</v>
      </c>
      <c r="BI229" s="143">
        <f>IF(N229="nulová",J229,0)</f>
        <v>0</v>
      </c>
      <c r="BJ229" s="18" t="s">
        <v>84</v>
      </c>
      <c r="BK229" s="143">
        <f>ROUND(I229*H229,2)</f>
        <v>0</v>
      </c>
      <c r="BL229" s="18" t="s">
        <v>152</v>
      </c>
      <c r="BM229" s="142" t="s">
        <v>650</v>
      </c>
    </row>
    <row r="230" spans="2:65" s="1" customFormat="1" ht="19.5">
      <c r="B230" s="33"/>
      <c r="D230" s="144" t="s">
        <v>154</v>
      </c>
      <c r="F230" s="145" t="s">
        <v>651</v>
      </c>
      <c r="I230" s="146"/>
      <c r="L230" s="33"/>
      <c r="M230" s="147"/>
      <c r="T230" s="54"/>
      <c r="AT230" s="18" t="s">
        <v>154</v>
      </c>
      <c r="AU230" s="18" t="s">
        <v>86</v>
      </c>
    </row>
    <row r="231" spans="2:65" s="1" customFormat="1" ht="24.2" customHeight="1">
      <c r="B231" s="33"/>
      <c r="C231" s="149" t="s">
        <v>652</v>
      </c>
      <c r="D231" s="149" t="s">
        <v>195</v>
      </c>
      <c r="E231" s="150" t="s">
        <v>653</v>
      </c>
      <c r="F231" s="151" t="s">
        <v>654</v>
      </c>
      <c r="G231" s="152" t="s">
        <v>392</v>
      </c>
      <c r="H231" s="153">
        <v>6</v>
      </c>
      <c r="I231" s="154"/>
      <c r="J231" s="155">
        <f>ROUND(I231*H231,2)</f>
        <v>0</v>
      </c>
      <c r="K231" s="151" t="s">
        <v>21</v>
      </c>
      <c r="L231" s="33"/>
      <c r="M231" s="156" t="s">
        <v>21</v>
      </c>
      <c r="N231" s="157" t="s">
        <v>48</v>
      </c>
      <c r="P231" s="140">
        <f>O231*H231</f>
        <v>0</v>
      </c>
      <c r="Q231" s="140">
        <v>0</v>
      </c>
      <c r="R231" s="140">
        <f>Q231*H231</f>
        <v>0</v>
      </c>
      <c r="S231" s="140">
        <v>0</v>
      </c>
      <c r="T231" s="141">
        <f>S231*H231</f>
        <v>0</v>
      </c>
      <c r="AR231" s="142" t="s">
        <v>152</v>
      </c>
      <c r="AT231" s="142" t="s">
        <v>195</v>
      </c>
      <c r="AU231" s="142" t="s">
        <v>86</v>
      </c>
      <c r="AY231" s="18" t="s">
        <v>146</v>
      </c>
      <c r="BE231" s="143">
        <f>IF(N231="základní",J231,0)</f>
        <v>0</v>
      </c>
      <c r="BF231" s="143">
        <f>IF(N231="snížená",J231,0)</f>
        <v>0</v>
      </c>
      <c r="BG231" s="143">
        <f>IF(N231="zákl. přenesená",J231,0)</f>
        <v>0</v>
      </c>
      <c r="BH231" s="143">
        <f>IF(N231="sníž. přenesená",J231,0)</f>
        <v>0</v>
      </c>
      <c r="BI231" s="143">
        <f>IF(N231="nulová",J231,0)</f>
        <v>0</v>
      </c>
      <c r="BJ231" s="18" t="s">
        <v>84</v>
      </c>
      <c r="BK231" s="143">
        <f>ROUND(I231*H231,2)</f>
        <v>0</v>
      </c>
      <c r="BL231" s="18" t="s">
        <v>152</v>
      </c>
      <c r="BM231" s="142" t="s">
        <v>655</v>
      </c>
    </row>
    <row r="232" spans="2:65" s="1" customFormat="1" ht="19.5">
      <c r="B232" s="33"/>
      <c r="D232" s="144" t="s">
        <v>154</v>
      </c>
      <c r="F232" s="145" t="s">
        <v>656</v>
      </c>
      <c r="I232" s="146"/>
      <c r="L232" s="33"/>
      <c r="M232" s="147"/>
      <c r="T232" s="54"/>
      <c r="AT232" s="18" t="s">
        <v>154</v>
      </c>
      <c r="AU232" s="18" t="s">
        <v>86</v>
      </c>
    </row>
    <row r="233" spans="2:65" s="1" customFormat="1" ht="24.2" customHeight="1">
      <c r="B233" s="33"/>
      <c r="C233" s="149" t="s">
        <v>657</v>
      </c>
      <c r="D233" s="149" t="s">
        <v>195</v>
      </c>
      <c r="E233" s="150" t="s">
        <v>658</v>
      </c>
      <c r="F233" s="151" t="s">
        <v>659</v>
      </c>
      <c r="G233" s="152" t="s">
        <v>392</v>
      </c>
      <c r="H233" s="153">
        <v>1</v>
      </c>
      <c r="I233" s="154"/>
      <c r="J233" s="155">
        <f>ROUND(I233*H233,2)</f>
        <v>0</v>
      </c>
      <c r="K233" s="151" t="s">
        <v>21</v>
      </c>
      <c r="L233" s="33"/>
      <c r="M233" s="156" t="s">
        <v>21</v>
      </c>
      <c r="N233" s="157" t="s">
        <v>48</v>
      </c>
      <c r="P233" s="140">
        <f>O233*H233</f>
        <v>0</v>
      </c>
      <c r="Q233" s="140">
        <v>0</v>
      </c>
      <c r="R233" s="140">
        <f>Q233*H233</f>
        <v>0</v>
      </c>
      <c r="S233" s="140">
        <v>0</v>
      </c>
      <c r="T233" s="141">
        <f>S233*H233</f>
        <v>0</v>
      </c>
      <c r="AR233" s="142" t="s">
        <v>152</v>
      </c>
      <c r="AT233" s="142" t="s">
        <v>195</v>
      </c>
      <c r="AU233" s="142" t="s">
        <v>86</v>
      </c>
      <c r="AY233" s="18" t="s">
        <v>146</v>
      </c>
      <c r="BE233" s="143">
        <f>IF(N233="základní",J233,0)</f>
        <v>0</v>
      </c>
      <c r="BF233" s="143">
        <f>IF(N233="snížená",J233,0)</f>
        <v>0</v>
      </c>
      <c r="BG233" s="143">
        <f>IF(N233="zákl. přenesená",J233,0)</f>
        <v>0</v>
      </c>
      <c r="BH233" s="143">
        <f>IF(N233="sníž. přenesená",J233,0)</f>
        <v>0</v>
      </c>
      <c r="BI233" s="143">
        <f>IF(N233="nulová",J233,0)</f>
        <v>0</v>
      </c>
      <c r="BJ233" s="18" t="s">
        <v>84</v>
      </c>
      <c r="BK233" s="143">
        <f>ROUND(I233*H233,2)</f>
        <v>0</v>
      </c>
      <c r="BL233" s="18" t="s">
        <v>152</v>
      </c>
      <c r="BM233" s="142" t="s">
        <v>660</v>
      </c>
    </row>
    <row r="234" spans="2:65" s="1" customFormat="1" ht="19.5">
      <c r="B234" s="33"/>
      <c r="D234" s="144" t="s">
        <v>154</v>
      </c>
      <c r="F234" s="145" t="s">
        <v>659</v>
      </c>
      <c r="I234" s="146"/>
      <c r="L234" s="33"/>
      <c r="M234" s="147"/>
      <c r="T234" s="54"/>
      <c r="AT234" s="18" t="s">
        <v>154</v>
      </c>
      <c r="AU234" s="18" t="s">
        <v>86</v>
      </c>
    </row>
    <row r="235" spans="2:65" s="1" customFormat="1" ht="24.2" customHeight="1">
      <c r="B235" s="33"/>
      <c r="C235" s="149" t="s">
        <v>661</v>
      </c>
      <c r="D235" s="149" t="s">
        <v>195</v>
      </c>
      <c r="E235" s="150" t="s">
        <v>662</v>
      </c>
      <c r="F235" s="151" t="s">
        <v>663</v>
      </c>
      <c r="G235" s="152" t="s">
        <v>392</v>
      </c>
      <c r="H235" s="153">
        <v>1</v>
      </c>
      <c r="I235" s="154"/>
      <c r="J235" s="155">
        <f>ROUND(I235*H235,2)</f>
        <v>0</v>
      </c>
      <c r="K235" s="151" t="s">
        <v>21</v>
      </c>
      <c r="L235" s="33"/>
      <c r="M235" s="156" t="s">
        <v>21</v>
      </c>
      <c r="N235" s="157" t="s">
        <v>48</v>
      </c>
      <c r="P235" s="140">
        <f>O235*H235</f>
        <v>0</v>
      </c>
      <c r="Q235" s="140">
        <v>0</v>
      </c>
      <c r="R235" s="140">
        <f>Q235*H235</f>
        <v>0</v>
      </c>
      <c r="S235" s="140">
        <v>0</v>
      </c>
      <c r="T235" s="141">
        <f>S235*H235</f>
        <v>0</v>
      </c>
      <c r="AR235" s="142" t="s">
        <v>152</v>
      </c>
      <c r="AT235" s="142" t="s">
        <v>195</v>
      </c>
      <c r="AU235" s="142" t="s">
        <v>86</v>
      </c>
      <c r="AY235" s="18" t="s">
        <v>146</v>
      </c>
      <c r="BE235" s="143">
        <f>IF(N235="základní",J235,0)</f>
        <v>0</v>
      </c>
      <c r="BF235" s="143">
        <f>IF(N235="snížená",J235,0)</f>
        <v>0</v>
      </c>
      <c r="BG235" s="143">
        <f>IF(N235="zákl. přenesená",J235,0)</f>
        <v>0</v>
      </c>
      <c r="BH235" s="143">
        <f>IF(N235="sníž. přenesená",J235,0)</f>
        <v>0</v>
      </c>
      <c r="BI235" s="143">
        <f>IF(N235="nulová",J235,0)</f>
        <v>0</v>
      </c>
      <c r="BJ235" s="18" t="s">
        <v>84</v>
      </c>
      <c r="BK235" s="143">
        <f>ROUND(I235*H235,2)</f>
        <v>0</v>
      </c>
      <c r="BL235" s="18" t="s">
        <v>152</v>
      </c>
      <c r="BM235" s="142" t="s">
        <v>664</v>
      </c>
    </row>
    <row r="236" spans="2:65" s="1" customFormat="1" ht="19.5">
      <c r="B236" s="33"/>
      <c r="D236" s="144" t="s">
        <v>154</v>
      </c>
      <c r="F236" s="145" t="s">
        <v>665</v>
      </c>
      <c r="I236" s="146"/>
      <c r="L236" s="33"/>
      <c r="M236" s="147"/>
      <c r="T236" s="54"/>
      <c r="AT236" s="18" t="s">
        <v>154</v>
      </c>
      <c r="AU236" s="18" t="s">
        <v>86</v>
      </c>
    </row>
    <row r="237" spans="2:65" s="1" customFormat="1" ht="16.5" customHeight="1">
      <c r="B237" s="33"/>
      <c r="C237" s="149" t="s">
        <v>666</v>
      </c>
      <c r="D237" s="149" t="s">
        <v>195</v>
      </c>
      <c r="E237" s="150" t="s">
        <v>667</v>
      </c>
      <c r="F237" s="151" t="s">
        <v>668</v>
      </c>
      <c r="G237" s="152" t="s">
        <v>186</v>
      </c>
      <c r="H237" s="153">
        <v>1</v>
      </c>
      <c r="I237" s="154"/>
      <c r="J237" s="155">
        <f>ROUND(I237*H237,2)</f>
        <v>0</v>
      </c>
      <c r="K237" s="151" t="s">
        <v>21</v>
      </c>
      <c r="L237" s="33"/>
      <c r="M237" s="156" t="s">
        <v>21</v>
      </c>
      <c r="N237" s="157" t="s">
        <v>48</v>
      </c>
      <c r="P237" s="140">
        <f>O237*H237</f>
        <v>0</v>
      </c>
      <c r="Q237" s="140">
        <v>0</v>
      </c>
      <c r="R237" s="140">
        <f>Q237*H237</f>
        <v>0</v>
      </c>
      <c r="S237" s="140">
        <v>0</v>
      </c>
      <c r="T237" s="141">
        <f>S237*H237</f>
        <v>0</v>
      </c>
      <c r="AR237" s="142" t="s">
        <v>152</v>
      </c>
      <c r="AT237" s="142" t="s">
        <v>195</v>
      </c>
      <c r="AU237" s="142" t="s">
        <v>86</v>
      </c>
      <c r="AY237" s="18" t="s">
        <v>146</v>
      </c>
      <c r="BE237" s="143">
        <f>IF(N237="základní",J237,0)</f>
        <v>0</v>
      </c>
      <c r="BF237" s="143">
        <f>IF(N237="snížená",J237,0)</f>
        <v>0</v>
      </c>
      <c r="BG237" s="143">
        <f>IF(N237="zákl. přenesená",J237,0)</f>
        <v>0</v>
      </c>
      <c r="BH237" s="143">
        <f>IF(N237="sníž. přenesená",J237,0)</f>
        <v>0</v>
      </c>
      <c r="BI237" s="143">
        <f>IF(N237="nulová",J237,0)</f>
        <v>0</v>
      </c>
      <c r="BJ237" s="18" t="s">
        <v>84</v>
      </c>
      <c r="BK237" s="143">
        <f>ROUND(I237*H237,2)</f>
        <v>0</v>
      </c>
      <c r="BL237" s="18" t="s">
        <v>152</v>
      </c>
      <c r="BM237" s="142" t="s">
        <v>669</v>
      </c>
    </row>
    <row r="238" spans="2:65" s="1" customFormat="1" ht="11.25">
      <c r="B238" s="33"/>
      <c r="D238" s="144" t="s">
        <v>154</v>
      </c>
      <c r="F238" s="145" t="s">
        <v>670</v>
      </c>
      <c r="I238" s="146"/>
      <c r="L238" s="33"/>
      <c r="M238" s="147"/>
      <c r="T238" s="54"/>
      <c r="AT238" s="18" t="s">
        <v>154</v>
      </c>
      <c r="AU238" s="18" t="s">
        <v>86</v>
      </c>
    </row>
    <row r="239" spans="2:65" s="1" customFormat="1" ht="16.5" customHeight="1">
      <c r="B239" s="33"/>
      <c r="C239" s="149" t="s">
        <v>671</v>
      </c>
      <c r="D239" s="149" t="s">
        <v>195</v>
      </c>
      <c r="E239" s="150" t="s">
        <v>672</v>
      </c>
      <c r="F239" s="151" t="s">
        <v>673</v>
      </c>
      <c r="G239" s="152" t="s">
        <v>251</v>
      </c>
      <c r="H239" s="153">
        <v>200</v>
      </c>
      <c r="I239" s="154"/>
      <c r="J239" s="155">
        <f>ROUND(I239*H239,2)</f>
        <v>0</v>
      </c>
      <c r="K239" s="151" t="s">
        <v>21</v>
      </c>
      <c r="L239" s="33"/>
      <c r="M239" s="156" t="s">
        <v>21</v>
      </c>
      <c r="N239" s="157" t="s">
        <v>48</v>
      </c>
      <c r="P239" s="140">
        <f>O239*H239</f>
        <v>0</v>
      </c>
      <c r="Q239" s="140">
        <v>0</v>
      </c>
      <c r="R239" s="140">
        <f>Q239*H239</f>
        <v>0</v>
      </c>
      <c r="S239" s="140">
        <v>0</v>
      </c>
      <c r="T239" s="141">
        <f>S239*H239</f>
        <v>0</v>
      </c>
      <c r="AR239" s="142" t="s">
        <v>152</v>
      </c>
      <c r="AT239" s="142" t="s">
        <v>195</v>
      </c>
      <c r="AU239" s="142" t="s">
        <v>86</v>
      </c>
      <c r="AY239" s="18" t="s">
        <v>146</v>
      </c>
      <c r="BE239" s="143">
        <f>IF(N239="základní",J239,0)</f>
        <v>0</v>
      </c>
      <c r="BF239" s="143">
        <f>IF(N239="snížená",J239,0)</f>
        <v>0</v>
      </c>
      <c r="BG239" s="143">
        <f>IF(N239="zákl. přenesená",J239,0)</f>
        <v>0</v>
      </c>
      <c r="BH239" s="143">
        <f>IF(N239="sníž. přenesená",J239,0)</f>
        <v>0</v>
      </c>
      <c r="BI239" s="143">
        <f>IF(N239="nulová",J239,0)</f>
        <v>0</v>
      </c>
      <c r="BJ239" s="18" t="s">
        <v>84</v>
      </c>
      <c r="BK239" s="143">
        <f>ROUND(I239*H239,2)</f>
        <v>0</v>
      </c>
      <c r="BL239" s="18" t="s">
        <v>152</v>
      </c>
      <c r="BM239" s="142" t="s">
        <v>674</v>
      </c>
    </row>
    <row r="240" spans="2:65" s="1" customFormat="1" ht="11.25">
      <c r="B240" s="33"/>
      <c r="D240" s="144" t="s">
        <v>154</v>
      </c>
      <c r="F240" s="145" t="s">
        <v>675</v>
      </c>
      <c r="I240" s="146"/>
      <c r="L240" s="33"/>
      <c r="M240" s="147"/>
      <c r="T240" s="54"/>
      <c r="AT240" s="18" t="s">
        <v>154</v>
      </c>
      <c r="AU240" s="18" t="s">
        <v>86</v>
      </c>
    </row>
    <row r="241" spans="2:65" s="1" customFormat="1" ht="16.5" customHeight="1">
      <c r="B241" s="33"/>
      <c r="C241" s="149" t="s">
        <v>676</v>
      </c>
      <c r="D241" s="149" t="s">
        <v>195</v>
      </c>
      <c r="E241" s="150" t="s">
        <v>677</v>
      </c>
      <c r="F241" s="151" t="s">
        <v>678</v>
      </c>
      <c r="G241" s="152" t="s">
        <v>251</v>
      </c>
      <c r="H241" s="153">
        <v>60</v>
      </c>
      <c r="I241" s="154"/>
      <c r="J241" s="155">
        <f>ROUND(I241*H241,2)</f>
        <v>0</v>
      </c>
      <c r="K241" s="151" t="s">
        <v>21</v>
      </c>
      <c r="L241" s="33"/>
      <c r="M241" s="156" t="s">
        <v>21</v>
      </c>
      <c r="N241" s="157" t="s">
        <v>48</v>
      </c>
      <c r="P241" s="140">
        <f>O241*H241</f>
        <v>0</v>
      </c>
      <c r="Q241" s="140">
        <v>0</v>
      </c>
      <c r="R241" s="140">
        <f>Q241*H241</f>
        <v>0</v>
      </c>
      <c r="S241" s="140">
        <v>0</v>
      </c>
      <c r="T241" s="141">
        <f>S241*H241</f>
        <v>0</v>
      </c>
      <c r="AR241" s="142" t="s">
        <v>152</v>
      </c>
      <c r="AT241" s="142" t="s">
        <v>195</v>
      </c>
      <c r="AU241" s="142" t="s">
        <v>86</v>
      </c>
      <c r="AY241" s="18" t="s">
        <v>146</v>
      </c>
      <c r="BE241" s="143">
        <f>IF(N241="základní",J241,0)</f>
        <v>0</v>
      </c>
      <c r="BF241" s="143">
        <f>IF(N241="snížená",J241,0)</f>
        <v>0</v>
      </c>
      <c r="BG241" s="143">
        <f>IF(N241="zákl. přenesená",J241,0)</f>
        <v>0</v>
      </c>
      <c r="BH241" s="143">
        <f>IF(N241="sníž. přenesená",J241,0)</f>
        <v>0</v>
      </c>
      <c r="BI241" s="143">
        <f>IF(N241="nulová",J241,0)</f>
        <v>0</v>
      </c>
      <c r="BJ241" s="18" t="s">
        <v>84</v>
      </c>
      <c r="BK241" s="143">
        <f>ROUND(I241*H241,2)</f>
        <v>0</v>
      </c>
      <c r="BL241" s="18" t="s">
        <v>152</v>
      </c>
      <c r="BM241" s="142" t="s">
        <v>679</v>
      </c>
    </row>
    <row r="242" spans="2:65" s="1" customFormat="1" ht="11.25">
      <c r="B242" s="33"/>
      <c r="D242" s="144" t="s">
        <v>154</v>
      </c>
      <c r="F242" s="145" t="s">
        <v>680</v>
      </c>
      <c r="I242" s="146"/>
      <c r="L242" s="33"/>
      <c r="M242" s="147"/>
      <c r="T242" s="54"/>
      <c r="AT242" s="18" t="s">
        <v>154</v>
      </c>
      <c r="AU242" s="18" t="s">
        <v>86</v>
      </c>
    </row>
    <row r="243" spans="2:65" s="1" customFormat="1" ht="16.5" customHeight="1">
      <c r="B243" s="33"/>
      <c r="C243" s="149" t="s">
        <v>681</v>
      </c>
      <c r="D243" s="149" t="s">
        <v>195</v>
      </c>
      <c r="E243" s="150" t="s">
        <v>682</v>
      </c>
      <c r="F243" s="151" t="s">
        <v>683</v>
      </c>
      <c r="G243" s="152" t="s">
        <v>251</v>
      </c>
      <c r="H243" s="153">
        <v>450</v>
      </c>
      <c r="I243" s="154"/>
      <c r="J243" s="155">
        <f>ROUND(I243*H243,2)</f>
        <v>0</v>
      </c>
      <c r="K243" s="151" t="s">
        <v>21</v>
      </c>
      <c r="L243" s="33"/>
      <c r="M243" s="156" t="s">
        <v>21</v>
      </c>
      <c r="N243" s="157" t="s">
        <v>48</v>
      </c>
      <c r="P243" s="140">
        <f>O243*H243</f>
        <v>0</v>
      </c>
      <c r="Q243" s="140">
        <v>0</v>
      </c>
      <c r="R243" s="140">
        <f>Q243*H243</f>
        <v>0</v>
      </c>
      <c r="S243" s="140">
        <v>0</v>
      </c>
      <c r="T243" s="141">
        <f>S243*H243</f>
        <v>0</v>
      </c>
      <c r="AR243" s="142" t="s">
        <v>152</v>
      </c>
      <c r="AT243" s="142" t="s">
        <v>195</v>
      </c>
      <c r="AU243" s="142" t="s">
        <v>86</v>
      </c>
      <c r="AY243" s="18" t="s">
        <v>146</v>
      </c>
      <c r="BE243" s="143">
        <f>IF(N243="základní",J243,0)</f>
        <v>0</v>
      </c>
      <c r="BF243" s="143">
        <f>IF(N243="snížená",J243,0)</f>
        <v>0</v>
      </c>
      <c r="BG243" s="143">
        <f>IF(N243="zákl. přenesená",J243,0)</f>
        <v>0</v>
      </c>
      <c r="BH243" s="143">
        <f>IF(N243="sníž. přenesená",J243,0)</f>
        <v>0</v>
      </c>
      <c r="BI243" s="143">
        <f>IF(N243="nulová",J243,0)</f>
        <v>0</v>
      </c>
      <c r="BJ243" s="18" t="s">
        <v>84</v>
      </c>
      <c r="BK243" s="143">
        <f>ROUND(I243*H243,2)</f>
        <v>0</v>
      </c>
      <c r="BL243" s="18" t="s">
        <v>152</v>
      </c>
      <c r="BM243" s="142" t="s">
        <v>684</v>
      </c>
    </row>
    <row r="244" spans="2:65" s="1" customFormat="1" ht="11.25">
      <c r="B244" s="33"/>
      <c r="D244" s="144" t="s">
        <v>154</v>
      </c>
      <c r="F244" s="145" t="s">
        <v>685</v>
      </c>
      <c r="I244" s="146"/>
      <c r="L244" s="33"/>
      <c r="M244" s="147"/>
      <c r="T244" s="54"/>
      <c r="AT244" s="18" t="s">
        <v>154</v>
      </c>
      <c r="AU244" s="18" t="s">
        <v>86</v>
      </c>
    </row>
    <row r="245" spans="2:65" s="1" customFormat="1" ht="16.5" customHeight="1">
      <c r="B245" s="33"/>
      <c r="C245" s="149" t="s">
        <v>686</v>
      </c>
      <c r="D245" s="149" t="s">
        <v>195</v>
      </c>
      <c r="E245" s="150" t="s">
        <v>687</v>
      </c>
      <c r="F245" s="151" t="s">
        <v>688</v>
      </c>
      <c r="G245" s="152" t="s">
        <v>251</v>
      </c>
      <c r="H245" s="153">
        <v>24</v>
      </c>
      <c r="I245" s="154"/>
      <c r="J245" s="155">
        <f>ROUND(I245*H245,2)</f>
        <v>0</v>
      </c>
      <c r="K245" s="151" t="s">
        <v>21</v>
      </c>
      <c r="L245" s="33"/>
      <c r="M245" s="156" t="s">
        <v>21</v>
      </c>
      <c r="N245" s="157" t="s">
        <v>48</v>
      </c>
      <c r="P245" s="140">
        <f>O245*H245</f>
        <v>0</v>
      </c>
      <c r="Q245" s="140">
        <v>0</v>
      </c>
      <c r="R245" s="140">
        <f>Q245*H245</f>
        <v>0</v>
      </c>
      <c r="S245" s="140">
        <v>0</v>
      </c>
      <c r="T245" s="141">
        <f>S245*H245</f>
        <v>0</v>
      </c>
      <c r="AR245" s="142" t="s">
        <v>152</v>
      </c>
      <c r="AT245" s="142" t="s">
        <v>195</v>
      </c>
      <c r="AU245" s="142" t="s">
        <v>86</v>
      </c>
      <c r="AY245" s="18" t="s">
        <v>146</v>
      </c>
      <c r="BE245" s="143">
        <f>IF(N245="základní",J245,0)</f>
        <v>0</v>
      </c>
      <c r="BF245" s="143">
        <f>IF(N245="snížená",J245,0)</f>
        <v>0</v>
      </c>
      <c r="BG245" s="143">
        <f>IF(N245="zákl. přenesená",J245,0)</f>
        <v>0</v>
      </c>
      <c r="BH245" s="143">
        <f>IF(N245="sníž. přenesená",J245,0)</f>
        <v>0</v>
      </c>
      <c r="BI245" s="143">
        <f>IF(N245="nulová",J245,0)</f>
        <v>0</v>
      </c>
      <c r="BJ245" s="18" t="s">
        <v>84</v>
      </c>
      <c r="BK245" s="143">
        <f>ROUND(I245*H245,2)</f>
        <v>0</v>
      </c>
      <c r="BL245" s="18" t="s">
        <v>152</v>
      </c>
      <c r="BM245" s="142" t="s">
        <v>689</v>
      </c>
    </row>
    <row r="246" spans="2:65" s="1" customFormat="1" ht="11.25">
      <c r="B246" s="33"/>
      <c r="D246" s="144" t="s">
        <v>154</v>
      </c>
      <c r="F246" s="145" t="s">
        <v>690</v>
      </c>
      <c r="I246" s="146"/>
      <c r="L246" s="33"/>
      <c r="M246" s="147"/>
      <c r="T246" s="54"/>
      <c r="AT246" s="18" t="s">
        <v>154</v>
      </c>
      <c r="AU246" s="18" t="s">
        <v>86</v>
      </c>
    </row>
    <row r="247" spans="2:65" s="1" customFormat="1" ht="16.5" customHeight="1">
      <c r="B247" s="33"/>
      <c r="C247" s="149" t="s">
        <v>691</v>
      </c>
      <c r="D247" s="149" t="s">
        <v>195</v>
      </c>
      <c r="E247" s="150" t="s">
        <v>692</v>
      </c>
      <c r="F247" s="151" t="s">
        <v>693</v>
      </c>
      <c r="G247" s="152" t="s">
        <v>251</v>
      </c>
      <c r="H247" s="153">
        <v>10</v>
      </c>
      <c r="I247" s="154"/>
      <c r="J247" s="155">
        <f>ROUND(I247*H247,2)</f>
        <v>0</v>
      </c>
      <c r="K247" s="151" t="s">
        <v>21</v>
      </c>
      <c r="L247" s="33"/>
      <c r="M247" s="156" t="s">
        <v>21</v>
      </c>
      <c r="N247" s="157" t="s">
        <v>48</v>
      </c>
      <c r="P247" s="140">
        <f>O247*H247</f>
        <v>0</v>
      </c>
      <c r="Q247" s="140">
        <v>0</v>
      </c>
      <c r="R247" s="140">
        <f>Q247*H247</f>
        <v>0</v>
      </c>
      <c r="S247" s="140">
        <v>0</v>
      </c>
      <c r="T247" s="141">
        <f>S247*H247</f>
        <v>0</v>
      </c>
      <c r="AR247" s="142" t="s">
        <v>152</v>
      </c>
      <c r="AT247" s="142" t="s">
        <v>195</v>
      </c>
      <c r="AU247" s="142" t="s">
        <v>86</v>
      </c>
      <c r="AY247" s="18" t="s">
        <v>146</v>
      </c>
      <c r="BE247" s="143">
        <f>IF(N247="základní",J247,0)</f>
        <v>0</v>
      </c>
      <c r="BF247" s="143">
        <f>IF(N247="snížená",J247,0)</f>
        <v>0</v>
      </c>
      <c r="BG247" s="143">
        <f>IF(N247="zákl. přenesená",J247,0)</f>
        <v>0</v>
      </c>
      <c r="BH247" s="143">
        <f>IF(N247="sníž. přenesená",J247,0)</f>
        <v>0</v>
      </c>
      <c r="BI247" s="143">
        <f>IF(N247="nulová",J247,0)</f>
        <v>0</v>
      </c>
      <c r="BJ247" s="18" t="s">
        <v>84</v>
      </c>
      <c r="BK247" s="143">
        <f>ROUND(I247*H247,2)</f>
        <v>0</v>
      </c>
      <c r="BL247" s="18" t="s">
        <v>152</v>
      </c>
      <c r="BM247" s="142" t="s">
        <v>694</v>
      </c>
    </row>
    <row r="248" spans="2:65" s="1" customFormat="1" ht="11.25">
      <c r="B248" s="33"/>
      <c r="D248" s="144" t="s">
        <v>154</v>
      </c>
      <c r="F248" s="145" t="s">
        <v>695</v>
      </c>
      <c r="I248" s="146"/>
      <c r="L248" s="33"/>
      <c r="M248" s="147"/>
      <c r="T248" s="54"/>
      <c r="AT248" s="18" t="s">
        <v>154</v>
      </c>
      <c r="AU248" s="18" t="s">
        <v>86</v>
      </c>
    </row>
    <row r="249" spans="2:65" s="1" customFormat="1" ht="16.5" customHeight="1">
      <c r="B249" s="33"/>
      <c r="C249" s="149" t="s">
        <v>696</v>
      </c>
      <c r="D249" s="149" t="s">
        <v>195</v>
      </c>
      <c r="E249" s="150" t="s">
        <v>697</v>
      </c>
      <c r="F249" s="151" t="s">
        <v>698</v>
      </c>
      <c r="G249" s="152" t="s">
        <v>251</v>
      </c>
      <c r="H249" s="153">
        <v>35</v>
      </c>
      <c r="I249" s="154"/>
      <c r="J249" s="155">
        <f>ROUND(I249*H249,2)</f>
        <v>0</v>
      </c>
      <c r="K249" s="151" t="s">
        <v>21</v>
      </c>
      <c r="L249" s="33"/>
      <c r="M249" s="156" t="s">
        <v>21</v>
      </c>
      <c r="N249" s="157" t="s">
        <v>48</v>
      </c>
      <c r="P249" s="140">
        <f>O249*H249</f>
        <v>0</v>
      </c>
      <c r="Q249" s="140">
        <v>0</v>
      </c>
      <c r="R249" s="140">
        <f>Q249*H249</f>
        <v>0</v>
      </c>
      <c r="S249" s="140">
        <v>0</v>
      </c>
      <c r="T249" s="141">
        <f>S249*H249</f>
        <v>0</v>
      </c>
      <c r="AR249" s="142" t="s">
        <v>152</v>
      </c>
      <c r="AT249" s="142" t="s">
        <v>195</v>
      </c>
      <c r="AU249" s="142" t="s">
        <v>86</v>
      </c>
      <c r="AY249" s="18" t="s">
        <v>146</v>
      </c>
      <c r="BE249" s="143">
        <f>IF(N249="základní",J249,0)</f>
        <v>0</v>
      </c>
      <c r="BF249" s="143">
        <f>IF(N249="snížená",J249,0)</f>
        <v>0</v>
      </c>
      <c r="BG249" s="143">
        <f>IF(N249="zákl. přenesená",J249,0)</f>
        <v>0</v>
      </c>
      <c r="BH249" s="143">
        <f>IF(N249="sníž. přenesená",J249,0)</f>
        <v>0</v>
      </c>
      <c r="BI249" s="143">
        <f>IF(N249="nulová",J249,0)</f>
        <v>0</v>
      </c>
      <c r="BJ249" s="18" t="s">
        <v>84</v>
      </c>
      <c r="BK249" s="143">
        <f>ROUND(I249*H249,2)</f>
        <v>0</v>
      </c>
      <c r="BL249" s="18" t="s">
        <v>152</v>
      </c>
      <c r="BM249" s="142" t="s">
        <v>699</v>
      </c>
    </row>
    <row r="250" spans="2:65" s="1" customFormat="1" ht="11.25">
      <c r="B250" s="33"/>
      <c r="D250" s="144" t="s">
        <v>154</v>
      </c>
      <c r="F250" s="145" t="s">
        <v>698</v>
      </c>
      <c r="I250" s="146"/>
      <c r="L250" s="33"/>
      <c r="M250" s="147"/>
      <c r="T250" s="54"/>
      <c r="AT250" s="18" t="s">
        <v>154</v>
      </c>
      <c r="AU250" s="18" t="s">
        <v>86</v>
      </c>
    </row>
    <row r="251" spans="2:65" s="1" customFormat="1" ht="16.5" customHeight="1">
      <c r="B251" s="33"/>
      <c r="C251" s="149" t="s">
        <v>700</v>
      </c>
      <c r="D251" s="149" t="s">
        <v>195</v>
      </c>
      <c r="E251" s="150" t="s">
        <v>701</v>
      </c>
      <c r="F251" s="151" t="s">
        <v>702</v>
      </c>
      <c r="G251" s="152" t="s">
        <v>251</v>
      </c>
      <c r="H251" s="153">
        <v>180</v>
      </c>
      <c r="I251" s="154"/>
      <c r="J251" s="155">
        <f>ROUND(I251*H251,2)</f>
        <v>0</v>
      </c>
      <c r="K251" s="151" t="s">
        <v>21</v>
      </c>
      <c r="L251" s="33"/>
      <c r="M251" s="156" t="s">
        <v>21</v>
      </c>
      <c r="N251" s="157" t="s">
        <v>48</v>
      </c>
      <c r="P251" s="140">
        <f>O251*H251</f>
        <v>0</v>
      </c>
      <c r="Q251" s="140">
        <v>0</v>
      </c>
      <c r="R251" s="140">
        <f>Q251*H251</f>
        <v>0</v>
      </c>
      <c r="S251" s="140">
        <v>0</v>
      </c>
      <c r="T251" s="141">
        <f>S251*H251</f>
        <v>0</v>
      </c>
      <c r="AR251" s="142" t="s">
        <v>152</v>
      </c>
      <c r="AT251" s="142" t="s">
        <v>195</v>
      </c>
      <c r="AU251" s="142" t="s">
        <v>86</v>
      </c>
      <c r="AY251" s="18" t="s">
        <v>146</v>
      </c>
      <c r="BE251" s="143">
        <f>IF(N251="základní",J251,0)</f>
        <v>0</v>
      </c>
      <c r="BF251" s="143">
        <f>IF(N251="snížená",J251,0)</f>
        <v>0</v>
      </c>
      <c r="BG251" s="143">
        <f>IF(N251="zákl. přenesená",J251,0)</f>
        <v>0</v>
      </c>
      <c r="BH251" s="143">
        <f>IF(N251="sníž. přenesená",J251,0)</f>
        <v>0</v>
      </c>
      <c r="BI251" s="143">
        <f>IF(N251="nulová",J251,0)</f>
        <v>0</v>
      </c>
      <c r="BJ251" s="18" t="s">
        <v>84</v>
      </c>
      <c r="BK251" s="143">
        <f>ROUND(I251*H251,2)</f>
        <v>0</v>
      </c>
      <c r="BL251" s="18" t="s">
        <v>152</v>
      </c>
      <c r="BM251" s="142" t="s">
        <v>703</v>
      </c>
    </row>
    <row r="252" spans="2:65" s="1" customFormat="1" ht="11.25">
      <c r="B252" s="33"/>
      <c r="D252" s="144" t="s">
        <v>154</v>
      </c>
      <c r="F252" s="145" t="s">
        <v>702</v>
      </c>
      <c r="I252" s="146"/>
      <c r="L252" s="33"/>
      <c r="M252" s="147"/>
      <c r="T252" s="54"/>
      <c r="AT252" s="18" t="s">
        <v>154</v>
      </c>
      <c r="AU252" s="18" t="s">
        <v>86</v>
      </c>
    </row>
    <row r="253" spans="2:65" s="1" customFormat="1" ht="16.5" customHeight="1">
      <c r="B253" s="33"/>
      <c r="C253" s="149" t="s">
        <v>704</v>
      </c>
      <c r="D253" s="149" t="s">
        <v>195</v>
      </c>
      <c r="E253" s="150" t="s">
        <v>705</v>
      </c>
      <c r="F253" s="151" t="s">
        <v>706</v>
      </c>
      <c r="G253" s="152" t="s">
        <v>186</v>
      </c>
      <c r="H253" s="153">
        <v>45</v>
      </c>
      <c r="I253" s="154"/>
      <c r="J253" s="155">
        <f>ROUND(I253*H253,2)</f>
        <v>0</v>
      </c>
      <c r="K253" s="151" t="s">
        <v>21</v>
      </c>
      <c r="L253" s="33"/>
      <c r="M253" s="156" t="s">
        <v>21</v>
      </c>
      <c r="N253" s="157" t="s">
        <v>48</v>
      </c>
      <c r="P253" s="140">
        <f>O253*H253</f>
        <v>0</v>
      </c>
      <c r="Q253" s="140">
        <v>0</v>
      </c>
      <c r="R253" s="140">
        <f>Q253*H253</f>
        <v>0</v>
      </c>
      <c r="S253" s="140">
        <v>0</v>
      </c>
      <c r="T253" s="141">
        <f>S253*H253</f>
        <v>0</v>
      </c>
      <c r="AR253" s="142" t="s">
        <v>152</v>
      </c>
      <c r="AT253" s="142" t="s">
        <v>195</v>
      </c>
      <c r="AU253" s="142" t="s">
        <v>86</v>
      </c>
      <c r="AY253" s="18" t="s">
        <v>146</v>
      </c>
      <c r="BE253" s="143">
        <f>IF(N253="základní",J253,0)</f>
        <v>0</v>
      </c>
      <c r="BF253" s="143">
        <f>IF(N253="snížená",J253,0)</f>
        <v>0</v>
      </c>
      <c r="BG253" s="143">
        <f>IF(N253="zákl. přenesená",J253,0)</f>
        <v>0</v>
      </c>
      <c r="BH253" s="143">
        <f>IF(N253="sníž. přenesená",J253,0)</f>
        <v>0</v>
      </c>
      <c r="BI253" s="143">
        <f>IF(N253="nulová",J253,0)</f>
        <v>0</v>
      </c>
      <c r="BJ253" s="18" t="s">
        <v>84</v>
      </c>
      <c r="BK253" s="143">
        <f>ROUND(I253*H253,2)</f>
        <v>0</v>
      </c>
      <c r="BL253" s="18" t="s">
        <v>152</v>
      </c>
      <c r="BM253" s="142" t="s">
        <v>707</v>
      </c>
    </row>
    <row r="254" spans="2:65" s="1" customFormat="1" ht="11.25">
      <c r="B254" s="33"/>
      <c r="D254" s="144" t="s">
        <v>154</v>
      </c>
      <c r="F254" s="145" t="s">
        <v>708</v>
      </c>
      <c r="I254" s="146"/>
      <c r="L254" s="33"/>
      <c r="M254" s="147"/>
      <c r="T254" s="54"/>
      <c r="AT254" s="18" t="s">
        <v>154</v>
      </c>
      <c r="AU254" s="18" t="s">
        <v>86</v>
      </c>
    </row>
    <row r="255" spans="2:65" s="1" customFormat="1" ht="16.5" customHeight="1">
      <c r="B255" s="33"/>
      <c r="C255" s="149" t="s">
        <v>709</v>
      </c>
      <c r="D255" s="149" t="s">
        <v>195</v>
      </c>
      <c r="E255" s="150" t="s">
        <v>710</v>
      </c>
      <c r="F255" s="151" t="s">
        <v>711</v>
      </c>
      <c r="G255" s="152" t="s">
        <v>712</v>
      </c>
      <c r="H255" s="153">
        <v>1</v>
      </c>
      <c r="I255" s="154"/>
      <c r="J255" s="155">
        <f>ROUND(I255*H255,2)</f>
        <v>0</v>
      </c>
      <c r="K255" s="151" t="s">
        <v>21</v>
      </c>
      <c r="L255" s="33"/>
      <c r="M255" s="156" t="s">
        <v>21</v>
      </c>
      <c r="N255" s="157" t="s">
        <v>48</v>
      </c>
      <c r="P255" s="140">
        <f>O255*H255</f>
        <v>0</v>
      </c>
      <c r="Q255" s="140">
        <v>0</v>
      </c>
      <c r="R255" s="140">
        <f>Q255*H255</f>
        <v>0</v>
      </c>
      <c r="S255" s="140">
        <v>0</v>
      </c>
      <c r="T255" s="141">
        <f>S255*H255</f>
        <v>0</v>
      </c>
      <c r="AR255" s="142" t="s">
        <v>152</v>
      </c>
      <c r="AT255" s="142" t="s">
        <v>195</v>
      </c>
      <c r="AU255" s="142" t="s">
        <v>86</v>
      </c>
      <c r="AY255" s="18" t="s">
        <v>146</v>
      </c>
      <c r="BE255" s="143">
        <f>IF(N255="základní",J255,0)</f>
        <v>0</v>
      </c>
      <c r="BF255" s="143">
        <f>IF(N255="snížená",J255,0)</f>
        <v>0</v>
      </c>
      <c r="BG255" s="143">
        <f>IF(N255="zákl. přenesená",J255,0)</f>
        <v>0</v>
      </c>
      <c r="BH255" s="143">
        <f>IF(N255="sníž. přenesená",J255,0)</f>
        <v>0</v>
      </c>
      <c r="BI255" s="143">
        <f>IF(N255="nulová",J255,0)</f>
        <v>0</v>
      </c>
      <c r="BJ255" s="18" t="s">
        <v>84</v>
      </c>
      <c r="BK255" s="143">
        <f>ROUND(I255*H255,2)</f>
        <v>0</v>
      </c>
      <c r="BL255" s="18" t="s">
        <v>152</v>
      </c>
      <c r="BM255" s="142" t="s">
        <v>713</v>
      </c>
    </row>
    <row r="256" spans="2:65" s="1" customFormat="1" ht="11.25">
      <c r="B256" s="33"/>
      <c r="D256" s="144" t="s">
        <v>154</v>
      </c>
      <c r="F256" s="145" t="s">
        <v>714</v>
      </c>
      <c r="I256" s="146"/>
      <c r="L256" s="33"/>
      <c r="M256" s="147"/>
      <c r="T256" s="54"/>
      <c r="AT256" s="18" t="s">
        <v>154</v>
      </c>
      <c r="AU256" s="18" t="s">
        <v>86</v>
      </c>
    </row>
    <row r="257" spans="2:65" s="1" customFormat="1" ht="16.5" customHeight="1">
      <c r="B257" s="33"/>
      <c r="C257" s="149" t="s">
        <v>715</v>
      </c>
      <c r="D257" s="149" t="s">
        <v>195</v>
      </c>
      <c r="E257" s="150" t="s">
        <v>716</v>
      </c>
      <c r="F257" s="151" t="s">
        <v>717</v>
      </c>
      <c r="G257" s="152" t="s">
        <v>712</v>
      </c>
      <c r="H257" s="153">
        <v>1</v>
      </c>
      <c r="I257" s="154"/>
      <c r="J257" s="155">
        <f>ROUND(I257*H257,2)</f>
        <v>0</v>
      </c>
      <c r="K257" s="151" t="s">
        <v>21</v>
      </c>
      <c r="L257" s="33"/>
      <c r="M257" s="156" t="s">
        <v>21</v>
      </c>
      <c r="N257" s="157" t="s">
        <v>48</v>
      </c>
      <c r="P257" s="140">
        <f>O257*H257</f>
        <v>0</v>
      </c>
      <c r="Q257" s="140">
        <v>0</v>
      </c>
      <c r="R257" s="140">
        <f>Q257*H257</f>
        <v>0</v>
      </c>
      <c r="S257" s="140">
        <v>0</v>
      </c>
      <c r="T257" s="141">
        <f>S257*H257</f>
        <v>0</v>
      </c>
      <c r="AR257" s="142" t="s">
        <v>152</v>
      </c>
      <c r="AT257" s="142" t="s">
        <v>195</v>
      </c>
      <c r="AU257" s="142" t="s">
        <v>86</v>
      </c>
      <c r="AY257" s="18" t="s">
        <v>146</v>
      </c>
      <c r="BE257" s="143">
        <f>IF(N257="základní",J257,0)</f>
        <v>0</v>
      </c>
      <c r="BF257" s="143">
        <f>IF(N257="snížená",J257,0)</f>
        <v>0</v>
      </c>
      <c r="BG257" s="143">
        <f>IF(N257="zákl. přenesená",J257,0)</f>
        <v>0</v>
      </c>
      <c r="BH257" s="143">
        <f>IF(N257="sníž. přenesená",J257,0)</f>
        <v>0</v>
      </c>
      <c r="BI257" s="143">
        <f>IF(N257="nulová",J257,0)</f>
        <v>0</v>
      </c>
      <c r="BJ257" s="18" t="s">
        <v>84</v>
      </c>
      <c r="BK257" s="143">
        <f>ROUND(I257*H257,2)</f>
        <v>0</v>
      </c>
      <c r="BL257" s="18" t="s">
        <v>152</v>
      </c>
      <c r="BM257" s="142" t="s">
        <v>718</v>
      </c>
    </row>
    <row r="258" spans="2:65" s="1" customFormat="1" ht="11.25">
      <c r="B258" s="33"/>
      <c r="D258" s="144" t="s">
        <v>154</v>
      </c>
      <c r="F258" s="145" t="s">
        <v>719</v>
      </c>
      <c r="I258" s="146"/>
      <c r="L258" s="33"/>
      <c r="M258" s="160"/>
      <c r="N258" s="161"/>
      <c r="O258" s="161"/>
      <c r="P258" s="161"/>
      <c r="Q258" s="161"/>
      <c r="R258" s="161"/>
      <c r="S258" s="161"/>
      <c r="T258" s="162"/>
      <c r="AT258" s="18" t="s">
        <v>154</v>
      </c>
      <c r="AU258" s="18" t="s">
        <v>86</v>
      </c>
    </row>
    <row r="259" spans="2:65" s="1" customFormat="1" ht="6.95" customHeight="1">
      <c r="B259" s="42"/>
      <c r="C259" s="43"/>
      <c r="D259" s="43"/>
      <c r="E259" s="43"/>
      <c r="F259" s="43"/>
      <c r="G259" s="43"/>
      <c r="H259" s="43"/>
      <c r="I259" s="43"/>
      <c r="J259" s="43"/>
      <c r="K259" s="43"/>
      <c r="L259" s="33"/>
    </row>
  </sheetData>
  <sheetProtection algorithmName="SHA-512" hashValue="6k1VADMIHo9S9jBBEzJxHF8oUoE0UMWkkeFHjuEmDOlP5ZhndwIVdH0C64pa/gOdhs0CxuJ2N3LHOBrTL8WGdg==" saltValue="NMjhoezT3D4tsLRtKw6PLNmWAoPSFwPsm2TwasStXeKgxPuUhOGbW6A1iO33PF5s/j808j5zDn/mOad7YFhUjw==" spinCount="100000" sheet="1" objects="1" scenarios="1" formatColumns="0" formatRows="0" autoFilter="0"/>
  <autoFilter ref="C87:K258" xr:uid="{00000000-0009-0000-0000-000002000000}"/>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1357"/>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304"/>
      <c r="M2" s="304"/>
      <c r="N2" s="304"/>
      <c r="O2" s="304"/>
      <c r="P2" s="304"/>
      <c r="Q2" s="304"/>
      <c r="R2" s="304"/>
      <c r="S2" s="304"/>
      <c r="T2" s="304"/>
      <c r="U2" s="304"/>
      <c r="V2" s="304"/>
      <c r="AT2" s="18" t="s">
        <v>97</v>
      </c>
      <c r="AZ2" s="177" t="s">
        <v>720</v>
      </c>
      <c r="BA2" s="177" t="s">
        <v>721</v>
      </c>
      <c r="BB2" s="177" t="s">
        <v>722</v>
      </c>
      <c r="BC2" s="177" t="s">
        <v>723</v>
      </c>
      <c r="BD2" s="177" t="s">
        <v>86</v>
      </c>
    </row>
    <row r="3" spans="2:56" ht="6.95" customHeight="1">
      <c r="B3" s="19"/>
      <c r="C3" s="20"/>
      <c r="D3" s="20"/>
      <c r="E3" s="20"/>
      <c r="F3" s="20"/>
      <c r="G3" s="20"/>
      <c r="H3" s="20"/>
      <c r="I3" s="20"/>
      <c r="J3" s="20"/>
      <c r="K3" s="20"/>
      <c r="L3" s="21"/>
      <c r="AT3" s="18" t="s">
        <v>86</v>
      </c>
      <c r="AZ3" s="177" t="s">
        <v>724</v>
      </c>
      <c r="BA3" s="177" t="s">
        <v>725</v>
      </c>
      <c r="BB3" s="177" t="s">
        <v>722</v>
      </c>
      <c r="BC3" s="177" t="s">
        <v>726</v>
      </c>
      <c r="BD3" s="177" t="s">
        <v>86</v>
      </c>
    </row>
    <row r="4" spans="2:56" ht="24.95" customHeight="1">
      <c r="B4" s="21"/>
      <c r="D4" s="22" t="s">
        <v>116</v>
      </c>
      <c r="L4" s="21"/>
      <c r="M4" s="91" t="s">
        <v>10</v>
      </c>
      <c r="AT4" s="18" t="s">
        <v>4</v>
      </c>
      <c r="AZ4" s="177" t="s">
        <v>727</v>
      </c>
      <c r="BA4" s="177" t="s">
        <v>728</v>
      </c>
      <c r="BB4" s="177" t="s">
        <v>722</v>
      </c>
      <c r="BC4" s="177" t="s">
        <v>729</v>
      </c>
      <c r="BD4" s="177" t="s">
        <v>86</v>
      </c>
    </row>
    <row r="5" spans="2:56" ht="6.95" customHeight="1">
      <c r="B5" s="21"/>
      <c r="L5" s="21"/>
      <c r="AZ5" s="177" t="s">
        <v>730</v>
      </c>
      <c r="BA5" s="177" t="s">
        <v>731</v>
      </c>
      <c r="BB5" s="177" t="s">
        <v>722</v>
      </c>
      <c r="BC5" s="177" t="s">
        <v>732</v>
      </c>
      <c r="BD5" s="177" t="s">
        <v>86</v>
      </c>
    </row>
    <row r="6" spans="2:56" ht="12" customHeight="1">
      <c r="B6" s="21"/>
      <c r="D6" s="28" t="s">
        <v>16</v>
      </c>
      <c r="L6" s="21"/>
      <c r="AZ6" s="177" t="s">
        <v>733</v>
      </c>
      <c r="BA6" s="177" t="s">
        <v>734</v>
      </c>
      <c r="BB6" s="177" t="s">
        <v>251</v>
      </c>
      <c r="BC6" s="177" t="s">
        <v>735</v>
      </c>
      <c r="BD6" s="177" t="s">
        <v>86</v>
      </c>
    </row>
    <row r="7" spans="2:56" ht="16.5" customHeight="1">
      <c r="B7" s="21"/>
      <c r="E7" s="334" t="str">
        <f>'Rekapitulace stavby'!K6</f>
        <v>PK Modřany – rekonstrukce</v>
      </c>
      <c r="F7" s="335"/>
      <c r="G7" s="335"/>
      <c r="H7" s="335"/>
      <c r="L7" s="21"/>
      <c r="AZ7" s="177" t="s">
        <v>736</v>
      </c>
      <c r="BA7" s="177" t="s">
        <v>737</v>
      </c>
      <c r="BB7" s="177" t="s">
        <v>738</v>
      </c>
      <c r="BC7" s="177" t="s">
        <v>739</v>
      </c>
      <c r="BD7" s="177" t="s">
        <v>86</v>
      </c>
    </row>
    <row r="8" spans="2:56" ht="12" customHeight="1">
      <c r="B8" s="21"/>
      <c r="D8" s="28" t="s">
        <v>117</v>
      </c>
      <c r="L8" s="21"/>
      <c r="AZ8" s="177" t="s">
        <v>740</v>
      </c>
      <c r="BA8" s="177" t="s">
        <v>741</v>
      </c>
      <c r="BB8" s="177" t="s">
        <v>251</v>
      </c>
      <c r="BC8" s="177" t="s">
        <v>742</v>
      </c>
      <c r="BD8" s="177" t="s">
        <v>86</v>
      </c>
    </row>
    <row r="9" spans="2:56" s="1" customFormat="1" ht="16.5" customHeight="1">
      <c r="B9" s="33"/>
      <c r="E9" s="334" t="s">
        <v>118</v>
      </c>
      <c r="F9" s="336"/>
      <c r="G9" s="336"/>
      <c r="H9" s="336"/>
      <c r="L9" s="33"/>
      <c r="AZ9" s="177" t="s">
        <v>743</v>
      </c>
      <c r="BA9" s="177" t="s">
        <v>744</v>
      </c>
      <c r="BB9" s="177" t="s">
        <v>722</v>
      </c>
      <c r="BC9" s="177" t="s">
        <v>732</v>
      </c>
      <c r="BD9" s="177" t="s">
        <v>86</v>
      </c>
    </row>
    <row r="10" spans="2:56" s="1" customFormat="1" ht="12" customHeight="1">
      <c r="B10" s="33"/>
      <c r="D10" s="28" t="s">
        <v>119</v>
      </c>
      <c r="L10" s="33"/>
      <c r="AZ10" s="177" t="s">
        <v>745</v>
      </c>
      <c r="BA10" s="177" t="s">
        <v>746</v>
      </c>
      <c r="BB10" s="177" t="s">
        <v>722</v>
      </c>
      <c r="BC10" s="177" t="s">
        <v>709</v>
      </c>
      <c r="BD10" s="177" t="s">
        <v>86</v>
      </c>
    </row>
    <row r="11" spans="2:56" s="1" customFormat="1" ht="16.5" customHeight="1">
      <c r="B11" s="33"/>
      <c r="E11" s="298" t="s">
        <v>747</v>
      </c>
      <c r="F11" s="336"/>
      <c r="G11" s="336"/>
      <c r="H11" s="336"/>
      <c r="L11" s="33"/>
      <c r="AZ11" s="177" t="s">
        <v>748</v>
      </c>
      <c r="BA11" s="177" t="s">
        <v>748</v>
      </c>
      <c r="BB11" s="177" t="s">
        <v>251</v>
      </c>
      <c r="BC11" s="177" t="s">
        <v>749</v>
      </c>
      <c r="BD11" s="177" t="s">
        <v>86</v>
      </c>
    </row>
    <row r="12" spans="2:56" s="1" customFormat="1" ht="11.25">
      <c r="B12" s="33"/>
      <c r="L12" s="33"/>
      <c r="AZ12" s="177" t="s">
        <v>750</v>
      </c>
      <c r="BA12" s="177" t="s">
        <v>750</v>
      </c>
      <c r="BB12" s="177" t="s">
        <v>738</v>
      </c>
      <c r="BC12" s="177" t="s">
        <v>751</v>
      </c>
      <c r="BD12" s="177" t="s">
        <v>86</v>
      </c>
    </row>
    <row r="13" spans="2:56" s="1" customFormat="1" ht="12" customHeight="1">
      <c r="B13" s="33"/>
      <c r="D13" s="28" t="s">
        <v>18</v>
      </c>
      <c r="F13" s="26" t="s">
        <v>19</v>
      </c>
      <c r="I13" s="28" t="s">
        <v>20</v>
      </c>
      <c r="J13" s="26" t="s">
        <v>21</v>
      </c>
      <c r="L13" s="33"/>
      <c r="AZ13" s="177" t="s">
        <v>752</v>
      </c>
      <c r="BA13" s="177" t="s">
        <v>752</v>
      </c>
      <c r="BB13" s="177" t="s">
        <v>251</v>
      </c>
      <c r="BC13" s="177" t="s">
        <v>753</v>
      </c>
      <c r="BD13" s="177" t="s">
        <v>86</v>
      </c>
    </row>
    <row r="14" spans="2:56" s="1" customFormat="1" ht="12" customHeight="1">
      <c r="B14" s="33"/>
      <c r="D14" s="28" t="s">
        <v>22</v>
      </c>
      <c r="F14" s="26" t="s">
        <v>23</v>
      </c>
      <c r="I14" s="28" t="s">
        <v>24</v>
      </c>
      <c r="J14" s="50" t="str">
        <f>'Rekapitulace stavby'!AN8</f>
        <v>25. 5. 2022</v>
      </c>
      <c r="L14" s="33"/>
      <c r="AZ14" s="177" t="s">
        <v>754</v>
      </c>
      <c r="BA14" s="177" t="s">
        <v>755</v>
      </c>
      <c r="BB14" s="177" t="s">
        <v>738</v>
      </c>
      <c r="BC14" s="177" t="s">
        <v>756</v>
      </c>
      <c r="BD14" s="177" t="s">
        <v>86</v>
      </c>
    </row>
    <row r="15" spans="2:56" s="1" customFormat="1" ht="10.9" customHeight="1">
      <c r="B15" s="33"/>
      <c r="L15" s="33"/>
      <c r="AZ15" s="177" t="s">
        <v>757</v>
      </c>
      <c r="BA15" s="177" t="s">
        <v>758</v>
      </c>
      <c r="BB15" s="177" t="s">
        <v>738</v>
      </c>
      <c r="BC15" s="177" t="s">
        <v>759</v>
      </c>
      <c r="BD15" s="177" t="s">
        <v>86</v>
      </c>
    </row>
    <row r="16" spans="2:56" s="1" customFormat="1" ht="12" customHeight="1">
      <c r="B16" s="33"/>
      <c r="D16" s="28" t="s">
        <v>26</v>
      </c>
      <c r="I16" s="28" t="s">
        <v>27</v>
      </c>
      <c r="J16" s="26" t="s">
        <v>28</v>
      </c>
      <c r="L16" s="33"/>
      <c r="AZ16" s="177" t="s">
        <v>760</v>
      </c>
      <c r="BA16" s="177" t="s">
        <v>761</v>
      </c>
      <c r="BB16" s="177" t="s">
        <v>472</v>
      </c>
      <c r="BC16" s="177" t="s">
        <v>762</v>
      </c>
      <c r="BD16" s="177" t="s">
        <v>86</v>
      </c>
    </row>
    <row r="17" spans="2:56" s="1" customFormat="1" ht="18" customHeight="1">
      <c r="B17" s="33"/>
      <c r="E17" s="26" t="s">
        <v>29</v>
      </c>
      <c r="I17" s="28" t="s">
        <v>30</v>
      </c>
      <c r="J17" s="26" t="s">
        <v>31</v>
      </c>
      <c r="L17" s="33"/>
      <c r="AZ17" s="177" t="s">
        <v>763</v>
      </c>
      <c r="BA17" s="177" t="s">
        <v>764</v>
      </c>
      <c r="BB17" s="177" t="s">
        <v>738</v>
      </c>
      <c r="BC17" s="177" t="s">
        <v>765</v>
      </c>
      <c r="BD17" s="177" t="s">
        <v>86</v>
      </c>
    </row>
    <row r="18" spans="2:56" s="1" customFormat="1" ht="6.95" customHeight="1">
      <c r="B18" s="33"/>
      <c r="L18" s="33"/>
      <c r="AZ18" s="177" t="s">
        <v>766</v>
      </c>
      <c r="BA18" s="177" t="s">
        <v>767</v>
      </c>
      <c r="BB18" s="177" t="s">
        <v>251</v>
      </c>
      <c r="BC18" s="177" t="s">
        <v>261</v>
      </c>
      <c r="BD18" s="177" t="s">
        <v>86</v>
      </c>
    </row>
    <row r="19" spans="2:56" s="1" customFormat="1" ht="12" customHeight="1">
      <c r="B19" s="33"/>
      <c r="D19" s="28" t="s">
        <v>32</v>
      </c>
      <c r="I19" s="28" t="s">
        <v>27</v>
      </c>
      <c r="J19" s="29" t="str">
        <f>'Rekapitulace stavby'!AN13</f>
        <v>Vyplň údaj</v>
      </c>
      <c r="L19" s="33"/>
      <c r="AZ19" s="177" t="s">
        <v>768</v>
      </c>
      <c r="BA19" s="177" t="s">
        <v>768</v>
      </c>
      <c r="BB19" s="177" t="s">
        <v>722</v>
      </c>
      <c r="BC19" s="177" t="s">
        <v>769</v>
      </c>
      <c r="BD19" s="177" t="s">
        <v>86</v>
      </c>
    </row>
    <row r="20" spans="2:56" s="1" customFormat="1" ht="18" customHeight="1">
      <c r="B20" s="33"/>
      <c r="E20" s="337" t="str">
        <f>'Rekapitulace stavby'!E14</f>
        <v>Vyplň údaj</v>
      </c>
      <c r="F20" s="303"/>
      <c r="G20" s="303"/>
      <c r="H20" s="303"/>
      <c r="I20" s="28" t="s">
        <v>30</v>
      </c>
      <c r="J20" s="29" t="str">
        <f>'Rekapitulace stavby'!AN14</f>
        <v>Vyplň údaj</v>
      </c>
      <c r="L20" s="33"/>
      <c r="AZ20" s="177" t="s">
        <v>770</v>
      </c>
      <c r="BA20" s="177" t="s">
        <v>771</v>
      </c>
      <c r="BB20" s="177" t="s">
        <v>150</v>
      </c>
      <c r="BC20" s="177" t="s">
        <v>772</v>
      </c>
      <c r="BD20" s="177" t="s">
        <v>86</v>
      </c>
    </row>
    <row r="21" spans="2:56" s="1" customFormat="1" ht="6.95" customHeight="1">
      <c r="B21" s="33"/>
      <c r="L21" s="33"/>
      <c r="AZ21" s="177" t="s">
        <v>773</v>
      </c>
      <c r="BA21" s="177" t="s">
        <v>771</v>
      </c>
      <c r="BB21" s="177" t="s">
        <v>150</v>
      </c>
      <c r="BC21" s="177" t="s">
        <v>774</v>
      </c>
      <c r="BD21" s="177" t="s">
        <v>86</v>
      </c>
    </row>
    <row r="22" spans="2:56" s="1" customFormat="1" ht="12" customHeight="1">
      <c r="B22" s="33"/>
      <c r="D22" s="28" t="s">
        <v>34</v>
      </c>
      <c r="I22" s="28" t="s">
        <v>27</v>
      </c>
      <c r="J22" s="26" t="s">
        <v>35</v>
      </c>
      <c r="L22" s="33"/>
      <c r="AZ22" s="177" t="s">
        <v>775</v>
      </c>
      <c r="BA22" s="177" t="s">
        <v>776</v>
      </c>
      <c r="BB22" s="177" t="s">
        <v>722</v>
      </c>
      <c r="BC22" s="177" t="s">
        <v>777</v>
      </c>
      <c r="BD22" s="177" t="s">
        <v>86</v>
      </c>
    </row>
    <row r="23" spans="2:56" s="1" customFormat="1" ht="18" customHeight="1">
      <c r="B23" s="33"/>
      <c r="E23" s="26" t="s">
        <v>36</v>
      </c>
      <c r="I23" s="28" t="s">
        <v>30</v>
      </c>
      <c r="J23" s="26" t="s">
        <v>37</v>
      </c>
      <c r="L23" s="33"/>
      <c r="AZ23" s="177" t="s">
        <v>778</v>
      </c>
      <c r="BA23" s="177" t="s">
        <v>779</v>
      </c>
      <c r="BB23" s="177" t="s">
        <v>722</v>
      </c>
      <c r="BC23" s="177" t="s">
        <v>780</v>
      </c>
      <c r="BD23" s="177" t="s">
        <v>86</v>
      </c>
    </row>
    <row r="24" spans="2:56" s="1" customFormat="1" ht="6.95" customHeight="1">
      <c r="B24" s="33"/>
      <c r="L24" s="33"/>
      <c r="AZ24" s="177" t="s">
        <v>781</v>
      </c>
      <c r="BA24" s="177" t="s">
        <v>782</v>
      </c>
      <c r="BB24" s="177" t="s">
        <v>722</v>
      </c>
      <c r="BC24" s="177" t="s">
        <v>783</v>
      </c>
      <c r="BD24" s="177" t="s">
        <v>86</v>
      </c>
    </row>
    <row r="25" spans="2:56" s="1" customFormat="1" ht="12" customHeight="1">
      <c r="B25" s="33"/>
      <c r="D25" s="28" t="s">
        <v>39</v>
      </c>
      <c r="I25" s="28" t="s">
        <v>27</v>
      </c>
      <c r="J25" s="26" t="s">
        <v>21</v>
      </c>
      <c r="L25" s="33"/>
      <c r="AZ25" s="177" t="s">
        <v>784</v>
      </c>
      <c r="BA25" s="177" t="s">
        <v>785</v>
      </c>
      <c r="BB25" s="177" t="s">
        <v>786</v>
      </c>
      <c r="BC25" s="177" t="s">
        <v>178</v>
      </c>
      <c r="BD25" s="177" t="s">
        <v>86</v>
      </c>
    </row>
    <row r="26" spans="2:56" s="1" customFormat="1" ht="18" customHeight="1">
      <c r="B26" s="33"/>
      <c r="E26" s="26" t="s">
        <v>40</v>
      </c>
      <c r="I26" s="28" t="s">
        <v>30</v>
      </c>
      <c r="J26" s="26" t="s">
        <v>21</v>
      </c>
      <c r="L26" s="33"/>
      <c r="AZ26" s="177" t="s">
        <v>787</v>
      </c>
      <c r="BA26" s="177" t="s">
        <v>787</v>
      </c>
      <c r="BB26" s="177" t="s">
        <v>251</v>
      </c>
      <c r="BC26" s="177" t="s">
        <v>788</v>
      </c>
      <c r="BD26" s="177" t="s">
        <v>86</v>
      </c>
    </row>
    <row r="27" spans="2:56" s="1" customFormat="1" ht="6.95" customHeight="1">
      <c r="B27" s="33"/>
      <c r="L27" s="33"/>
      <c r="AZ27" s="177" t="s">
        <v>789</v>
      </c>
      <c r="BA27" s="177" t="s">
        <v>790</v>
      </c>
      <c r="BB27" s="177" t="s">
        <v>251</v>
      </c>
      <c r="BC27" s="177" t="s">
        <v>791</v>
      </c>
      <c r="BD27" s="177" t="s">
        <v>86</v>
      </c>
    </row>
    <row r="28" spans="2:56" s="1" customFormat="1" ht="12" customHeight="1">
      <c r="B28" s="33"/>
      <c r="D28" s="28" t="s">
        <v>41</v>
      </c>
      <c r="L28" s="33"/>
      <c r="AZ28" s="177" t="s">
        <v>792</v>
      </c>
      <c r="BA28" s="177" t="s">
        <v>793</v>
      </c>
      <c r="BB28" s="177" t="s">
        <v>251</v>
      </c>
      <c r="BC28" s="177" t="s">
        <v>794</v>
      </c>
      <c r="BD28" s="177" t="s">
        <v>86</v>
      </c>
    </row>
    <row r="29" spans="2:56" s="7" customFormat="1" ht="47.25" customHeight="1">
      <c r="B29" s="92"/>
      <c r="E29" s="308" t="s">
        <v>42</v>
      </c>
      <c r="F29" s="308"/>
      <c r="G29" s="308"/>
      <c r="H29" s="308"/>
      <c r="L29" s="92"/>
      <c r="AZ29" s="178" t="s">
        <v>795</v>
      </c>
      <c r="BA29" s="178" t="s">
        <v>796</v>
      </c>
      <c r="BB29" s="178" t="s">
        <v>251</v>
      </c>
      <c r="BC29" s="178" t="s">
        <v>797</v>
      </c>
      <c r="BD29" s="178" t="s">
        <v>86</v>
      </c>
    </row>
    <row r="30" spans="2:56" s="1" customFormat="1" ht="6.95" customHeight="1">
      <c r="B30" s="33"/>
      <c r="L30" s="33"/>
      <c r="AZ30" s="177" t="s">
        <v>798</v>
      </c>
      <c r="BA30" s="177" t="s">
        <v>799</v>
      </c>
      <c r="BB30" s="177" t="s">
        <v>251</v>
      </c>
      <c r="BC30" s="177" t="s">
        <v>800</v>
      </c>
      <c r="BD30" s="177" t="s">
        <v>86</v>
      </c>
    </row>
    <row r="31" spans="2:56" s="1" customFormat="1" ht="6.95" customHeight="1">
      <c r="B31" s="33"/>
      <c r="D31" s="51"/>
      <c r="E31" s="51"/>
      <c r="F31" s="51"/>
      <c r="G31" s="51"/>
      <c r="H31" s="51"/>
      <c r="I31" s="51"/>
      <c r="J31" s="51"/>
      <c r="K31" s="51"/>
      <c r="L31" s="33"/>
      <c r="AZ31" s="177" t="s">
        <v>801</v>
      </c>
      <c r="BA31" s="177" t="s">
        <v>802</v>
      </c>
      <c r="BB31" s="177" t="s">
        <v>251</v>
      </c>
      <c r="BC31" s="177" t="s">
        <v>803</v>
      </c>
      <c r="BD31" s="177" t="s">
        <v>86</v>
      </c>
    </row>
    <row r="32" spans="2:56" s="1" customFormat="1" ht="25.35" customHeight="1">
      <c r="B32" s="33"/>
      <c r="D32" s="93" t="s">
        <v>43</v>
      </c>
      <c r="J32" s="64">
        <f>ROUND(J101, 2)</f>
        <v>0</v>
      </c>
      <c r="L32" s="33"/>
      <c r="AZ32" s="177" t="s">
        <v>804</v>
      </c>
      <c r="BA32" s="177" t="s">
        <v>805</v>
      </c>
      <c r="BB32" s="177" t="s">
        <v>251</v>
      </c>
      <c r="BC32" s="177" t="s">
        <v>806</v>
      </c>
      <c r="BD32" s="177" t="s">
        <v>86</v>
      </c>
    </row>
    <row r="33" spans="2:56" s="1" customFormat="1" ht="6.95" customHeight="1">
      <c r="B33" s="33"/>
      <c r="D33" s="51"/>
      <c r="E33" s="51"/>
      <c r="F33" s="51"/>
      <c r="G33" s="51"/>
      <c r="H33" s="51"/>
      <c r="I33" s="51"/>
      <c r="J33" s="51"/>
      <c r="K33" s="51"/>
      <c r="L33" s="33"/>
      <c r="AZ33" s="177" t="s">
        <v>807</v>
      </c>
      <c r="BA33" s="177" t="s">
        <v>808</v>
      </c>
      <c r="BB33" s="177" t="s">
        <v>738</v>
      </c>
      <c r="BC33" s="177" t="s">
        <v>809</v>
      </c>
      <c r="BD33" s="177" t="s">
        <v>86</v>
      </c>
    </row>
    <row r="34" spans="2:56" s="1" customFormat="1" ht="14.45" customHeight="1">
      <c r="B34" s="33"/>
      <c r="F34" s="36" t="s">
        <v>45</v>
      </c>
      <c r="I34" s="36" t="s">
        <v>44</v>
      </c>
      <c r="J34" s="36" t="s">
        <v>46</v>
      </c>
      <c r="L34" s="33"/>
      <c r="AZ34" s="177" t="s">
        <v>810</v>
      </c>
      <c r="BA34" s="177" t="s">
        <v>811</v>
      </c>
      <c r="BB34" s="177" t="s">
        <v>786</v>
      </c>
      <c r="BC34" s="177" t="s">
        <v>84</v>
      </c>
      <c r="BD34" s="177" t="s">
        <v>86</v>
      </c>
    </row>
    <row r="35" spans="2:56" s="1" customFormat="1" ht="14.45" customHeight="1">
      <c r="B35" s="33"/>
      <c r="D35" s="53" t="s">
        <v>47</v>
      </c>
      <c r="E35" s="28" t="s">
        <v>48</v>
      </c>
      <c r="F35" s="84">
        <f>ROUND((SUM(BE101:BE1356)),  2)</f>
        <v>0</v>
      </c>
      <c r="I35" s="94">
        <v>0.21</v>
      </c>
      <c r="J35" s="84">
        <f>ROUND(((SUM(BE101:BE1356))*I35),  2)</f>
        <v>0</v>
      </c>
      <c r="L35" s="33"/>
      <c r="AZ35" s="177" t="s">
        <v>812</v>
      </c>
      <c r="BA35" s="177" t="s">
        <v>813</v>
      </c>
      <c r="BB35" s="177" t="s">
        <v>722</v>
      </c>
      <c r="BC35" s="177" t="s">
        <v>814</v>
      </c>
      <c r="BD35" s="177" t="s">
        <v>86</v>
      </c>
    </row>
    <row r="36" spans="2:56" s="1" customFormat="1" ht="14.45" customHeight="1">
      <c r="B36" s="33"/>
      <c r="E36" s="28" t="s">
        <v>49</v>
      </c>
      <c r="F36" s="84">
        <f>ROUND((SUM(BF101:BF1356)),  2)</f>
        <v>0</v>
      </c>
      <c r="I36" s="94">
        <v>0.15</v>
      </c>
      <c r="J36" s="84">
        <f>ROUND(((SUM(BF101:BF1356))*I36),  2)</f>
        <v>0</v>
      </c>
      <c r="L36" s="33"/>
      <c r="AZ36" s="177" t="s">
        <v>815</v>
      </c>
      <c r="BA36" s="177" t="s">
        <v>816</v>
      </c>
      <c r="BB36" s="177" t="s">
        <v>722</v>
      </c>
      <c r="BC36" s="177" t="s">
        <v>817</v>
      </c>
      <c r="BD36" s="177" t="s">
        <v>86</v>
      </c>
    </row>
    <row r="37" spans="2:56" s="1" customFormat="1" ht="14.45" hidden="1" customHeight="1">
      <c r="B37" s="33"/>
      <c r="E37" s="28" t="s">
        <v>50</v>
      </c>
      <c r="F37" s="84">
        <f>ROUND((SUM(BG101:BG1356)),  2)</f>
        <v>0</v>
      </c>
      <c r="I37" s="94">
        <v>0.21</v>
      </c>
      <c r="J37" s="84">
        <f>0</f>
        <v>0</v>
      </c>
      <c r="L37" s="33"/>
      <c r="AZ37" s="177" t="s">
        <v>818</v>
      </c>
      <c r="BA37" s="177" t="s">
        <v>819</v>
      </c>
      <c r="BB37" s="177" t="s">
        <v>722</v>
      </c>
      <c r="BC37" s="177" t="s">
        <v>820</v>
      </c>
      <c r="BD37" s="177" t="s">
        <v>86</v>
      </c>
    </row>
    <row r="38" spans="2:56" s="1" customFormat="1" ht="14.45" hidden="1" customHeight="1">
      <c r="B38" s="33"/>
      <c r="E38" s="28" t="s">
        <v>51</v>
      </c>
      <c r="F38" s="84">
        <f>ROUND((SUM(BH101:BH1356)),  2)</f>
        <v>0</v>
      </c>
      <c r="I38" s="94">
        <v>0.15</v>
      </c>
      <c r="J38" s="84">
        <f>0</f>
        <v>0</v>
      </c>
      <c r="L38" s="33"/>
      <c r="AZ38" s="177" t="s">
        <v>821</v>
      </c>
      <c r="BA38" s="177" t="s">
        <v>819</v>
      </c>
      <c r="BB38" s="177" t="s">
        <v>722</v>
      </c>
      <c r="BC38" s="177" t="s">
        <v>822</v>
      </c>
      <c r="BD38" s="177" t="s">
        <v>86</v>
      </c>
    </row>
    <row r="39" spans="2:56" s="1" customFormat="1" ht="14.45" hidden="1" customHeight="1">
      <c r="B39" s="33"/>
      <c r="E39" s="28" t="s">
        <v>52</v>
      </c>
      <c r="F39" s="84">
        <f>ROUND((SUM(BI101:BI1356)),  2)</f>
        <v>0</v>
      </c>
      <c r="I39" s="94">
        <v>0</v>
      </c>
      <c r="J39" s="84">
        <f>0</f>
        <v>0</v>
      </c>
      <c r="L39" s="33"/>
      <c r="AZ39" s="177" t="s">
        <v>823</v>
      </c>
      <c r="BA39" s="177" t="s">
        <v>824</v>
      </c>
      <c r="BB39" s="177" t="s">
        <v>722</v>
      </c>
      <c r="BC39" s="177" t="s">
        <v>825</v>
      </c>
      <c r="BD39" s="177" t="s">
        <v>86</v>
      </c>
    </row>
    <row r="40" spans="2:56" s="1" customFormat="1" ht="6.95" customHeight="1">
      <c r="B40" s="33"/>
      <c r="L40" s="33"/>
      <c r="AZ40" s="177" t="s">
        <v>826</v>
      </c>
      <c r="BA40" s="177" t="s">
        <v>826</v>
      </c>
      <c r="BB40" s="177" t="s">
        <v>738</v>
      </c>
      <c r="BC40" s="177" t="s">
        <v>827</v>
      </c>
      <c r="BD40" s="177" t="s">
        <v>86</v>
      </c>
    </row>
    <row r="41" spans="2:56" s="1" customFormat="1" ht="25.35" customHeight="1">
      <c r="B41" s="33"/>
      <c r="C41" s="95"/>
      <c r="D41" s="96" t="s">
        <v>53</v>
      </c>
      <c r="E41" s="55"/>
      <c r="F41" s="55"/>
      <c r="G41" s="97" t="s">
        <v>54</v>
      </c>
      <c r="H41" s="98" t="s">
        <v>55</v>
      </c>
      <c r="I41" s="55"/>
      <c r="J41" s="99">
        <f>SUM(J32:J39)</f>
        <v>0</v>
      </c>
      <c r="K41" s="100"/>
      <c r="L41" s="33"/>
      <c r="AZ41" s="177" t="s">
        <v>828</v>
      </c>
      <c r="BA41" s="177" t="s">
        <v>829</v>
      </c>
      <c r="BB41" s="177" t="s">
        <v>21</v>
      </c>
      <c r="BC41" s="177" t="s">
        <v>830</v>
      </c>
      <c r="BD41" s="177" t="s">
        <v>86</v>
      </c>
    </row>
    <row r="42" spans="2:56" s="1" customFormat="1" ht="14.45" customHeight="1">
      <c r="B42" s="42"/>
      <c r="C42" s="43"/>
      <c r="D42" s="43"/>
      <c r="E42" s="43"/>
      <c r="F42" s="43"/>
      <c r="G42" s="43"/>
      <c r="H42" s="43"/>
      <c r="I42" s="43"/>
      <c r="J42" s="43"/>
      <c r="K42" s="43"/>
      <c r="L42" s="33"/>
      <c r="AZ42" s="177" t="s">
        <v>831</v>
      </c>
      <c r="BA42" s="177" t="s">
        <v>831</v>
      </c>
      <c r="BB42" s="177" t="s">
        <v>738</v>
      </c>
      <c r="BC42" s="177" t="s">
        <v>832</v>
      </c>
      <c r="BD42" s="177" t="s">
        <v>86</v>
      </c>
    </row>
    <row r="43" spans="2:56" ht="11.25">
      <c r="AZ43" s="177" t="s">
        <v>833</v>
      </c>
      <c r="BA43" s="177" t="s">
        <v>834</v>
      </c>
      <c r="BB43" s="177" t="s">
        <v>251</v>
      </c>
      <c r="BC43" s="177" t="s">
        <v>835</v>
      </c>
      <c r="BD43" s="177" t="s">
        <v>86</v>
      </c>
    </row>
    <row r="44" spans="2:56" ht="11.25">
      <c r="AZ44" s="177" t="s">
        <v>836</v>
      </c>
      <c r="BA44" s="177" t="s">
        <v>837</v>
      </c>
      <c r="BB44" s="177" t="s">
        <v>722</v>
      </c>
      <c r="BC44" s="177" t="s">
        <v>838</v>
      </c>
      <c r="BD44" s="177" t="s">
        <v>86</v>
      </c>
    </row>
    <row r="45" spans="2:56" ht="11.25">
      <c r="AZ45" s="177" t="s">
        <v>839</v>
      </c>
      <c r="BA45" s="177" t="s">
        <v>21</v>
      </c>
      <c r="BB45" s="177" t="s">
        <v>722</v>
      </c>
      <c r="BC45" s="177" t="s">
        <v>840</v>
      </c>
      <c r="BD45" s="177" t="s">
        <v>86</v>
      </c>
    </row>
    <row r="46" spans="2:56" s="1" customFormat="1" ht="6.95" customHeight="1">
      <c r="B46" s="44"/>
      <c r="C46" s="45"/>
      <c r="D46" s="45"/>
      <c r="E46" s="45"/>
      <c r="F46" s="45"/>
      <c r="G46" s="45"/>
      <c r="H46" s="45"/>
      <c r="I46" s="45"/>
      <c r="J46" s="45"/>
      <c r="K46" s="45"/>
      <c r="L46" s="33"/>
      <c r="AZ46" s="177" t="s">
        <v>841</v>
      </c>
      <c r="BA46" s="177" t="s">
        <v>842</v>
      </c>
      <c r="BB46" s="177" t="s">
        <v>786</v>
      </c>
      <c r="BC46" s="177" t="s">
        <v>168</v>
      </c>
      <c r="BD46" s="177" t="s">
        <v>86</v>
      </c>
    </row>
    <row r="47" spans="2:56" s="1" customFormat="1" ht="24.95" customHeight="1">
      <c r="B47" s="33"/>
      <c r="C47" s="22" t="s">
        <v>121</v>
      </c>
      <c r="L47" s="33"/>
      <c r="AZ47" s="177" t="s">
        <v>843</v>
      </c>
      <c r="BA47" s="177" t="s">
        <v>843</v>
      </c>
      <c r="BB47" s="177" t="s">
        <v>786</v>
      </c>
      <c r="BC47" s="177" t="s">
        <v>844</v>
      </c>
      <c r="BD47" s="177" t="s">
        <v>86</v>
      </c>
    </row>
    <row r="48" spans="2:56" s="1" customFormat="1" ht="6.95" customHeight="1">
      <c r="B48" s="33"/>
      <c r="L48" s="33"/>
      <c r="AZ48" s="177" t="s">
        <v>845</v>
      </c>
      <c r="BA48" s="177" t="s">
        <v>846</v>
      </c>
      <c r="BB48" s="177" t="s">
        <v>150</v>
      </c>
      <c r="BC48" s="177" t="s">
        <v>847</v>
      </c>
      <c r="BD48" s="177" t="s">
        <v>86</v>
      </c>
    </row>
    <row r="49" spans="2:56" s="1" customFormat="1" ht="12" customHeight="1">
      <c r="B49" s="33"/>
      <c r="C49" s="28" t="s">
        <v>16</v>
      </c>
      <c r="L49" s="33"/>
      <c r="AZ49" s="177" t="s">
        <v>848</v>
      </c>
      <c r="BA49" s="177" t="s">
        <v>848</v>
      </c>
      <c r="BB49" s="177" t="s">
        <v>786</v>
      </c>
      <c r="BC49" s="177" t="s">
        <v>178</v>
      </c>
      <c r="BD49" s="177" t="s">
        <v>86</v>
      </c>
    </row>
    <row r="50" spans="2:56" s="1" customFormat="1" ht="16.5" customHeight="1">
      <c r="B50" s="33"/>
      <c r="E50" s="334" t="str">
        <f>E7</f>
        <v>PK Modřany – rekonstrukce</v>
      </c>
      <c r="F50" s="335"/>
      <c r="G50" s="335"/>
      <c r="H50" s="335"/>
      <c r="L50" s="33"/>
      <c r="AZ50" s="177" t="s">
        <v>849</v>
      </c>
      <c r="BA50" s="177" t="s">
        <v>850</v>
      </c>
      <c r="BB50" s="177" t="s">
        <v>150</v>
      </c>
      <c r="BC50" s="177" t="s">
        <v>851</v>
      </c>
      <c r="BD50" s="177" t="s">
        <v>86</v>
      </c>
    </row>
    <row r="51" spans="2:56" ht="12" customHeight="1">
      <c r="B51" s="21"/>
      <c r="C51" s="28" t="s">
        <v>117</v>
      </c>
      <c r="L51" s="21"/>
      <c r="AZ51" s="177" t="s">
        <v>852</v>
      </c>
      <c r="BA51" s="177" t="s">
        <v>853</v>
      </c>
      <c r="BB51" s="177" t="s">
        <v>150</v>
      </c>
      <c r="BC51" s="177" t="s">
        <v>854</v>
      </c>
      <c r="BD51" s="177" t="s">
        <v>86</v>
      </c>
    </row>
    <row r="52" spans="2:56" s="1" customFormat="1" ht="16.5" customHeight="1">
      <c r="B52" s="33"/>
      <c r="E52" s="334" t="s">
        <v>118</v>
      </c>
      <c r="F52" s="336"/>
      <c r="G52" s="336"/>
      <c r="H52" s="336"/>
      <c r="L52" s="33"/>
      <c r="AZ52" s="177" t="s">
        <v>855</v>
      </c>
      <c r="BA52" s="177" t="s">
        <v>856</v>
      </c>
      <c r="BB52" s="177" t="s">
        <v>150</v>
      </c>
      <c r="BC52" s="177" t="s">
        <v>857</v>
      </c>
      <c r="BD52" s="177" t="s">
        <v>86</v>
      </c>
    </row>
    <row r="53" spans="2:56" s="1" customFormat="1" ht="12" customHeight="1">
      <c r="B53" s="33"/>
      <c r="C53" s="28" t="s">
        <v>119</v>
      </c>
      <c r="L53" s="33"/>
      <c r="AZ53" s="177" t="s">
        <v>858</v>
      </c>
      <c r="BA53" s="177" t="s">
        <v>859</v>
      </c>
      <c r="BB53" s="177" t="s">
        <v>150</v>
      </c>
      <c r="BC53" s="177" t="s">
        <v>860</v>
      </c>
      <c r="BD53" s="177" t="s">
        <v>86</v>
      </c>
    </row>
    <row r="54" spans="2:56" s="1" customFormat="1" ht="16.5" customHeight="1">
      <c r="B54" s="33"/>
      <c r="E54" s="298" t="str">
        <f>E11</f>
        <v>SO 01 - Modernizace plata plavební komory</v>
      </c>
      <c r="F54" s="336"/>
      <c r="G54" s="336"/>
      <c r="H54" s="336"/>
      <c r="L54" s="33"/>
      <c r="AZ54" s="177" t="s">
        <v>861</v>
      </c>
      <c r="BA54" s="177" t="s">
        <v>862</v>
      </c>
      <c r="BB54" s="177" t="s">
        <v>150</v>
      </c>
      <c r="BC54" s="177" t="s">
        <v>863</v>
      </c>
      <c r="BD54" s="177" t="s">
        <v>86</v>
      </c>
    </row>
    <row r="55" spans="2:56" s="1" customFormat="1" ht="6.95" customHeight="1">
      <c r="B55" s="33"/>
      <c r="L55" s="33"/>
      <c r="AZ55" s="177" t="s">
        <v>864</v>
      </c>
      <c r="BA55" s="177" t="s">
        <v>865</v>
      </c>
      <c r="BB55" s="177" t="s">
        <v>150</v>
      </c>
      <c r="BC55" s="177" t="s">
        <v>866</v>
      </c>
      <c r="BD55" s="177" t="s">
        <v>86</v>
      </c>
    </row>
    <row r="56" spans="2:56" s="1" customFormat="1" ht="12" customHeight="1">
      <c r="B56" s="33"/>
      <c r="C56" s="28" t="s">
        <v>22</v>
      </c>
      <c r="F56" s="26" t="str">
        <f>F14</f>
        <v>Praha 12 – Modřany</v>
      </c>
      <c r="I56" s="28" t="s">
        <v>24</v>
      </c>
      <c r="J56" s="50" t="str">
        <f>IF(J14="","",J14)</f>
        <v>25. 5. 2022</v>
      </c>
      <c r="L56" s="33"/>
      <c r="AZ56" s="177" t="s">
        <v>867</v>
      </c>
      <c r="BA56" s="177" t="s">
        <v>868</v>
      </c>
      <c r="BB56" s="177" t="s">
        <v>150</v>
      </c>
      <c r="BC56" s="177" t="s">
        <v>869</v>
      </c>
      <c r="BD56" s="177" t="s">
        <v>86</v>
      </c>
    </row>
    <row r="57" spans="2:56" s="1" customFormat="1" ht="6.95" customHeight="1">
      <c r="B57" s="33"/>
      <c r="L57" s="33"/>
      <c r="AZ57" s="177" t="s">
        <v>870</v>
      </c>
      <c r="BA57" s="177" t="s">
        <v>871</v>
      </c>
      <c r="BB57" s="177" t="s">
        <v>150</v>
      </c>
      <c r="BC57" s="177" t="s">
        <v>872</v>
      </c>
      <c r="BD57" s="177" t="s">
        <v>86</v>
      </c>
    </row>
    <row r="58" spans="2:56" s="1" customFormat="1" ht="15.2" customHeight="1">
      <c r="B58" s="33"/>
      <c r="C58" s="28" t="s">
        <v>26</v>
      </c>
      <c r="F58" s="26" t="str">
        <f>E17</f>
        <v>Povodí Vltavy, státní podnik</v>
      </c>
      <c r="I58" s="28" t="s">
        <v>34</v>
      </c>
      <c r="J58" s="31" t="str">
        <f>E23</f>
        <v>AQUATIS a. s.</v>
      </c>
      <c r="L58" s="33"/>
      <c r="AZ58" s="177" t="s">
        <v>873</v>
      </c>
      <c r="BA58" s="177" t="s">
        <v>874</v>
      </c>
      <c r="BB58" s="177" t="s">
        <v>150</v>
      </c>
      <c r="BC58" s="177" t="s">
        <v>875</v>
      </c>
      <c r="BD58" s="177" t="s">
        <v>86</v>
      </c>
    </row>
    <row r="59" spans="2:56" s="1" customFormat="1" ht="15.2" customHeight="1">
      <c r="B59" s="33"/>
      <c r="C59" s="28" t="s">
        <v>32</v>
      </c>
      <c r="F59" s="26" t="str">
        <f>IF(E20="","",E20)</f>
        <v>Vyplň údaj</v>
      </c>
      <c r="I59" s="28" t="s">
        <v>39</v>
      </c>
      <c r="J59" s="31" t="str">
        <f>E26</f>
        <v>Bc. Patková Aneta</v>
      </c>
      <c r="L59" s="33"/>
      <c r="AZ59" s="177" t="s">
        <v>876</v>
      </c>
      <c r="BA59" s="177" t="s">
        <v>877</v>
      </c>
      <c r="BB59" s="177" t="s">
        <v>786</v>
      </c>
      <c r="BC59" s="177" t="s">
        <v>8</v>
      </c>
      <c r="BD59" s="177" t="s">
        <v>86</v>
      </c>
    </row>
    <row r="60" spans="2:56" s="1" customFormat="1" ht="10.35" customHeight="1">
      <c r="B60" s="33"/>
      <c r="L60" s="33"/>
      <c r="AZ60" s="177" t="s">
        <v>878</v>
      </c>
      <c r="BA60" s="177" t="s">
        <v>879</v>
      </c>
      <c r="BB60" s="177" t="s">
        <v>786</v>
      </c>
      <c r="BC60" s="177" t="s">
        <v>84</v>
      </c>
      <c r="BD60" s="177" t="s">
        <v>86</v>
      </c>
    </row>
    <row r="61" spans="2:56" s="1" customFormat="1" ht="29.25" customHeight="1">
      <c r="B61" s="33"/>
      <c r="C61" s="101" t="s">
        <v>122</v>
      </c>
      <c r="D61" s="95"/>
      <c r="E61" s="95"/>
      <c r="F61" s="95"/>
      <c r="G61" s="95"/>
      <c r="H61" s="95"/>
      <c r="I61" s="95"/>
      <c r="J61" s="102" t="s">
        <v>123</v>
      </c>
      <c r="K61" s="95"/>
      <c r="L61" s="33"/>
      <c r="AZ61" s="177" t="s">
        <v>880</v>
      </c>
      <c r="BA61" s="177" t="s">
        <v>881</v>
      </c>
      <c r="BB61" s="177" t="s">
        <v>786</v>
      </c>
      <c r="BC61" s="177" t="s">
        <v>84</v>
      </c>
      <c r="BD61" s="177" t="s">
        <v>86</v>
      </c>
    </row>
    <row r="62" spans="2:56" s="1" customFormat="1" ht="10.35" customHeight="1">
      <c r="B62" s="33"/>
      <c r="L62" s="33"/>
      <c r="AZ62" s="177" t="s">
        <v>882</v>
      </c>
      <c r="BA62" s="177" t="s">
        <v>883</v>
      </c>
      <c r="BB62" s="177" t="s">
        <v>786</v>
      </c>
      <c r="BC62" s="177" t="s">
        <v>84</v>
      </c>
      <c r="BD62" s="177" t="s">
        <v>86</v>
      </c>
    </row>
    <row r="63" spans="2:56" s="1" customFormat="1" ht="22.9" customHeight="1">
      <c r="B63" s="33"/>
      <c r="C63" s="103" t="s">
        <v>75</v>
      </c>
      <c r="J63" s="64">
        <f>J101</f>
        <v>0</v>
      </c>
      <c r="L63" s="33"/>
      <c r="AU63" s="18" t="s">
        <v>124</v>
      </c>
      <c r="AZ63" s="177" t="s">
        <v>884</v>
      </c>
      <c r="BA63" s="177" t="s">
        <v>884</v>
      </c>
      <c r="BB63" s="177" t="s">
        <v>738</v>
      </c>
      <c r="BC63" s="177" t="s">
        <v>885</v>
      </c>
      <c r="BD63" s="177" t="s">
        <v>86</v>
      </c>
    </row>
    <row r="64" spans="2:56" s="8" customFormat="1" ht="24.95" customHeight="1">
      <c r="B64" s="104"/>
      <c r="D64" s="105" t="s">
        <v>886</v>
      </c>
      <c r="E64" s="106"/>
      <c r="F64" s="106"/>
      <c r="G64" s="106"/>
      <c r="H64" s="106"/>
      <c r="I64" s="106"/>
      <c r="J64" s="107">
        <f>J102</f>
        <v>0</v>
      </c>
      <c r="L64" s="104"/>
      <c r="AZ64" s="179" t="s">
        <v>887</v>
      </c>
      <c r="BA64" s="179" t="s">
        <v>888</v>
      </c>
      <c r="BB64" s="179" t="s">
        <v>738</v>
      </c>
      <c r="BC64" s="179" t="s">
        <v>84</v>
      </c>
      <c r="BD64" s="179" t="s">
        <v>86</v>
      </c>
    </row>
    <row r="65" spans="2:56" s="9" customFormat="1" ht="19.899999999999999" customHeight="1">
      <c r="B65" s="108"/>
      <c r="D65" s="109" t="s">
        <v>889</v>
      </c>
      <c r="E65" s="110"/>
      <c r="F65" s="110"/>
      <c r="G65" s="110"/>
      <c r="H65" s="110"/>
      <c r="I65" s="110"/>
      <c r="J65" s="111">
        <f>J103</f>
        <v>0</v>
      </c>
      <c r="L65" s="108"/>
      <c r="AZ65" s="180" t="s">
        <v>890</v>
      </c>
      <c r="BA65" s="180" t="s">
        <v>891</v>
      </c>
      <c r="BB65" s="180" t="s">
        <v>722</v>
      </c>
      <c r="BC65" s="180" t="s">
        <v>892</v>
      </c>
      <c r="BD65" s="180" t="s">
        <v>86</v>
      </c>
    </row>
    <row r="66" spans="2:56" s="9" customFormat="1" ht="19.899999999999999" customHeight="1">
      <c r="B66" s="108"/>
      <c r="D66" s="109" t="s">
        <v>893</v>
      </c>
      <c r="E66" s="110"/>
      <c r="F66" s="110"/>
      <c r="G66" s="110"/>
      <c r="H66" s="110"/>
      <c r="I66" s="110"/>
      <c r="J66" s="111">
        <f>J387</f>
        <v>0</v>
      </c>
      <c r="L66" s="108"/>
      <c r="AZ66" s="180" t="s">
        <v>894</v>
      </c>
      <c r="BA66" s="180" t="s">
        <v>895</v>
      </c>
      <c r="BB66" s="180" t="s">
        <v>722</v>
      </c>
      <c r="BC66" s="180" t="s">
        <v>896</v>
      </c>
      <c r="BD66" s="180" t="s">
        <v>86</v>
      </c>
    </row>
    <row r="67" spans="2:56" s="9" customFormat="1" ht="19.899999999999999" customHeight="1">
      <c r="B67" s="108"/>
      <c r="D67" s="109" t="s">
        <v>897</v>
      </c>
      <c r="E67" s="110"/>
      <c r="F67" s="110"/>
      <c r="G67" s="110"/>
      <c r="H67" s="110"/>
      <c r="I67" s="110"/>
      <c r="J67" s="111">
        <f>J501</f>
        <v>0</v>
      </c>
      <c r="L67" s="108"/>
      <c r="AZ67" s="180" t="s">
        <v>898</v>
      </c>
      <c r="BA67" s="180" t="s">
        <v>899</v>
      </c>
      <c r="BB67" s="180" t="s">
        <v>722</v>
      </c>
      <c r="BC67" s="180" t="s">
        <v>900</v>
      </c>
      <c r="BD67" s="180" t="s">
        <v>86</v>
      </c>
    </row>
    <row r="68" spans="2:56" s="9" customFormat="1" ht="19.899999999999999" customHeight="1">
      <c r="B68" s="108"/>
      <c r="D68" s="109" t="s">
        <v>901</v>
      </c>
      <c r="E68" s="110"/>
      <c r="F68" s="110"/>
      <c r="G68" s="110"/>
      <c r="H68" s="110"/>
      <c r="I68" s="110"/>
      <c r="J68" s="111">
        <f>J599</f>
        <v>0</v>
      </c>
      <c r="L68" s="108"/>
      <c r="AZ68" s="180" t="s">
        <v>902</v>
      </c>
      <c r="BA68" s="180" t="s">
        <v>903</v>
      </c>
      <c r="BB68" s="180" t="s">
        <v>722</v>
      </c>
      <c r="BC68" s="180" t="s">
        <v>904</v>
      </c>
      <c r="BD68" s="180" t="s">
        <v>86</v>
      </c>
    </row>
    <row r="69" spans="2:56" s="9" customFormat="1" ht="19.899999999999999" customHeight="1">
      <c r="B69" s="108"/>
      <c r="D69" s="109" t="s">
        <v>905</v>
      </c>
      <c r="E69" s="110"/>
      <c r="F69" s="110"/>
      <c r="G69" s="110"/>
      <c r="H69" s="110"/>
      <c r="I69" s="110"/>
      <c r="J69" s="111">
        <f>J730</f>
        <v>0</v>
      </c>
      <c r="L69" s="108"/>
      <c r="AZ69" s="180" t="s">
        <v>906</v>
      </c>
      <c r="BA69" s="180" t="s">
        <v>907</v>
      </c>
      <c r="BB69" s="180" t="s">
        <v>150</v>
      </c>
      <c r="BC69" s="180" t="s">
        <v>908</v>
      </c>
      <c r="BD69" s="180" t="s">
        <v>86</v>
      </c>
    </row>
    <row r="70" spans="2:56" s="9" customFormat="1" ht="19.899999999999999" customHeight="1">
      <c r="B70" s="108"/>
      <c r="D70" s="109" t="s">
        <v>909</v>
      </c>
      <c r="E70" s="110"/>
      <c r="F70" s="110"/>
      <c r="G70" s="110"/>
      <c r="H70" s="110"/>
      <c r="I70" s="110"/>
      <c r="J70" s="111">
        <f>J833</f>
        <v>0</v>
      </c>
      <c r="L70" s="108"/>
      <c r="AZ70" s="180" t="s">
        <v>910</v>
      </c>
      <c r="BA70" s="180" t="s">
        <v>911</v>
      </c>
      <c r="BB70" s="180" t="s">
        <v>150</v>
      </c>
      <c r="BC70" s="180" t="s">
        <v>912</v>
      </c>
      <c r="BD70" s="180" t="s">
        <v>86</v>
      </c>
    </row>
    <row r="71" spans="2:56" s="9" customFormat="1" ht="19.899999999999999" customHeight="1">
      <c r="B71" s="108"/>
      <c r="D71" s="109" t="s">
        <v>913</v>
      </c>
      <c r="E71" s="110"/>
      <c r="F71" s="110"/>
      <c r="G71" s="110"/>
      <c r="H71" s="110"/>
      <c r="I71" s="110"/>
      <c r="J71" s="111">
        <f>J1016</f>
        <v>0</v>
      </c>
      <c r="L71" s="108"/>
      <c r="AZ71" s="180" t="s">
        <v>914</v>
      </c>
      <c r="BA71" s="180" t="s">
        <v>915</v>
      </c>
      <c r="BB71" s="180" t="s">
        <v>150</v>
      </c>
      <c r="BC71" s="180" t="s">
        <v>916</v>
      </c>
      <c r="BD71" s="180" t="s">
        <v>86</v>
      </c>
    </row>
    <row r="72" spans="2:56" s="9" customFormat="1" ht="19.899999999999999" customHeight="1">
      <c r="B72" s="108"/>
      <c r="D72" s="109" t="s">
        <v>917</v>
      </c>
      <c r="E72" s="110"/>
      <c r="F72" s="110"/>
      <c r="G72" s="110"/>
      <c r="H72" s="110"/>
      <c r="I72" s="110"/>
      <c r="J72" s="111">
        <f>J1152</f>
        <v>0</v>
      </c>
      <c r="L72" s="108"/>
      <c r="AZ72" s="180" t="s">
        <v>918</v>
      </c>
      <c r="BA72" s="180" t="s">
        <v>919</v>
      </c>
      <c r="BB72" s="180" t="s">
        <v>738</v>
      </c>
      <c r="BC72" s="180" t="s">
        <v>920</v>
      </c>
      <c r="BD72" s="180" t="s">
        <v>86</v>
      </c>
    </row>
    <row r="73" spans="2:56" s="9" customFormat="1" ht="19.899999999999999" customHeight="1">
      <c r="B73" s="108"/>
      <c r="D73" s="109" t="s">
        <v>921</v>
      </c>
      <c r="E73" s="110"/>
      <c r="F73" s="110"/>
      <c r="G73" s="110"/>
      <c r="H73" s="110"/>
      <c r="I73" s="110"/>
      <c r="J73" s="111">
        <f>J1177</f>
        <v>0</v>
      </c>
      <c r="L73" s="108"/>
      <c r="AZ73" s="180" t="s">
        <v>922</v>
      </c>
      <c r="BA73" s="180" t="s">
        <v>922</v>
      </c>
      <c r="BB73" s="180" t="s">
        <v>786</v>
      </c>
      <c r="BC73" s="180" t="s">
        <v>204</v>
      </c>
      <c r="BD73" s="180" t="s">
        <v>86</v>
      </c>
    </row>
    <row r="74" spans="2:56" s="8" customFormat="1" ht="24.95" customHeight="1">
      <c r="B74" s="104"/>
      <c r="D74" s="105" t="s">
        <v>923</v>
      </c>
      <c r="E74" s="106"/>
      <c r="F74" s="106"/>
      <c r="G74" s="106"/>
      <c r="H74" s="106"/>
      <c r="I74" s="106"/>
      <c r="J74" s="107">
        <f>J1182</f>
        <v>0</v>
      </c>
      <c r="L74" s="104"/>
      <c r="AZ74" s="179" t="s">
        <v>924</v>
      </c>
      <c r="BA74" s="179" t="s">
        <v>924</v>
      </c>
      <c r="BB74" s="179" t="s">
        <v>786</v>
      </c>
      <c r="BC74" s="179" t="s">
        <v>86</v>
      </c>
      <c r="BD74" s="179" t="s">
        <v>86</v>
      </c>
    </row>
    <row r="75" spans="2:56" s="9" customFormat="1" ht="19.899999999999999" customHeight="1">
      <c r="B75" s="108"/>
      <c r="D75" s="109" t="s">
        <v>925</v>
      </c>
      <c r="E75" s="110"/>
      <c r="F75" s="110"/>
      <c r="G75" s="110"/>
      <c r="H75" s="110"/>
      <c r="I75" s="110"/>
      <c r="J75" s="111">
        <f>J1183</f>
        <v>0</v>
      </c>
      <c r="L75" s="108"/>
      <c r="AZ75" s="180" t="s">
        <v>926</v>
      </c>
      <c r="BA75" s="180" t="s">
        <v>926</v>
      </c>
      <c r="BB75" s="180" t="s">
        <v>786</v>
      </c>
      <c r="BC75" s="180" t="s">
        <v>163</v>
      </c>
      <c r="BD75" s="180" t="s">
        <v>86</v>
      </c>
    </row>
    <row r="76" spans="2:56" s="9" customFormat="1" ht="19.899999999999999" customHeight="1">
      <c r="B76" s="108"/>
      <c r="D76" s="109" t="s">
        <v>927</v>
      </c>
      <c r="E76" s="110"/>
      <c r="F76" s="110"/>
      <c r="G76" s="110"/>
      <c r="H76" s="110"/>
      <c r="I76" s="110"/>
      <c r="J76" s="111">
        <f>J1204</f>
        <v>0</v>
      </c>
      <c r="L76" s="108"/>
      <c r="AZ76" s="180" t="s">
        <v>928</v>
      </c>
      <c r="BA76" s="180" t="s">
        <v>929</v>
      </c>
      <c r="BB76" s="180" t="s">
        <v>786</v>
      </c>
      <c r="BC76" s="180" t="s">
        <v>178</v>
      </c>
      <c r="BD76" s="180" t="s">
        <v>86</v>
      </c>
    </row>
    <row r="77" spans="2:56" s="8" customFormat="1" ht="24.95" customHeight="1">
      <c r="B77" s="104"/>
      <c r="D77" s="105" t="s">
        <v>386</v>
      </c>
      <c r="E77" s="106"/>
      <c r="F77" s="106"/>
      <c r="G77" s="106"/>
      <c r="H77" s="106"/>
      <c r="I77" s="106"/>
      <c r="J77" s="107">
        <f>J1304</f>
        <v>0</v>
      </c>
      <c r="L77" s="104"/>
      <c r="AZ77" s="179" t="s">
        <v>930</v>
      </c>
      <c r="BA77" s="179" t="s">
        <v>930</v>
      </c>
      <c r="BB77" s="179" t="s">
        <v>722</v>
      </c>
      <c r="BC77" s="179" t="s">
        <v>931</v>
      </c>
      <c r="BD77" s="179" t="s">
        <v>86</v>
      </c>
    </row>
    <row r="78" spans="2:56" s="9" customFormat="1" ht="19.899999999999999" customHeight="1">
      <c r="B78" s="108"/>
      <c r="D78" s="109" t="s">
        <v>932</v>
      </c>
      <c r="E78" s="110"/>
      <c r="F78" s="110"/>
      <c r="G78" s="110"/>
      <c r="H78" s="110"/>
      <c r="I78" s="110"/>
      <c r="J78" s="111">
        <f>J1305</f>
        <v>0</v>
      </c>
      <c r="L78" s="108"/>
      <c r="AZ78" s="180" t="s">
        <v>933</v>
      </c>
      <c r="BA78" s="180" t="s">
        <v>933</v>
      </c>
      <c r="BB78" s="180" t="s">
        <v>251</v>
      </c>
      <c r="BC78" s="180" t="s">
        <v>934</v>
      </c>
      <c r="BD78" s="180" t="s">
        <v>86</v>
      </c>
    </row>
    <row r="79" spans="2:56" s="9" customFormat="1" ht="19.899999999999999" customHeight="1">
      <c r="B79" s="108"/>
      <c r="D79" s="109" t="s">
        <v>935</v>
      </c>
      <c r="E79" s="110"/>
      <c r="F79" s="110"/>
      <c r="G79" s="110"/>
      <c r="H79" s="110"/>
      <c r="I79" s="110"/>
      <c r="J79" s="111">
        <f>J1320</f>
        <v>0</v>
      </c>
      <c r="L79" s="108"/>
      <c r="AZ79" s="180" t="s">
        <v>936</v>
      </c>
      <c r="BA79" s="180" t="s">
        <v>936</v>
      </c>
      <c r="BB79" s="180" t="s">
        <v>251</v>
      </c>
      <c r="BC79" s="180" t="s">
        <v>937</v>
      </c>
      <c r="BD79" s="180" t="s">
        <v>86</v>
      </c>
    </row>
    <row r="80" spans="2:56" s="1" customFormat="1" ht="21.75" customHeight="1">
      <c r="B80" s="33"/>
      <c r="L80" s="33"/>
      <c r="AZ80" s="177" t="s">
        <v>938</v>
      </c>
      <c r="BA80" s="177" t="s">
        <v>939</v>
      </c>
      <c r="BB80" s="177" t="s">
        <v>251</v>
      </c>
      <c r="BC80" s="177" t="s">
        <v>940</v>
      </c>
      <c r="BD80" s="177" t="s">
        <v>86</v>
      </c>
    </row>
    <row r="81" spans="2:56" s="1" customFormat="1" ht="6.95" customHeight="1">
      <c r="B81" s="42"/>
      <c r="C81" s="43"/>
      <c r="D81" s="43"/>
      <c r="E81" s="43"/>
      <c r="F81" s="43"/>
      <c r="G81" s="43"/>
      <c r="H81" s="43"/>
      <c r="I81" s="43"/>
      <c r="J81" s="43"/>
      <c r="K81" s="43"/>
      <c r="L81" s="33"/>
      <c r="AZ81" s="177" t="s">
        <v>941</v>
      </c>
      <c r="BA81" s="177" t="s">
        <v>941</v>
      </c>
      <c r="BB81" s="177" t="s">
        <v>722</v>
      </c>
      <c r="BC81" s="177" t="s">
        <v>942</v>
      </c>
      <c r="BD81" s="177" t="s">
        <v>86</v>
      </c>
    </row>
    <row r="82" spans="2:56" ht="11.25">
      <c r="AZ82" s="177" t="s">
        <v>943</v>
      </c>
      <c r="BA82" s="177" t="s">
        <v>944</v>
      </c>
      <c r="BB82" s="177" t="s">
        <v>738</v>
      </c>
      <c r="BC82" s="177" t="s">
        <v>945</v>
      </c>
      <c r="BD82" s="177" t="s">
        <v>86</v>
      </c>
    </row>
    <row r="83" spans="2:56" ht="11.25">
      <c r="AZ83" s="177" t="s">
        <v>946</v>
      </c>
      <c r="BA83" s="177" t="s">
        <v>946</v>
      </c>
      <c r="BB83" s="177" t="s">
        <v>738</v>
      </c>
      <c r="BC83" s="177" t="s">
        <v>947</v>
      </c>
      <c r="BD83" s="177" t="s">
        <v>86</v>
      </c>
    </row>
    <row r="84" spans="2:56" ht="11.25">
      <c r="AZ84" s="177" t="s">
        <v>948</v>
      </c>
      <c r="BA84" s="177" t="s">
        <v>949</v>
      </c>
      <c r="BB84" s="177" t="s">
        <v>738</v>
      </c>
      <c r="BC84" s="177" t="s">
        <v>950</v>
      </c>
      <c r="BD84" s="177" t="s">
        <v>86</v>
      </c>
    </row>
    <row r="85" spans="2:56" s="1" customFormat="1" ht="6.95" customHeight="1">
      <c r="B85" s="44"/>
      <c r="C85" s="45"/>
      <c r="D85" s="45"/>
      <c r="E85" s="45"/>
      <c r="F85" s="45"/>
      <c r="G85" s="45"/>
      <c r="H85" s="45"/>
      <c r="I85" s="45"/>
      <c r="J85" s="45"/>
      <c r="K85" s="45"/>
      <c r="L85" s="33"/>
      <c r="AZ85" s="177" t="s">
        <v>951</v>
      </c>
      <c r="BA85" s="177" t="s">
        <v>951</v>
      </c>
      <c r="BB85" s="177" t="s">
        <v>738</v>
      </c>
      <c r="BC85" s="177" t="s">
        <v>952</v>
      </c>
      <c r="BD85" s="177" t="s">
        <v>86</v>
      </c>
    </row>
    <row r="86" spans="2:56" s="1" customFormat="1" ht="24.95" customHeight="1">
      <c r="B86" s="33"/>
      <c r="C86" s="22" t="s">
        <v>131</v>
      </c>
      <c r="L86" s="33"/>
      <c r="AZ86" s="177" t="s">
        <v>953</v>
      </c>
      <c r="BA86" s="177" t="s">
        <v>954</v>
      </c>
      <c r="BB86" s="177" t="s">
        <v>738</v>
      </c>
      <c r="BC86" s="177" t="s">
        <v>955</v>
      </c>
      <c r="BD86" s="177" t="s">
        <v>86</v>
      </c>
    </row>
    <row r="87" spans="2:56" s="1" customFormat="1" ht="6.95" customHeight="1">
      <c r="B87" s="33"/>
      <c r="L87" s="33"/>
      <c r="AZ87" s="177" t="s">
        <v>956</v>
      </c>
      <c r="BA87" s="177" t="s">
        <v>957</v>
      </c>
      <c r="BB87" s="177" t="s">
        <v>722</v>
      </c>
      <c r="BC87" s="177" t="s">
        <v>958</v>
      </c>
      <c r="BD87" s="177" t="s">
        <v>86</v>
      </c>
    </row>
    <row r="88" spans="2:56" s="1" customFormat="1" ht="12" customHeight="1">
      <c r="B88" s="33"/>
      <c r="C88" s="28" t="s">
        <v>16</v>
      </c>
      <c r="L88" s="33"/>
      <c r="AZ88" s="177" t="s">
        <v>959</v>
      </c>
      <c r="BA88" s="177" t="s">
        <v>960</v>
      </c>
      <c r="BB88" s="177" t="s">
        <v>722</v>
      </c>
      <c r="BC88" s="177" t="s">
        <v>961</v>
      </c>
      <c r="BD88" s="177" t="s">
        <v>86</v>
      </c>
    </row>
    <row r="89" spans="2:56" s="1" customFormat="1" ht="16.5" customHeight="1">
      <c r="B89" s="33"/>
      <c r="E89" s="334" t="str">
        <f>E7</f>
        <v>PK Modřany – rekonstrukce</v>
      </c>
      <c r="F89" s="335"/>
      <c r="G89" s="335"/>
      <c r="H89" s="335"/>
      <c r="L89" s="33"/>
    </row>
    <row r="90" spans="2:56" ht="12" customHeight="1">
      <c r="B90" s="21"/>
      <c r="C90" s="28" t="s">
        <v>117</v>
      </c>
      <c r="L90" s="21"/>
    </row>
    <row r="91" spans="2:56" s="1" customFormat="1" ht="16.5" customHeight="1">
      <c r="B91" s="33"/>
      <c r="E91" s="334" t="s">
        <v>118</v>
      </c>
      <c r="F91" s="336"/>
      <c r="G91" s="336"/>
      <c r="H91" s="336"/>
      <c r="L91" s="33"/>
    </row>
    <row r="92" spans="2:56" s="1" customFormat="1" ht="12" customHeight="1">
      <c r="B92" s="33"/>
      <c r="C92" s="28" t="s">
        <v>119</v>
      </c>
      <c r="L92" s="33"/>
    </row>
    <row r="93" spans="2:56" s="1" customFormat="1" ht="16.5" customHeight="1">
      <c r="B93" s="33"/>
      <c r="E93" s="298" t="str">
        <f>E11</f>
        <v>SO 01 - Modernizace plata plavební komory</v>
      </c>
      <c r="F93" s="336"/>
      <c r="G93" s="336"/>
      <c r="H93" s="336"/>
      <c r="L93" s="33"/>
    </row>
    <row r="94" spans="2:56" s="1" customFormat="1" ht="6.95" customHeight="1">
      <c r="B94" s="33"/>
      <c r="L94" s="33"/>
    </row>
    <row r="95" spans="2:56" s="1" customFormat="1" ht="12" customHeight="1">
      <c r="B95" s="33"/>
      <c r="C95" s="28" t="s">
        <v>22</v>
      </c>
      <c r="F95" s="26" t="str">
        <f>F14</f>
        <v>Praha 12 – Modřany</v>
      </c>
      <c r="I95" s="28" t="s">
        <v>24</v>
      </c>
      <c r="J95" s="50" t="str">
        <f>IF(J14="","",J14)</f>
        <v>25. 5. 2022</v>
      </c>
      <c r="L95" s="33"/>
    </row>
    <row r="96" spans="2:56" s="1" customFormat="1" ht="6.95" customHeight="1">
      <c r="B96" s="33"/>
      <c r="L96" s="33"/>
    </row>
    <row r="97" spans="2:65" s="1" customFormat="1" ht="15.2" customHeight="1">
      <c r="B97" s="33"/>
      <c r="C97" s="28" t="s">
        <v>26</v>
      </c>
      <c r="F97" s="26" t="str">
        <f>E17</f>
        <v>Povodí Vltavy, státní podnik</v>
      </c>
      <c r="I97" s="28" t="s">
        <v>34</v>
      </c>
      <c r="J97" s="31" t="str">
        <f>E23</f>
        <v>AQUATIS a. s.</v>
      </c>
      <c r="L97" s="33"/>
    </row>
    <row r="98" spans="2:65" s="1" customFormat="1" ht="15.2" customHeight="1">
      <c r="B98" s="33"/>
      <c r="C98" s="28" t="s">
        <v>32</v>
      </c>
      <c r="F98" s="26" t="str">
        <f>IF(E20="","",E20)</f>
        <v>Vyplň údaj</v>
      </c>
      <c r="I98" s="28" t="s">
        <v>39</v>
      </c>
      <c r="J98" s="31" t="str">
        <f>E26</f>
        <v>Bc. Patková Aneta</v>
      </c>
      <c r="L98" s="33"/>
    </row>
    <row r="99" spans="2:65" s="1" customFormat="1" ht="10.35" customHeight="1">
      <c r="B99" s="33"/>
      <c r="L99" s="33"/>
    </row>
    <row r="100" spans="2:65" s="10" customFormat="1" ht="29.25" customHeight="1">
      <c r="B100" s="112"/>
      <c r="C100" s="113" t="s">
        <v>132</v>
      </c>
      <c r="D100" s="114" t="s">
        <v>62</v>
      </c>
      <c r="E100" s="114" t="s">
        <v>58</v>
      </c>
      <c r="F100" s="114" t="s">
        <v>59</v>
      </c>
      <c r="G100" s="114" t="s">
        <v>133</v>
      </c>
      <c r="H100" s="114" t="s">
        <v>134</v>
      </c>
      <c r="I100" s="114" t="s">
        <v>135</v>
      </c>
      <c r="J100" s="114" t="s">
        <v>123</v>
      </c>
      <c r="K100" s="115" t="s">
        <v>136</v>
      </c>
      <c r="L100" s="112"/>
      <c r="M100" s="57" t="s">
        <v>21</v>
      </c>
      <c r="N100" s="58" t="s">
        <v>47</v>
      </c>
      <c r="O100" s="58" t="s">
        <v>137</v>
      </c>
      <c r="P100" s="58" t="s">
        <v>138</v>
      </c>
      <c r="Q100" s="58" t="s">
        <v>139</v>
      </c>
      <c r="R100" s="58" t="s">
        <v>140</v>
      </c>
      <c r="S100" s="58" t="s">
        <v>141</v>
      </c>
      <c r="T100" s="59" t="s">
        <v>142</v>
      </c>
    </row>
    <row r="101" spans="2:65" s="1" customFormat="1" ht="22.9" customHeight="1">
      <c r="B101" s="33"/>
      <c r="C101" s="62" t="s">
        <v>143</v>
      </c>
      <c r="J101" s="116">
        <f>BK101</f>
        <v>0</v>
      </c>
      <c r="L101" s="33"/>
      <c r="M101" s="60"/>
      <c r="N101" s="51"/>
      <c r="O101" s="51"/>
      <c r="P101" s="117">
        <f>P102+P1182+P1304</f>
        <v>0</v>
      </c>
      <c r="Q101" s="51"/>
      <c r="R101" s="117">
        <f>R102+R1182+R1304</f>
        <v>1186.2387855499999</v>
      </c>
      <c r="S101" s="51"/>
      <c r="T101" s="118">
        <f>T102+T1182+T1304</f>
        <v>4328.0944759999993</v>
      </c>
      <c r="AT101" s="18" t="s">
        <v>76</v>
      </c>
      <c r="AU101" s="18" t="s">
        <v>124</v>
      </c>
      <c r="BK101" s="119">
        <f>BK102+BK1182+BK1304</f>
        <v>0</v>
      </c>
    </row>
    <row r="102" spans="2:65" s="11" customFormat="1" ht="25.9" customHeight="1">
      <c r="B102" s="120"/>
      <c r="D102" s="121" t="s">
        <v>76</v>
      </c>
      <c r="E102" s="122" t="s">
        <v>962</v>
      </c>
      <c r="F102" s="122" t="s">
        <v>963</v>
      </c>
      <c r="I102" s="123"/>
      <c r="J102" s="124">
        <f>BK102</f>
        <v>0</v>
      </c>
      <c r="L102" s="120"/>
      <c r="M102" s="125"/>
      <c r="P102" s="126">
        <f>P103+P387+P501+P599+P730+P833+P1016+P1152+P1177</f>
        <v>0</v>
      </c>
      <c r="R102" s="126">
        <f>R103+R387+R501+R599+R730+R833+R1016+R1152+R1177</f>
        <v>1176.8920650499999</v>
      </c>
      <c r="T102" s="127">
        <f>T103+T387+T501+T599+T730+T833+T1016+T1152+T1177</f>
        <v>4283.8904759999996</v>
      </c>
      <c r="AR102" s="121" t="s">
        <v>84</v>
      </c>
      <c r="AT102" s="128" t="s">
        <v>76</v>
      </c>
      <c r="AU102" s="128" t="s">
        <v>77</v>
      </c>
      <c r="AY102" s="121" t="s">
        <v>146</v>
      </c>
      <c r="BK102" s="129">
        <f>BK103+BK387+BK501+BK599+BK730+BK833+BK1016+BK1152+BK1177</f>
        <v>0</v>
      </c>
    </row>
    <row r="103" spans="2:65" s="11" customFormat="1" ht="22.9" customHeight="1">
      <c r="B103" s="120"/>
      <c r="D103" s="121" t="s">
        <v>76</v>
      </c>
      <c r="E103" s="158" t="s">
        <v>84</v>
      </c>
      <c r="F103" s="158" t="s">
        <v>964</v>
      </c>
      <c r="I103" s="123"/>
      <c r="J103" s="159">
        <f>BK103</f>
        <v>0</v>
      </c>
      <c r="L103" s="120"/>
      <c r="M103" s="125"/>
      <c r="P103" s="126">
        <f>SUM(P104:P386)</f>
        <v>0</v>
      </c>
      <c r="R103" s="126">
        <f>SUM(R104:R386)</f>
        <v>319.60563319999994</v>
      </c>
      <c r="T103" s="127">
        <f>SUM(T104:T386)</f>
        <v>3194.2713599999997</v>
      </c>
      <c r="AR103" s="121" t="s">
        <v>84</v>
      </c>
      <c r="AT103" s="128" t="s">
        <v>76</v>
      </c>
      <c r="AU103" s="128" t="s">
        <v>84</v>
      </c>
      <c r="AY103" s="121" t="s">
        <v>146</v>
      </c>
      <c r="BK103" s="129">
        <f>SUM(BK104:BK386)</f>
        <v>0</v>
      </c>
    </row>
    <row r="104" spans="2:65" s="1" customFormat="1" ht="16.5" customHeight="1">
      <c r="B104" s="33"/>
      <c r="C104" s="149" t="s">
        <v>84</v>
      </c>
      <c r="D104" s="149" t="s">
        <v>195</v>
      </c>
      <c r="E104" s="150" t="s">
        <v>965</v>
      </c>
      <c r="F104" s="151" t="s">
        <v>966</v>
      </c>
      <c r="G104" s="152" t="s">
        <v>786</v>
      </c>
      <c r="H104" s="153">
        <v>1</v>
      </c>
      <c r="I104" s="154"/>
      <c r="J104" s="155">
        <f>ROUND(I104*H104,2)</f>
        <v>0</v>
      </c>
      <c r="K104" s="151" t="s">
        <v>967</v>
      </c>
      <c r="L104" s="33"/>
      <c r="M104" s="156" t="s">
        <v>21</v>
      </c>
      <c r="N104" s="157" t="s">
        <v>48</v>
      </c>
      <c r="P104" s="140">
        <f>O104*H104</f>
        <v>0</v>
      </c>
      <c r="Q104" s="140">
        <v>2.0000000000000001E-4</v>
      </c>
      <c r="R104" s="140">
        <f>Q104*H104</f>
        <v>2.0000000000000001E-4</v>
      </c>
      <c r="S104" s="140">
        <v>0</v>
      </c>
      <c r="T104" s="141">
        <f>S104*H104</f>
        <v>0</v>
      </c>
      <c r="AR104" s="142" t="s">
        <v>168</v>
      </c>
      <c r="AT104" s="142" t="s">
        <v>195</v>
      </c>
      <c r="AU104" s="142" t="s">
        <v>86</v>
      </c>
      <c r="AY104" s="18" t="s">
        <v>146</v>
      </c>
      <c r="BE104" s="143">
        <f>IF(N104="základní",J104,0)</f>
        <v>0</v>
      </c>
      <c r="BF104" s="143">
        <f>IF(N104="snížená",J104,0)</f>
        <v>0</v>
      </c>
      <c r="BG104" s="143">
        <f>IF(N104="zákl. přenesená",J104,0)</f>
        <v>0</v>
      </c>
      <c r="BH104" s="143">
        <f>IF(N104="sníž. přenesená",J104,0)</f>
        <v>0</v>
      </c>
      <c r="BI104" s="143">
        <f>IF(N104="nulová",J104,0)</f>
        <v>0</v>
      </c>
      <c r="BJ104" s="18" t="s">
        <v>84</v>
      </c>
      <c r="BK104" s="143">
        <f>ROUND(I104*H104,2)</f>
        <v>0</v>
      </c>
      <c r="BL104" s="18" t="s">
        <v>168</v>
      </c>
      <c r="BM104" s="142" t="s">
        <v>968</v>
      </c>
    </row>
    <row r="105" spans="2:65" s="1" customFormat="1" ht="11.25">
      <c r="B105" s="33"/>
      <c r="D105" s="144" t="s">
        <v>154</v>
      </c>
      <c r="F105" s="145" t="s">
        <v>969</v>
      </c>
      <c r="I105" s="146"/>
      <c r="L105" s="33"/>
      <c r="M105" s="147"/>
      <c r="T105" s="54"/>
      <c r="AT105" s="18" t="s">
        <v>154</v>
      </c>
      <c r="AU105" s="18" t="s">
        <v>86</v>
      </c>
    </row>
    <row r="106" spans="2:65" s="1" customFormat="1" ht="11.25">
      <c r="B106" s="33"/>
      <c r="D106" s="181" t="s">
        <v>970</v>
      </c>
      <c r="F106" s="182" t="s">
        <v>971</v>
      </c>
      <c r="I106" s="146"/>
      <c r="L106" s="33"/>
      <c r="M106" s="147"/>
      <c r="T106" s="54"/>
      <c r="AT106" s="18" t="s">
        <v>970</v>
      </c>
      <c r="AU106" s="18" t="s">
        <v>86</v>
      </c>
    </row>
    <row r="107" spans="2:65" s="14" customFormat="1" ht="11.25">
      <c r="B107" s="183"/>
      <c r="D107" s="144" t="s">
        <v>476</v>
      </c>
      <c r="E107" s="184" t="s">
        <v>21</v>
      </c>
      <c r="F107" s="185" t="s">
        <v>972</v>
      </c>
      <c r="H107" s="184" t="s">
        <v>21</v>
      </c>
      <c r="I107" s="186"/>
      <c r="L107" s="183"/>
      <c r="M107" s="187"/>
      <c r="T107" s="188"/>
      <c r="AT107" s="184" t="s">
        <v>476</v>
      </c>
      <c r="AU107" s="184" t="s">
        <v>86</v>
      </c>
      <c r="AV107" s="14" t="s">
        <v>84</v>
      </c>
      <c r="AW107" s="14" t="s">
        <v>38</v>
      </c>
      <c r="AX107" s="14" t="s">
        <v>77</v>
      </c>
      <c r="AY107" s="184" t="s">
        <v>146</v>
      </c>
    </row>
    <row r="108" spans="2:65" s="12" customFormat="1" ht="11.25">
      <c r="B108" s="163"/>
      <c r="D108" s="144" t="s">
        <v>476</v>
      </c>
      <c r="E108" s="164" t="s">
        <v>21</v>
      </c>
      <c r="F108" s="165" t="s">
        <v>84</v>
      </c>
      <c r="H108" s="166">
        <v>1</v>
      </c>
      <c r="I108" s="167"/>
      <c r="L108" s="163"/>
      <c r="M108" s="168"/>
      <c r="T108" s="169"/>
      <c r="AT108" s="164" t="s">
        <v>476</v>
      </c>
      <c r="AU108" s="164" t="s">
        <v>86</v>
      </c>
      <c r="AV108" s="12" t="s">
        <v>86</v>
      </c>
      <c r="AW108" s="12" t="s">
        <v>38</v>
      </c>
      <c r="AX108" s="12" t="s">
        <v>84</v>
      </c>
      <c r="AY108" s="164" t="s">
        <v>146</v>
      </c>
    </row>
    <row r="109" spans="2:65" s="1" customFormat="1" ht="16.5" customHeight="1">
      <c r="B109" s="33"/>
      <c r="C109" s="149" t="s">
        <v>86</v>
      </c>
      <c r="D109" s="149" t="s">
        <v>195</v>
      </c>
      <c r="E109" s="150" t="s">
        <v>973</v>
      </c>
      <c r="F109" s="151" t="s">
        <v>974</v>
      </c>
      <c r="G109" s="152" t="s">
        <v>198</v>
      </c>
      <c r="H109" s="153">
        <v>2</v>
      </c>
      <c r="I109" s="154"/>
      <c r="J109" s="155">
        <f>ROUND(I109*H109,2)</f>
        <v>0</v>
      </c>
      <c r="K109" s="151" t="s">
        <v>21</v>
      </c>
      <c r="L109" s="33"/>
      <c r="M109" s="156" t="s">
        <v>21</v>
      </c>
      <c r="N109" s="157" t="s">
        <v>48</v>
      </c>
      <c r="P109" s="140">
        <f>O109*H109</f>
        <v>0</v>
      </c>
      <c r="Q109" s="140">
        <v>0</v>
      </c>
      <c r="R109" s="140">
        <f>Q109*H109</f>
        <v>0</v>
      </c>
      <c r="S109" s="140">
        <v>0</v>
      </c>
      <c r="T109" s="141">
        <f>S109*H109</f>
        <v>0</v>
      </c>
      <c r="AR109" s="142" t="s">
        <v>168</v>
      </c>
      <c r="AT109" s="142" t="s">
        <v>195</v>
      </c>
      <c r="AU109" s="142" t="s">
        <v>86</v>
      </c>
      <c r="AY109" s="18" t="s">
        <v>146</v>
      </c>
      <c r="BE109" s="143">
        <f>IF(N109="základní",J109,0)</f>
        <v>0</v>
      </c>
      <c r="BF109" s="143">
        <f>IF(N109="snížená",J109,0)</f>
        <v>0</v>
      </c>
      <c r="BG109" s="143">
        <f>IF(N109="zákl. přenesená",J109,0)</f>
        <v>0</v>
      </c>
      <c r="BH109" s="143">
        <f>IF(N109="sníž. přenesená",J109,0)</f>
        <v>0</v>
      </c>
      <c r="BI109" s="143">
        <f>IF(N109="nulová",J109,0)</f>
        <v>0</v>
      </c>
      <c r="BJ109" s="18" t="s">
        <v>84</v>
      </c>
      <c r="BK109" s="143">
        <f>ROUND(I109*H109,2)</f>
        <v>0</v>
      </c>
      <c r="BL109" s="18" t="s">
        <v>168</v>
      </c>
      <c r="BM109" s="142" t="s">
        <v>975</v>
      </c>
    </row>
    <row r="110" spans="2:65" s="1" customFormat="1" ht="11.25">
      <c r="B110" s="33"/>
      <c r="D110" s="144" t="s">
        <v>154</v>
      </c>
      <c r="F110" s="145" t="s">
        <v>974</v>
      </c>
      <c r="I110" s="146"/>
      <c r="L110" s="33"/>
      <c r="M110" s="147"/>
      <c r="T110" s="54"/>
      <c r="AT110" s="18" t="s">
        <v>154</v>
      </c>
      <c r="AU110" s="18" t="s">
        <v>86</v>
      </c>
    </row>
    <row r="111" spans="2:65" s="1" customFormat="1" ht="16.5" customHeight="1">
      <c r="B111" s="33"/>
      <c r="C111" s="149" t="s">
        <v>163</v>
      </c>
      <c r="D111" s="149" t="s">
        <v>195</v>
      </c>
      <c r="E111" s="150" t="s">
        <v>976</v>
      </c>
      <c r="F111" s="151" t="s">
        <v>977</v>
      </c>
      <c r="G111" s="152" t="s">
        <v>198</v>
      </c>
      <c r="H111" s="153">
        <v>2</v>
      </c>
      <c r="I111" s="154"/>
      <c r="J111" s="155">
        <f>ROUND(I111*H111,2)</f>
        <v>0</v>
      </c>
      <c r="K111" s="151" t="s">
        <v>21</v>
      </c>
      <c r="L111" s="33"/>
      <c r="M111" s="156" t="s">
        <v>21</v>
      </c>
      <c r="N111" s="157" t="s">
        <v>48</v>
      </c>
      <c r="P111" s="140">
        <f>O111*H111</f>
        <v>0</v>
      </c>
      <c r="Q111" s="140">
        <v>0</v>
      </c>
      <c r="R111" s="140">
        <f>Q111*H111</f>
        <v>0</v>
      </c>
      <c r="S111" s="140">
        <v>0</v>
      </c>
      <c r="T111" s="141">
        <f>S111*H111</f>
        <v>0</v>
      </c>
      <c r="AR111" s="142" t="s">
        <v>168</v>
      </c>
      <c r="AT111" s="142" t="s">
        <v>195</v>
      </c>
      <c r="AU111" s="142" t="s">
        <v>86</v>
      </c>
      <c r="AY111" s="18" t="s">
        <v>146</v>
      </c>
      <c r="BE111" s="143">
        <f>IF(N111="základní",J111,0)</f>
        <v>0</v>
      </c>
      <c r="BF111" s="143">
        <f>IF(N111="snížená",J111,0)</f>
        <v>0</v>
      </c>
      <c r="BG111" s="143">
        <f>IF(N111="zákl. přenesená",J111,0)</f>
        <v>0</v>
      </c>
      <c r="BH111" s="143">
        <f>IF(N111="sníž. přenesená",J111,0)</f>
        <v>0</v>
      </c>
      <c r="BI111" s="143">
        <f>IF(N111="nulová",J111,0)</f>
        <v>0</v>
      </c>
      <c r="BJ111" s="18" t="s">
        <v>84</v>
      </c>
      <c r="BK111" s="143">
        <f>ROUND(I111*H111,2)</f>
        <v>0</v>
      </c>
      <c r="BL111" s="18" t="s">
        <v>168</v>
      </c>
      <c r="BM111" s="142" t="s">
        <v>978</v>
      </c>
    </row>
    <row r="112" spans="2:65" s="1" customFormat="1" ht="11.25">
      <c r="B112" s="33"/>
      <c r="D112" s="144" t="s">
        <v>154</v>
      </c>
      <c r="F112" s="145" t="s">
        <v>977</v>
      </c>
      <c r="I112" s="146"/>
      <c r="L112" s="33"/>
      <c r="M112" s="147"/>
      <c r="T112" s="54"/>
      <c r="AT112" s="18" t="s">
        <v>154</v>
      </c>
      <c r="AU112" s="18" t="s">
        <v>86</v>
      </c>
    </row>
    <row r="113" spans="2:65" s="1" customFormat="1" ht="16.5" customHeight="1">
      <c r="B113" s="33"/>
      <c r="C113" s="149" t="s">
        <v>168</v>
      </c>
      <c r="D113" s="149" t="s">
        <v>195</v>
      </c>
      <c r="E113" s="150" t="s">
        <v>979</v>
      </c>
      <c r="F113" s="151" t="s">
        <v>980</v>
      </c>
      <c r="G113" s="152" t="s">
        <v>722</v>
      </c>
      <c r="H113" s="153">
        <v>763</v>
      </c>
      <c r="I113" s="154"/>
      <c r="J113" s="155">
        <f>ROUND(I113*H113,2)</f>
        <v>0</v>
      </c>
      <c r="K113" s="151" t="s">
        <v>967</v>
      </c>
      <c r="L113" s="33"/>
      <c r="M113" s="156" t="s">
        <v>21</v>
      </c>
      <c r="N113" s="157" t="s">
        <v>48</v>
      </c>
      <c r="P113" s="140">
        <f>O113*H113</f>
        <v>0</v>
      </c>
      <c r="Q113" s="140">
        <v>0</v>
      </c>
      <c r="R113" s="140">
        <f>Q113*H113</f>
        <v>0</v>
      </c>
      <c r="S113" s="140">
        <v>0.26</v>
      </c>
      <c r="T113" s="141">
        <f>S113*H113</f>
        <v>198.38</v>
      </c>
      <c r="AR113" s="142" t="s">
        <v>168</v>
      </c>
      <c r="AT113" s="142" t="s">
        <v>195</v>
      </c>
      <c r="AU113" s="142" t="s">
        <v>86</v>
      </c>
      <c r="AY113" s="18" t="s">
        <v>146</v>
      </c>
      <c r="BE113" s="143">
        <f>IF(N113="základní",J113,0)</f>
        <v>0</v>
      </c>
      <c r="BF113" s="143">
        <f>IF(N113="snížená",J113,0)</f>
        <v>0</v>
      </c>
      <c r="BG113" s="143">
        <f>IF(N113="zákl. přenesená",J113,0)</f>
        <v>0</v>
      </c>
      <c r="BH113" s="143">
        <f>IF(N113="sníž. přenesená",J113,0)</f>
        <v>0</v>
      </c>
      <c r="BI113" s="143">
        <f>IF(N113="nulová",J113,0)</f>
        <v>0</v>
      </c>
      <c r="BJ113" s="18" t="s">
        <v>84</v>
      </c>
      <c r="BK113" s="143">
        <f>ROUND(I113*H113,2)</f>
        <v>0</v>
      </c>
      <c r="BL113" s="18" t="s">
        <v>168</v>
      </c>
      <c r="BM113" s="142" t="s">
        <v>981</v>
      </c>
    </row>
    <row r="114" spans="2:65" s="1" customFormat="1" ht="19.5">
      <c r="B114" s="33"/>
      <c r="D114" s="144" t="s">
        <v>154</v>
      </c>
      <c r="F114" s="145" t="s">
        <v>982</v>
      </c>
      <c r="I114" s="146"/>
      <c r="L114" s="33"/>
      <c r="M114" s="147"/>
      <c r="T114" s="54"/>
      <c r="AT114" s="18" t="s">
        <v>154</v>
      </c>
      <c r="AU114" s="18" t="s">
        <v>86</v>
      </c>
    </row>
    <row r="115" spans="2:65" s="1" customFormat="1" ht="11.25">
      <c r="B115" s="33"/>
      <c r="D115" s="181" t="s">
        <v>970</v>
      </c>
      <c r="F115" s="182" t="s">
        <v>983</v>
      </c>
      <c r="I115" s="146"/>
      <c r="L115" s="33"/>
      <c r="M115" s="147"/>
      <c r="T115" s="54"/>
      <c r="AT115" s="18" t="s">
        <v>970</v>
      </c>
      <c r="AU115" s="18" t="s">
        <v>86</v>
      </c>
    </row>
    <row r="116" spans="2:65" s="1" customFormat="1" ht="126.75">
      <c r="B116" s="33"/>
      <c r="D116" s="144" t="s">
        <v>984</v>
      </c>
      <c r="F116" s="148" t="s">
        <v>985</v>
      </c>
      <c r="I116" s="146"/>
      <c r="L116" s="33"/>
      <c r="M116" s="147"/>
      <c r="T116" s="54"/>
      <c r="AT116" s="18" t="s">
        <v>984</v>
      </c>
      <c r="AU116" s="18" t="s">
        <v>86</v>
      </c>
    </row>
    <row r="117" spans="2:65" s="12" customFormat="1" ht="11.25">
      <c r="B117" s="163"/>
      <c r="D117" s="144" t="s">
        <v>476</v>
      </c>
      <c r="E117" s="164" t="s">
        <v>730</v>
      </c>
      <c r="F117" s="165" t="s">
        <v>986</v>
      </c>
      <c r="H117" s="166">
        <v>763</v>
      </c>
      <c r="I117" s="167"/>
      <c r="L117" s="163"/>
      <c r="M117" s="168"/>
      <c r="T117" s="169"/>
      <c r="AT117" s="164" t="s">
        <v>476</v>
      </c>
      <c r="AU117" s="164" t="s">
        <v>86</v>
      </c>
      <c r="AV117" s="12" t="s">
        <v>86</v>
      </c>
      <c r="AW117" s="12" t="s">
        <v>38</v>
      </c>
      <c r="AX117" s="12" t="s">
        <v>84</v>
      </c>
      <c r="AY117" s="164" t="s">
        <v>146</v>
      </c>
    </row>
    <row r="118" spans="2:65" s="1" customFormat="1" ht="21.75" customHeight="1">
      <c r="B118" s="33"/>
      <c r="C118" s="149" t="s">
        <v>173</v>
      </c>
      <c r="D118" s="149" t="s">
        <v>195</v>
      </c>
      <c r="E118" s="150" t="s">
        <v>987</v>
      </c>
      <c r="F118" s="151" t="s">
        <v>988</v>
      </c>
      <c r="G118" s="152" t="s">
        <v>722</v>
      </c>
      <c r="H118" s="153">
        <v>80</v>
      </c>
      <c r="I118" s="154"/>
      <c r="J118" s="155">
        <f>ROUND(I118*H118,2)</f>
        <v>0</v>
      </c>
      <c r="K118" s="151" t="s">
        <v>967</v>
      </c>
      <c r="L118" s="33"/>
      <c r="M118" s="156" t="s">
        <v>21</v>
      </c>
      <c r="N118" s="157" t="s">
        <v>48</v>
      </c>
      <c r="P118" s="140">
        <f>O118*H118</f>
        <v>0</v>
      </c>
      <c r="Q118" s="140">
        <v>0</v>
      </c>
      <c r="R118" s="140">
        <f>Q118*H118</f>
        <v>0</v>
      </c>
      <c r="S118" s="140">
        <v>0</v>
      </c>
      <c r="T118" s="141">
        <f>S118*H118</f>
        <v>0</v>
      </c>
      <c r="AR118" s="142" t="s">
        <v>168</v>
      </c>
      <c r="AT118" s="142" t="s">
        <v>195</v>
      </c>
      <c r="AU118" s="142" t="s">
        <v>86</v>
      </c>
      <c r="AY118" s="18" t="s">
        <v>146</v>
      </c>
      <c r="BE118" s="143">
        <f>IF(N118="základní",J118,0)</f>
        <v>0</v>
      </c>
      <c r="BF118" s="143">
        <f>IF(N118="snížená",J118,0)</f>
        <v>0</v>
      </c>
      <c r="BG118" s="143">
        <f>IF(N118="zákl. přenesená",J118,0)</f>
        <v>0</v>
      </c>
      <c r="BH118" s="143">
        <f>IF(N118="sníž. přenesená",J118,0)</f>
        <v>0</v>
      </c>
      <c r="BI118" s="143">
        <f>IF(N118="nulová",J118,0)</f>
        <v>0</v>
      </c>
      <c r="BJ118" s="18" t="s">
        <v>84</v>
      </c>
      <c r="BK118" s="143">
        <f>ROUND(I118*H118,2)</f>
        <v>0</v>
      </c>
      <c r="BL118" s="18" t="s">
        <v>168</v>
      </c>
      <c r="BM118" s="142" t="s">
        <v>989</v>
      </c>
    </row>
    <row r="119" spans="2:65" s="1" customFormat="1" ht="29.25">
      <c r="B119" s="33"/>
      <c r="D119" s="144" t="s">
        <v>154</v>
      </c>
      <c r="F119" s="145" t="s">
        <v>990</v>
      </c>
      <c r="I119" s="146"/>
      <c r="L119" s="33"/>
      <c r="M119" s="147"/>
      <c r="T119" s="54"/>
      <c r="AT119" s="18" t="s">
        <v>154</v>
      </c>
      <c r="AU119" s="18" t="s">
        <v>86</v>
      </c>
    </row>
    <row r="120" spans="2:65" s="1" customFormat="1" ht="11.25">
      <c r="B120" s="33"/>
      <c r="D120" s="181" t="s">
        <v>970</v>
      </c>
      <c r="F120" s="182" t="s">
        <v>991</v>
      </c>
      <c r="I120" s="146"/>
      <c r="L120" s="33"/>
      <c r="M120" s="147"/>
      <c r="T120" s="54"/>
      <c r="AT120" s="18" t="s">
        <v>970</v>
      </c>
      <c r="AU120" s="18" t="s">
        <v>86</v>
      </c>
    </row>
    <row r="121" spans="2:65" s="1" customFormat="1" ht="117">
      <c r="B121" s="33"/>
      <c r="D121" s="144" t="s">
        <v>984</v>
      </c>
      <c r="F121" s="148" t="s">
        <v>992</v>
      </c>
      <c r="I121" s="146"/>
      <c r="L121" s="33"/>
      <c r="M121" s="147"/>
      <c r="T121" s="54"/>
      <c r="AT121" s="18" t="s">
        <v>984</v>
      </c>
      <c r="AU121" s="18" t="s">
        <v>86</v>
      </c>
    </row>
    <row r="122" spans="2:65" s="1" customFormat="1" ht="29.25">
      <c r="B122" s="33"/>
      <c r="D122" s="144" t="s">
        <v>156</v>
      </c>
      <c r="F122" s="148" t="s">
        <v>993</v>
      </c>
      <c r="I122" s="146"/>
      <c r="L122" s="33"/>
      <c r="M122" s="147"/>
      <c r="T122" s="54"/>
      <c r="AT122" s="18" t="s">
        <v>156</v>
      </c>
      <c r="AU122" s="18" t="s">
        <v>86</v>
      </c>
    </row>
    <row r="123" spans="2:65" s="12" customFormat="1" ht="11.25">
      <c r="B123" s="163"/>
      <c r="D123" s="144" t="s">
        <v>476</v>
      </c>
      <c r="E123" s="164" t="s">
        <v>745</v>
      </c>
      <c r="F123" s="165" t="s">
        <v>994</v>
      </c>
      <c r="H123" s="166">
        <v>80</v>
      </c>
      <c r="I123" s="167"/>
      <c r="L123" s="163"/>
      <c r="M123" s="168"/>
      <c r="T123" s="169"/>
      <c r="AT123" s="164" t="s">
        <v>476</v>
      </c>
      <c r="AU123" s="164" t="s">
        <v>86</v>
      </c>
      <c r="AV123" s="12" t="s">
        <v>86</v>
      </c>
      <c r="AW123" s="12" t="s">
        <v>38</v>
      </c>
      <c r="AX123" s="12" t="s">
        <v>84</v>
      </c>
      <c r="AY123" s="164" t="s">
        <v>146</v>
      </c>
    </row>
    <row r="124" spans="2:65" s="1" customFormat="1" ht="21.75" customHeight="1">
      <c r="B124" s="33"/>
      <c r="C124" s="149" t="s">
        <v>178</v>
      </c>
      <c r="D124" s="149" t="s">
        <v>195</v>
      </c>
      <c r="E124" s="150" t="s">
        <v>995</v>
      </c>
      <c r="F124" s="151" t="s">
        <v>996</v>
      </c>
      <c r="G124" s="152" t="s">
        <v>722</v>
      </c>
      <c r="H124" s="153">
        <v>77.945999999999998</v>
      </c>
      <c r="I124" s="154"/>
      <c r="J124" s="155">
        <f>ROUND(I124*H124,2)</f>
        <v>0</v>
      </c>
      <c r="K124" s="151" t="s">
        <v>967</v>
      </c>
      <c r="L124" s="33"/>
      <c r="M124" s="156" t="s">
        <v>21</v>
      </c>
      <c r="N124" s="157" t="s">
        <v>48</v>
      </c>
      <c r="P124" s="140">
        <f>O124*H124</f>
        <v>0</v>
      </c>
      <c r="Q124" s="140">
        <v>0</v>
      </c>
      <c r="R124" s="140">
        <f>Q124*H124</f>
        <v>0</v>
      </c>
      <c r="S124" s="140">
        <v>0.26</v>
      </c>
      <c r="T124" s="141">
        <f>S124*H124</f>
        <v>20.26596</v>
      </c>
      <c r="AR124" s="142" t="s">
        <v>168</v>
      </c>
      <c r="AT124" s="142" t="s">
        <v>195</v>
      </c>
      <c r="AU124" s="142" t="s">
        <v>86</v>
      </c>
      <c r="AY124" s="18" t="s">
        <v>146</v>
      </c>
      <c r="BE124" s="143">
        <f>IF(N124="základní",J124,0)</f>
        <v>0</v>
      </c>
      <c r="BF124" s="143">
        <f>IF(N124="snížená",J124,0)</f>
        <v>0</v>
      </c>
      <c r="BG124" s="143">
        <f>IF(N124="zákl. přenesená",J124,0)</f>
        <v>0</v>
      </c>
      <c r="BH124" s="143">
        <f>IF(N124="sníž. přenesená",J124,0)</f>
        <v>0</v>
      </c>
      <c r="BI124" s="143">
        <f>IF(N124="nulová",J124,0)</f>
        <v>0</v>
      </c>
      <c r="BJ124" s="18" t="s">
        <v>84</v>
      </c>
      <c r="BK124" s="143">
        <f>ROUND(I124*H124,2)</f>
        <v>0</v>
      </c>
      <c r="BL124" s="18" t="s">
        <v>168</v>
      </c>
      <c r="BM124" s="142" t="s">
        <v>997</v>
      </c>
    </row>
    <row r="125" spans="2:65" s="1" customFormat="1" ht="19.5">
      <c r="B125" s="33"/>
      <c r="D125" s="144" t="s">
        <v>154</v>
      </c>
      <c r="F125" s="145" t="s">
        <v>998</v>
      </c>
      <c r="I125" s="146"/>
      <c r="L125" s="33"/>
      <c r="M125" s="147"/>
      <c r="T125" s="54"/>
      <c r="AT125" s="18" t="s">
        <v>154</v>
      </c>
      <c r="AU125" s="18" t="s">
        <v>86</v>
      </c>
    </row>
    <row r="126" spans="2:65" s="1" customFormat="1" ht="11.25">
      <c r="B126" s="33"/>
      <c r="D126" s="181" t="s">
        <v>970</v>
      </c>
      <c r="F126" s="182" t="s">
        <v>999</v>
      </c>
      <c r="I126" s="146"/>
      <c r="L126" s="33"/>
      <c r="M126" s="147"/>
      <c r="T126" s="54"/>
      <c r="AT126" s="18" t="s">
        <v>970</v>
      </c>
      <c r="AU126" s="18" t="s">
        <v>86</v>
      </c>
    </row>
    <row r="127" spans="2:65" s="14" customFormat="1" ht="11.25">
      <c r="B127" s="183"/>
      <c r="D127" s="144" t="s">
        <v>476</v>
      </c>
      <c r="E127" s="184" t="s">
        <v>21</v>
      </c>
      <c r="F127" s="185" t="s">
        <v>1000</v>
      </c>
      <c r="H127" s="184" t="s">
        <v>21</v>
      </c>
      <c r="I127" s="186"/>
      <c r="L127" s="183"/>
      <c r="M127" s="187"/>
      <c r="T127" s="188"/>
      <c r="AT127" s="184" t="s">
        <v>476</v>
      </c>
      <c r="AU127" s="184" t="s">
        <v>86</v>
      </c>
      <c r="AV127" s="14" t="s">
        <v>84</v>
      </c>
      <c r="AW127" s="14" t="s">
        <v>38</v>
      </c>
      <c r="AX127" s="14" t="s">
        <v>77</v>
      </c>
      <c r="AY127" s="184" t="s">
        <v>146</v>
      </c>
    </row>
    <row r="128" spans="2:65" s="12" customFormat="1" ht="11.25">
      <c r="B128" s="163"/>
      <c r="D128" s="144" t="s">
        <v>476</v>
      </c>
      <c r="E128" s="164" t="s">
        <v>768</v>
      </c>
      <c r="F128" s="165" t="s">
        <v>1001</v>
      </c>
      <c r="H128" s="166">
        <v>77.945999999999998</v>
      </c>
      <c r="I128" s="167"/>
      <c r="L128" s="163"/>
      <c r="M128" s="168"/>
      <c r="T128" s="169"/>
      <c r="AT128" s="164" t="s">
        <v>476</v>
      </c>
      <c r="AU128" s="164" t="s">
        <v>86</v>
      </c>
      <c r="AV128" s="12" t="s">
        <v>86</v>
      </c>
      <c r="AW128" s="12" t="s">
        <v>38</v>
      </c>
      <c r="AX128" s="12" t="s">
        <v>84</v>
      </c>
      <c r="AY128" s="164" t="s">
        <v>146</v>
      </c>
    </row>
    <row r="129" spans="2:65" s="1" customFormat="1" ht="16.5" customHeight="1">
      <c r="B129" s="33"/>
      <c r="C129" s="149" t="s">
        <v>183</v>
      </c>
      <c r="D129" s="149" t="s">
        <v>195</v>
      </c>
      <c r="E129" s="150" t="s">
        <v>1002</v>
      </c>
      <c r="F129" s="151" t="s">
        <v>1003</v>
      </c>
      <c r="G129" s="152" t="s">
        <v>722</v>
      </c>
      <c r="H129" s="153">
        <v>99</v>
      </c>
      <c r="I129" s="154"/>
      <c r="J129" s="155">
        <f>ROUND(I129*H129,2)</f>
        <v>0</v>
      </c>
      <c r="K129" s="151" t="s">
        <v>967</v>
      </c>
      <c r="L129" s="33"/>
      <c r="M129" s="156" t="s">
        <v>21</v>
      </c>
      <c r="N129" s="157" t="s">
        <v>48</v>
      </c>
      <c r="P129" s="140">
        <f>O129*H129</f>
        <v>0</v>
      </c>
      <c r="Q129" s="140">
        <v>0</v>
      </c>
      <c r="R129" s="140">
        <f>Q129*H129</f>
        <v>0</v>
      </c>
      <c r="S129" s="140">
        <v>0.316</v>
      </c>
      <c r="T129" s="141">
        <f>S129*H129</f>
        <v>31.283999999999999</v>
      </c>
      <c r="AR129" s="142" t="s">
        <v>168</v>
      </c>
      <c r="AT129" s="142" t="s">
        <v>195</v>
      </c>
      <c r="AU129" s="142" t="s">
        <v>86</v>
      </c>
      <c r="AY129" s="18" t="s">
        <v>146</v>
      </c>
      <c r="BE129" s="143">
        <f>IF(N129="základní",J129,0)</f>
        <v>0</v>
      </c>
      <c r="BF129" s="143">
        <f>IF(N129="snížená",J129,0)</f>
        <v>0</v>
      </c>
      <c r="BG129" s="143">
        <f>IF(N129="zákl. přenesená",J129,0)</f>
        <v>0</v>
      </c>
      <c r="BH129" s="143">
        <f>IF(N129="sníž. přenesená",J129,0)</f>
        <v>0</v>
      </c>
      <c r="BI129" s="143">
        <f>IF(N129="nulová",J129,0)</f>
        <v>0</v>
      </c>
      <c r="BJ129" s="18" t="s">
        <v>84</v>
      </c>
      <c r="BK129" s="143">
        <f>ROUND(I129*H129,2)</f>
        <v>0</v>
      </c>
      <c r="BL129" s="18" t="s">
        <v>168</v>
      </c>
      <c r="BM129" s="142" t="s">
        <v>1004</v>
      </c>
    </row>
    <row r="130" spans="2:65" s="1" customFormat="1" ht="19.5">
      <c r="B130" s="33"/>
      <c r="D130" s="144" t="s">
        <v>154</v>
      </c>
      <c r="F130" s="145" t="s">
        <v>1005</v>
      </c>
      <c r="I130" s="146"/>
      <c r="L130" s="33"/>
      <c r="M130" s="147"/>
      <c r="T130" s="54"/>
      <c r="AT130" s="18" t="s">
        <v>154</v>
      </c>
      <c r="AU130" s="18" t="s">
        <v>86</v>
      </c>
    </row>
    <row r="131" spans="2:65" s="1" customFormat="1" ht="11.25">
      <c r="B131" s="33"/>
      <c r="D131" s="181" t="s">
        <v>970</v>
      </c>
      <c r="F131" s="182" t="s">
        <v>1006</v>
      </c>
      <c r="I131" s="146"/>
      <c r="L131" s="33"/>
      <c r="M131" s="147"/>
      <c r="T131" s="54"/>
      <c r="AT131" s="18" t="s">
        <v>970</v>
      </c>
      <c r="AU131" s="18" t="s">
        <v>86</v>
      </c>
    </row>
    <row r="132" spans="2:65" s="1" customFormat="1" ht="175.5">
      <c r="B132" s="33"/>
      <c r="D132" s="144" t="s">
        <v>984</v>
      </c>
      <c r="F132" s="148" t="s">
        <v>1007</v>
      </c>
      <c r="I132" s="146"/>
      <c r="L132" s="33"/>
      <c r="M132" s="147"/>
      <c r="T132" s="54"/>
      <c r="AT132" s="18" t="s">
        <v>984</v>
      </c>
      <c r="AU132" s="18" t="s">
        <v>86</v>
      </c>
    </row>
    <row r="133" spans="2:65" s="12" customFormat="1" ht="11.25">
      <c r="B133" s="163"/>
      <c r="D133" s="144" t="s">
        <v>476</v>
      </c>
      <c r="E133" s="164" t="s">
        <v>720</v>
      </c>
      <c r="F133" s="165" t="s">
        <v>1008</v>
      </c>
      <c r="H133" s="166">
        <v>99</v>
      </c>
      <c r="I133" s="167"/>
      <c r="L133" s="163"/>
      <c r="M133" s="168"/>
      <c r="T133" s="169"/>
      <c r="AT133" s="164" t="s">
        <v>476</v>
      </c>
      <c r="AU133" s="164" t="s">
        <v>86</v>
      </c>
      <c r="AV133" s="12" t="s">
        <v>86</v>
      </c>
      <c r="AW133" s="12" t="s">
        <v>38</v>
      </c>
      <c r="AX133" s="12" t="s">
        <v>84</v>
      </c>
      <c r="AY133" s="164" t="s">
        <v>146</v>
      </c>
    </row>
    <row r="134" spans="2:65" s="1" customFormat="1" ht="16.5" customHeight="1">
      <c r="B134" s="33"/>
      <c r="C134" s="149" t="s">
        <v>189</v>
      </c>
      <c r="D134" s="149" t="s">
        <v>195</v>
      </c>
      <c r="E134" s="150" t="s">
        <v>1009</v>
      </c>
      <c r="F134" s="151" t="s">
        <v>1010</v>
      </c>
      <c r="G134" s="152" t="s">
        <v>722</v>
      </c>
      <c r="H134" s="153">
        <v>763</v>
      </c>
      <c r="I134" s="154"/>
      <c r="J134" s="155">
        <f>ROUND(I134*H134,2)</f>
        <v>0</v>
      </c>
      <c r="K134" s="151" t="s">
        <v>967</v>
      </c>
      <c r="L134" s="33"/>
      <c r="M134" s="156" t="s">
        <v>21</v>
      </c>
      <c r="N134" s="157" t="s">
        <v>48</v>
      </c>
      <c r="P134" s="140">
        <f>O134*H134</f>
        <v>0</v>
      </c>
      <c r="Q134" s="140">
        <v>0</v>
      </c>
      <c r="R134" s="140">
        <f>Q134*H134</f>
        <v>0</v>
      </c>
      <c r="S134" s="140">
        <v>0.32500000000000001</v>
      </c>
      <c r="T134" s="141">
        <f>S134*H134</f>
        <v>247.97499999999999</v>
      </c>
      <c r="AR134" s="142" t="s">
        <v>168</v>
      </c>
      <c r="AT134" s="142" t="s">
        <v>195</v>
      </c>
      <c r="AU134" s="142" t="s">
        <v>86</v>
      </c>
      <c r="AY134" s="18" t="s">
        <v>146</v>
      </c>
      <c r="BE134" s="143">
        <f>IF(N134="základní",J134,0)</f>
        <v>0</v>
      </c>
      <c r="BF134" s="143">
        <f>IF(N134="snížená",J134,0)</f>
        <v>0</v>
      </c>
      <c r="BG134" s="143">
        <f>IF(N134="zákl. přenesená",J134,0)</f>
        <v>0</v>
      </c>
      <c r="BH134" s="143">
        <f>IF(N134="sníž. přenesená",J134,0)</f>
        <v>0</v>
      </c>
      <c r="BI134" s="143">
        <f>IF(N134="nulová",J134,0)</f>
        <v>0</v>
      </c>
      <c r="BJ134" s="18" t="s">
        <v>84</v>
      </c>
      <c r="BK134" s="143">
        <f>ROUND(I134*H134,2)</f>
        <v>0</v>
      </c>
      <c r="BL134" s="18" t="s">
        <v>168</v>
      </c>
      <c r="BM134" s="142" t="s">
        <v>1011</v>
      </c>
    </row>
    <row r="135" spans="2:65" s="1" customFormat="1" ht="19.5">
      <c r="B135" s="33"/>
      <c r="D135" s="144" t="s">
        <v>154</v>
      </c>
      <c r="F135" s="145" t="s">
        <v>1012</v>
      </c>
      <c r="I135" s="146"/>
      <c r="L135" s="33"/>
      <c r="M135" s="147"/>
      <c r="T135" s="54"/>
      <c r="AT135" s="18" t="s">
        <v>154</v>
      </c>
      <c r="AU135" s="18" t="s">
        <v>86</v>
      </c>
    </row>
    <row r="136" spans="2:65" s="1" customFormat="1" ht="11.25">
      <c r="B136" s="33"/>
      <c r="D136" s="181" t="s">
        <v>970</v>
      </c>
      <c r="F136" s="182" t="s">
        <v>1013</v>
      </c>
      <c r="I136" s="146"/>
      <c r="L136" s="33"/>
      <c r="M136" s="147"/>
      <c r="T136" s="54"/>
      <c r="AT136" s="18" t="s">
        <v>970</v>
      </c>
      <c r="AU136" s="18" t="s">
        <v>86</v>
      </c>
    </row>
    <row r="137" spans="2:65" s="1" customFormat="1" ht="175.5">
      <c r="B137" s="33"/>
      <c r="D137" s="144" t="s">
        <v>984</v>
      </c>
      <c r="F137" s="148" t="s">
        <v>1007</v>
      </c>
      <c r="I137" s="146"/>
      <c r="L137" s="33"/>
      <c r="M137" s="147"/>
      <c r="T137" s="54"/>
      <c r="AT137" s="18" t="s">
        <v>984</v>
      </c>
      <c r="AU137" s="18" t="s">
        <v>86</v>
      </c>
    </row>
    <row r="138" spans="2:65" s="12" customFormat="1" ht="11.25">
      <c r="B138" s="163"/>
      <c r="D138" s="144" t="s">
        <v>476</v>
      </c>
      <c r="E138" s="164" t="s">
        <v>743</v>
      </c>
      <c r="F138" s="165" t="s">
        <v>1014</v>
      </c>
      <c r="H138" s="166">
        <v>763</v>
      </c>
      <c r="I138" s="167"/>
      <c r="L138" s="163"/>
      <c r="M138" s="168"/>
      <c r="T138" s="169"/>
      <c r="AT138" s="164" t="s">
        <v>476</v>
      </c>
      <c r="AU138" s="164" t="s">
        <v>86</v>
      </c>
      <c r="AV138" s="12" t="s">
        <v>86</v>
      </c>
      <c r="AW138" s="12" t="s">
        <v>38</v>
      </c>
      <c r="AX138" s="12" t="s">
        <v>84</v>
      </c>
      <c r="AY138" s="164" t="s">
        <v>146</v>
      </c>
    </row>
    <row r="139" spans="2:65" s="1" customFormat="1" ht="21.75" customHeight="1">
      <c r="B139" s="33"/>
      <c r="C139" s="149" t="s">
        <v>194</v>
      </c>
      <c r="D139" s="149" t="s">
        <v>195</v>
      </c>
      <c r="E139" s="150" t="s">
        <v>1015</v>
      </c>
      <c r="F139" s="151" t="s">
        <v>1016</v>
      </c>
      <c r="G139" s="152" t="s">
        <v>722</v>
      </c>
      <c r="H139" s="153">
        <v>4194</v>
      </c>
      <c r="I139" s="154"/>
      <c r="J139" s="155">
        <f>ROUND(I139*H139,2)</f>
        <v>0</v>
      </c>
      <c r="K139" s="151" t="s">
        <v>967</v>
      </c>
      <c r="L139" s="33"/>
      <c r="M139" s="156" t="s">
        <v>21</v>
      </c>
      <c r="N139" s="157" t="s">
        <v>48</v>
      </c>
      <c r="P139" s="140">
        <f>O139*H139</f>
        <v>0</v>
      </c>
      <c r="Q139" s="140">
        <v>0</v>
      </c>
      <c r="R139" s="140">
        <f>Q139*H139</f>
        <v>0</v>
      </c>
      <c r="S139" s="140">
        <v>0.63</v>
      </c>
      <c r="T139" s="141">
        <f>S139*H139</f>
        <v>2642.22</v>
      </c>
      <c r="AR139" s="142" t="s">
        <v>168</v>
      </c>
      <c r="AT139" s="142" t="s">
        <v>195</v>
      </c>
      <c r="AU139" s="142" t="s">
        <v>86</v>
      </c>
      <c r="AY139" s="18" t="s">
        <v>146</v>
      </c>
      <c r="BE139" s="143">
        <f>IF(N139="základní",J139,0)</f>
        <v>0</v>
      </c>
      <c r="BF139" s="143">
        <f>IF(N139="snížená",J139,0)</f>
        <v>0</v>
      </c>
      <c r="BG139" s="143">
        <f>IF(N139="zákl. přenesená",J139,0)</f>
        <v>0</v>
      </c>
      <c r="BH139" s="143">
        <f>IF(N139="sníž. přenesená",J139,0)</f>
        <v>0</v>
      </c>
      <c r="BI139" s="143">
        <f>IF(N139="nulová",J139,0)</f>
        <v>0</v>
      </c>
      <c r="BJ139" s="18" t="s">
        <v>84</v>
      </c>
      <c r="BK139" s="143">
        <f>ROUND(I139*H139,2)</f>
        <v>0</v>
      </c>
      <c r="BL139" s="18" t="s">
        <v>168</v>
      </c>
      <c r="BM139" s="142" t="s">
        <v>1017</v>
      </c>
    </row>
    <row r="140" spans="2:65" s="1" customFormat="1" ht="19.5">
      <c r="B140" s="33"/>
      <c r="D140" s="144" t="s">
        <v>154</v>
      </c>
      <c r="F140" s="145" t="s">
        <v>1018</v>
      </c>
      <c r="I140" s="146"/>
      <c r="L140" s="33"/>
      <c r="M140" s="147"/>
      <c r="T140" s="54"/>
      <c r="AT140" s="18" t="s">
        <v>154</v>
      </c>
      <c r="AU140" s="18" t="s">
        <v>86</v>
      </c>
    </row>
    <row r="141" spans="2:65" s="1" customFormat="1" ht="11.25">
      <c r="B141" s="33"/>
      <c r="D141" s="181" t="s">
        <v>970</v>
      </c>
      <c r="F141" s="182" t="s">
        <v>1019</v>
      </c>
      <c r="I141" s="146"/>
      <c r="L141" s="33"/>
      <c r="M141" s="147"/>
      <c r="T141" s="54"/>
      <c r="AT141" s="18" t="s">
        <v>970</v>
      </c>
      <c r="AU141" s="18" t="s">
        <v>86</v>
      </c>
    </row>
    <row r="142" spans="2:65" s="1" customFormat="1" ht="175.5">
      <c r="B142" s="33"/>
      <c r="D142" s="144" t="s">
        <v>984</v>
      </c>
      <c r="F142" s="148" t="s">
        <v>1007</v>
      </c>
      <c r="I142" s="146"/>
      <c r="L142" s="33"/>
      <c r="M142" s="147"/>
      <c r="T142" s="54"/>
      <c r="AT142" s="18" t="s">
        <v>984</v>
      </c>
      <c r="AU142" s="18" t="s">
        <v>86</v>
      </c>
    </row>
    <row r="143" spans="2:65" s="12" customFormat="1" ht="11.25">
      <c r="B143" s="163"/>
      <c r="D143" s="144" t="s">
        <v>476</v>
      </c>
      <c r="E143" s="164" t="s">
        <v>956</v>
      </c>
      <c r="F143" s="165" t="s">
        <v>1020</v>
      </c>
      <c r="H143" s="166">
        <v>4194</v>
      </c>
      <c r="I143" s="167"/>
      <c r="L143" s="163"/>
      <c r="M143" s="168"/>
      <c r="T143" s="169"/>
      <c r="AT143" s="164" t="s">
        <v>476</v>
      </c>
      <c r="AU143" s="164" t="s">
        <v>86</v>
      </c>
      <c r="AV143" s="12" t="s">
        <v>86</v>
      </c>
      <c r="AW143" s="12" t="s">
        <v>38</v>
      </c>
      <c r="AX143" s="12" t="s">
        <v>84</v>
      </c>
      <c r="AY143" s="164" t="s">
        <v>146</v>
      </c>
    </row>
    <row r="144" spans="2:65" s="1" customFormat="1" ht="16.5" customHeight="1">
      <c r="B144" s="33"/>
      <c r="C144" s="149" t="s">
        <v>200</v>
      </c>
      <c r="D144" s="149" t="s">
        <v>195</v>
      </c>
      <c r="E144" s="150" t="s">
        <v>1021</v>
      </c>
      <c r="F144" s="151" t="s">
        <v>1022</v>
      </c>
      <c r="G144" s="152" t="s">
        <v>251</v>
      </c>
      <c r="H144" s="153">
        <v>133</v>
      </c>
      <c r="I144" s="154"/>
      <c r="J144" s="155">
        <f>ROUND(I144*H144,2)</f>
        <v>0</v>
      </c>
      <c r="K144" s="151" t="s">
        <v>967</v>
      </c>
      <c r="L144" s="33"/>
      <c r="M144" s="156" t="s">
        <v>21</v>
      </c>
      <c r="N144" s="157" t="s">
        <v>48</v>
      </c>
      <c r="P144" s="140">
        <f>O144*H144</f>
        <v>0</v>
      </c>
      <c r="Q144" s="140">
        <v>0</v>
      </c>
      <c r="R144" s="140">
        <f>Q144*H144</f>
        <v>0</v>
      </c>
      <c r="S144" s="140">
        <v>0.20499999999999999</v>
      </c>
      <c r="T144" s="141">
        <f>S144*H144</f>
        <v>27.264999999999997</v>
      </c>
      <c r="AR144" s="142" t="s">
        <v>168</v>
      </c>
      <c r="AT144" s="142" t="s">
        <v>195</v>
      </c>
      <c r="AU144" s="142" t="s">
        <v>86</v>
      </c>
      <c r="AY144" s="18" t="s">
        <v>146</v>
      </c>
      <c r="BE144" s="143">
        <f>IF(N144="základní",J144,0)</f>
        <v>0</v>
      </c>
      <c r="BF144" s="143">
        <f>IF(N144="snížená",J144,0)</f>
        <v>0</v>
      </c>
      <c r="BG144" s="143">
        <f>IF(N144="zákl. přenesená",J144,0)</f>
        <v>0</v>
      </c>
      <c r="BH144" s="143">
        <f>IF(N144="sníž. přenesená",J144,0)</f>
        <v>0</v>
      </c>
      <c r="BI144" s="143">
        <f>IF(N144="nulová",J144,0)</f>
        <v>0</v>
      </c>
      <c r="BJ144" s="18" t="s">
        <v>84</v>
      </c>
      <c r="BK144" s="143">
        <f>ROUND(I144*H144,2)</f>
        <v>0</v>
      </c>
      <c r="BL144" s="18" t="s">
        <v>168</v>
      </c>
      <c r="BM144" s="142" t="s">
        <v>1023</v>
      </c>
    </row>
    <row r="145" spans="2:65" s="1" customFormat="1" ht="19.5">
      <c r="B145" s="33"/>
      <c r="D145" s="144" t="s">
        <v>154</v>
      </c>
      <c r="F145" s="145" t="s">
        <v>1024</v>
      </c>
      <c r="I145" s="146"/>
      <c r="L145" s="33"/>
      <c r="M145" s="147"/>
      <c r="T145" s="54"/>
      <c r="AT145" s="18" t="s">
        <v>154</v>
      </c>
      <c r="AU145" s="18" t="s">
        <v>86</v>
      </c>
    </row>
    <row r="146" spans="2:65" s="1" customFormat="1" ht="11.25">
      <c r="B146" s="33"/>
      <c r="D146" s="181" t="s">
        <v>970</v>
      </c>
      <c r="F146" s="182" t="s">
        <v>1025</v>
      </c>
      <c r="I146" s="146"/>
      <c r="L146" s="33"/>
      <c r="M146" s="147"/>
      <c r="T146" s="54"/>
      <c r="AT146" s="18" t="s">
        <v>970</v>
      </c>
      <c r="AU146" s="18" t="s">
        <v>86</v>
      </c>
    </row>
    <row r="147" spans="2:65" s="1" customFormat="1" ht="136.5">
      <c r="B147" s="33"/>
      <c r="D147" s="144" t="s">
        <v>984</v>
      </c>
      <c r="F147" s="148" t="s">
        <v>1026</v>
      </c>
      <c r="I147" s="146"/>
      <c r="L147" s="33"/>
      <c r="M147" s="147"/>
      <c r="T147" s="54"/>
      <c r="AT147" s="18" t="s">
        <v>984</v>
      </c>
      <c r="AU147" s="18" t="s">
        <v>86</v>
      </c>
    </row>
    <row r="148" spans="2:65" s="12" customFormat="1" ht="11.25">
      <c r="B148" s="163"/>
      <c r="D148" s="144" t="s">
        <v>476</v>
      </c>
      <c r="E148" s="164" t="s">
        <v>733</v>
      </c>
      <c r="F148" s="165" t="s">
        <v>1027</v>
      </c>
      <c r="H148" s="166">
        <v>133</v>
      </c>
      <c r="I148" s="167"/>
      <c r="L148" s="163"/>
      <c r="M148" s="168"/>
      <c r="T148" s="169"/>
      <c r="AT148" s="164" t="s">
        <v>476</v>
      </c>
      <c r="AU148" s="164" t="s">
        <v>86</v>
      </c>
      <c r="AV148" s="12" t="s">
        <v>86</v>
      </c>
      <c r="AW148" s="12" t="s">
        <v>38</v>
      </c>
      <c r="AX148" s="12" t="s">
        <v>84</v>
      </c>
      <c r="AY148" s="164" t="s">
        <v>146</v>
      </c>
    </row>
    <row r="149" spans="2:65" s="1" customFormat="1" ht="16.5" customHeight="1">
      <c r="B149" s="33"/>
      <c r="C149" s="149" t="s">
        <v>204</v>
      </c>
      <c r="D149" s="149" t="s">
        <v>195</v>
      </c>
      <c r="E149" s="150" t="s">
        <v>1028</v>
      </c>
      <c r="F149" s="151" t="s">
        <v>1029</v>
      </c>
      <c r="G149" s="152" t="s">
        <v>738</v>
      </c>
      <c r="H149" s="153">
        <v>14.77</v>
      </c>
      <c r="I149" s="154"/>
      <c r="J149" s="155">
        <f>ROUND(I149*H149,2)</f>
        <v>0</v>
      </c>
      <c r="K149" s="151" t="s">
        <v>967</v>
      </c>
      <c r="L149" s="33"/>
      <c r="M149" s="156" t="s">
        <v>21</v>
      </c>
      <c r="N149" s="157" t="s">
        <v>48</v>
      </c>
      <c r="P149" s="140">
        <f>O149*H149</f>
        <v>0</v>
      </c>
      <c r="Q149" s="140">
        <v>0</v>
      </c>
      <c r="R149" s="140">
        <f>Q149*H149</f>
        <v>0</v>
      </c>
      <c r="S149" s="140">
        <v>1.82</v>
      </c>
      <c r="T149" s="141">
        <f>S149*H149</f>
        <v>26.881399999999999</v>
      </c>
      <c r="AR149" s="142" t="s">
        <v>168</v>
      </c>
      <c r="AT149" s="142" t="s">
        <v>195</v>
      </c>
      <c r="AU149" s="142" t="s">
        <v>86</v>
      </c>
      <c r="AY149" s="18" t="s">
        <v>146</v>
      </c>
      <c r="BE149" s="143">
        <f>IF(N149="základní",J149,0)</f>
        <v>0</v>
      </c>
      <c r="BF149" s="143">
        <f>IF(N149="snížená",J149,0)</f>
        <v>0</v>
      </c>
      <c r="BG149" s="143">
        <f>IF(N149="zákl. přenesená",J149,0)</f>
        <v>0</v>
      </c>
      <c r="BH149" s="143">
        <f>IF(N149="sníž. přenesená",J149,0)</f>
        <v>0</v>
      </c>
      <c r="BI149" s="143">
        <f>IF(N149="nulová",J149,0)</f>
        <v>0</v>
      </c>
      <c r="BJ149" s="18" t="s">
        <v>84</v>
      </c>
      <c r="BK149" s="143">
        <f>ROUND(I149*H149,2)</f>
        <v>0</v>
      </c>
      <c r="BL149" s="18" t="s">
        <v>168</v>
      </c>
      <c r="BM149" s="142" t="s">
        <v>1030</v>
      </c>
    </row>
    <row r="150" spans="2:65" s="1" customFormat="1" ht="11.25">
      <c r="B150" s="33"/>
      <c r="D150" s="144" t="s">
        <v>154</v>
      </c>
      <c r="F150" s="145" t="s">
        <v>1031</v>
      </c>
      <c r="I150" s="146"/>
      <c r="L150" s="33"/>
      <c r="M150" s="147"/>
      <c r="T150" s="54"/>
      <c r="AT150" s="18" t="s">
        <v>154</v>
      </c>
      <c r="AU150" s="18" t="s">
        <v>86</v>
      </c>
    </row>
    <row r="151" spans="2:65" s="1" customFormat="1" ht="11.25">
      <c r="B151" s="33"/>
      <c r="D151" s="181" t="s">
        <v>970</v>
      </c>
      <c r="F151" s="182" t="s">
        <v>1032</v>
      </c>
      <c r="I151" s="146"/>
      <c r="L151" s="33"/>
      <c r="M151" s="147"/>
      <c r="T151" s="54"/>
      <c r="AT151" s="18" t="s">
        <v>970</v>
      </c>
      <c r="AU151" s="18" t="s">
        <v>86</v>
      </c>
    </row>
    <row r="152" spans="2:65" s="14" customFormat="1" ht="11.25">
      <c r="B152" s="183"/>
      <c r="D152" s="144" t="s">
        <v>476</v>
      </c>
      <c r="E152" s="184" t="s">
        <v>21</v>
      </c>
      <c r="F152" s="185" t="s">
        <v>1033</v>
      </c>
      <c r="H152" s="184" t="s">
        <v>21</v>
      </c>
      <c r="I152" s="186"/>
      <c r="L152" s="183"/>
      <c r="M152" s="187"/>
      <c r="T152" s="188"/>
      <c r="AT152" s="184" t="s">
        <v>476</v>
      </c>
      <c r="AU152" s="184" t="s">
        <v>86</v>
      </c>
      <c r="AV152" s="14" t="s">
        <v>84</v>
      </c>
      <c r="AW152" s="14" t="s">
        <v>38</v>
      </c>
      <c r="AX152" s="14" t="s">
        <v>77</v>
      </c>
      <c r="AY152" s="184" t="s">
        <v>146</v>
      </c>
    </row>
    <row r="153" spans="2:65" s="12" customFormat="1" ht="11.25">
      <c r="B153" s="163"/>
      <c r="D153" s="144" t="s">
        <v>476</v>
      </c>
      <c r="E153" s="164" t="s">
        <v>21</v>
      </c>
      <c r="F153" s="165" t="s">
        <v>1034</v>
      </c>
      <c r="H153" s="166">
        <v>13.42</v>
      </c>
      <c r="I153" s="167"/>
      <c r="L153" s="163"/>
      <c r="M153" s="168"/>
      <c r="T153" s="169"/>
      <c r="AT153" s="164" t="s">
        <v>476</v>
      </c>
      <c r="AU153" s="164" t="s">
        <v>86</v>
      </c>
      <c r="AV153" s="12" t="s">
        <v>86</v>
      </c>
      <c r="AW153" s="12" t="s">
        <v>38</v>
      </c>
      <c r="AX153" s="12" t="s">
        <v>77</v>
      </c>
      <c r="AY153" s="164" t="s">
        <v>146</v>
      </c>
    </row>
    <row r="154" spans="2:65" s="12" customFormat="1" ht="11.25">
      <c r="B154" s="163"/>
      <c r="D154" s="144" t="s">
        <v>476</v>
      </c>
      <c r="E154" s="164" t="s">
        <v>21</v>
      </c>
      <c r="F154" s="165" t="s">
        <v>1035</v>
      </c>
      <c r="H154" s="166">
        <v>1.35</v>
      </c>
      <c r="I154" s="167"/>
      <c r="L154" s="163"/>
      <c r="M154" s="168"/>
      <c r="T154" s="169"/>
      <c r="AT154" s="164" t="s">
        <v>476</v>
      </c>
      <c r="AU154" s="164" t="s">
        <v>86</v>
      </c>
      <c r="AV154" s="12" t="s">
        <v>86</v>
      </c>
      <c r="AW154" s="12" t="s">
        <v>38</v>
      </c>
      <c r="AX154" s="12" t="s">
        <v>77</v>
      </c>
      <c r="AY154" s="164" t="s">
        <v>146</v>
      </c>
    </row>
    <row r="155" spans="2:65" s="13" customFormat="1" ht="11.25">
      <c r="B155" s="170"/>
      <c r="D155" s="144" t="s">
        <v>476</v>
      </c>
      <c r="E155" s="171" t="s">
        <v>884</v>
      </c>
      <c r="F155" s="172" t="s">
        <v>479</v>
      </c>
      <c r="H155" s="173">
        <v>14.77</v>
      </c>
      <c r="I155" s="174"/>
      <c r="L155" s="170"/>
      <c r="M155" s="175"/>
      <c r="T155" s="176"/>
      <c r="AT155" s="171" t="s">
        <v>476</v>
      </c>
      <c r="AU155" s="171" t="s">
        <v>86</v>
      </c>
      <c r="AV155" s="13" t="s">
        <v>168</v>
      </c>
      <c r="AW155" s="13" t="s">
        <v>38</v>
      </c>
      <c r="AX155" s="13" t="s">
        <v>84</v>
      </c>
      <c r="AY155" s="171" t="s">
        <v>146</v>
      </c>
    </row>
    <row r="156" spans="2:65" s="1" customFormat="1" ht="16.5" customHeight="1">
      <c r="B156" s="33"/>
      <c r="C156" s="149" t="s">
        <v>208</v>
      </c>
      <c r="D156" s="149" t="s">
        <v>195</v>
      </c>
      <c r="E156" s="150" t="s">
        <v>1036</v>
      </c>
      <c r="F156" s="151" t="s">
        <v>1037</v>
      </c>
      <c r="G156" s="152" t="s">
        <v>738</v>
      </c>
      <c r="H156" s="153">
        <v>8.7750000000000004</v>
      </c>
      <c r="I156" s="154"/>
      <c r="J156" s="155">
        <f>ROUND(I156*H156,2)</f>
        <v>0</v>
      </c>
      <c r="K156" s="151" t="s">
        <v>967</v>
      </c>
      <c r="L156" s="33"/>
      <c r="M156" s="156" t="s">
        <v>21</v>
      </c>
      <c r="N156" s="157" t="s">
        <v>48</v>
      </c>
      <c r="P156" s="140">
        <f>O156*H156</f>
        <v>0</v>
      </c>
      <c r="Q156" s="140">
        <v>0.4</v>
      </c>
      <c r="R156" s="140">
        <f>Q156*H156</f>
        <v>3.5100000000000002</v>
      </c>
      <c r="S156" s="140">
        <v>0</v>
      </c>
      <c r="T156" s="141">
        <f>S156*H156</f>
        <v>0</v>
      </c>
      <c r="AR156" s="142" t="s">
        <v>168</v>
      </c>
      <c r="AT156" s="142" t="s">
        <v>195</v>
      </c>
      <c r="AU156" s="142" t="s">
        <v>86</v>
      </c>
      <c r="AY156" s="18" t="s">
        <v>146</v>
      </c>
      <c r="BE156" s="143">
        <f>IF(N156="základní",J156,0)</f>
        <v>0</v>
      </c>
      <c r="BF156" s="143">
        <f>IF(N156="snížená",J156,0)</f>
        <v>0</v>
      </c>
      <c r="BG156" s="143">
        <f>IF(N156="zákl. přenesená",J156,0)</f>
        <v>0</v>
      </c>
      <c r="BH156" s="143">
        <f>IF(N156="sníž. přenesená",J156,0)</f>
        <v>0</v>
      </c>
      <c r="BI156" s="143">
        <f>IF(N156="nulová",J156,0)</f>
        <v>0</v>
      </c>
      <c r="BJ156" s="18" t="s">
        <v>84</v>
      </c>
      <c r="BK156" s="143">
        <f>ROUND(I156*H156,2)</f>
        <v>0</v>
      </c>
      <c r="BL156" s="18" t="s">
        <v>168</v>
      </c>
      <c r="BM156" s="142" t="s">
        <v>1038</v>
      </c>
    </row>
    <row r="157" spans="2:65" s="1" customFormat="1" ht="19.5">
      <c r="B157" s="33"/>
      <c r="D157" s="144" t="s">
        <v>154</v>
      </c>
      <c r="F157" s="145" t="s">
        <v>1039</v>
      </c>
      <c r="I157" s="146"/>
      <c r="L157" s="33"/>
      <c r="M157" s="147"/>
      <c r="T157" s="54"/>
      <c r="AT157" s="18" t="s">
        <v>154</v>
      </c>
      <c r="AU157" s="18" t="s">
        <v>86</v>
      </c>
    </row>
    <row r="158" spans="2:65" s="1" customFormat="1" ht="11.25">
      <c r="B158" s="33"/>
      <c r="D158" s="181" t="s">
        <v>970</v>
      </c>
      <c r="F158" s="182" t="s">
        <v>1040</v>
      </c>
      <c r="I158" s="146"/>
      <c r="L158" s="33"/>
      <c r="M158" s="147"/>
      <c r="T158" s="54"/>
      <c r="AT158" s="18" t="s">
        <v>970</v>
      </c>
      <c r="AU158" s="18" t="s">
        <v>86</v>
      </c>
    </row>
    <row r="159" spans="2:65" s="12" customFormat="1" ht="11.25">
      <c r="B159" s="163"/>
      <c r="D159" s="144" t="s">
        <v>476</v>
      </c>
      <c r="E159" s="164" t="s">
        <v>21</v>
      </c>
      <c r="F159" s="165" t="s">
        <v>946</v>
      </c>
      <c r="H159" s="166">
        <v>8.7750000000000004</v>
      </c>
      <c r="I159" s="167"/>
      <c r="L159" s="163"/>
      <c r="M159" s="168"/>
      <c r="T159" s="169"/>
      <c r="AT159" s="164" t="s">
        <v>476</v>
      </c>
      <c r="AU159" s="164" t="s">
        <v>86</v>
      </c>
      <c r="AV159" s="12" t="s">
        <v>86</v>
      </c>
      <c r="AW159" s="12" t="s">
        <v>38</v>
      </c>
      <c r="AX159" s="12" t="s">
        <v>84</v>
      </c>
      <c r="AY159" s="164" t="s">
        <v>146</v>
      </c>
    </row>
    <row r="160" spans="2:65" s="1" customFormat="1" ht="16.5" customHeight="1">
      <c r="B160" s="33"/>
      <c r="C160" s="149" t="s">
        <v>214</v>
      </c>
      <c r="D160" s="149" t="s">
        <v>195</v>
      </c>
      <c r="E160" s="150" t="s">
        <v>1041</v>
      </c>
      <c r="F160" s="151" t="s">
        <v>1042</v>
      </c>
      <c r="G160" s="152" t="s">
        <v>198</v>
      </c>
      <c r="H160" s="153">
        <v>1</v>
      </c>
      <c r="I160" s="154"/>
      <c r="J160" s="155">
        <f>ROUND(I160*H160,2)</f>
        <v>0</v>
      </c>
      <c r="K160" s="151" t="s">
        <v>21</v>
      </c>
      <c r="L160" s="33"/>
      <c r="M160" s="156" t="s">
        <v>21</v>
      </c>
      <c r="N160" s="157" t="s">
        <v>48</v>
      </c>
      <c r="P160" s="140">
        <f>O160*H160</f>
        <v>0</v>
      </c>
      <c r="Q160" s="140">
        <v>0</v>
      </c>
      <c r="R160" s="140">
        <f>Q160*H160</f>
        <v>0</v>
      </c>
      <c r="S160" s="140">
        <v>0</v>
      </c>
      <c r="T160" s="141">
        <f>S160*H160</f>
        <v>0</v>
      </c>
      <c r="AR160" s="142" t="s">
        <v>168</v>
      </c>
      <c r="AT160" s="142" t="s">
        <v>195</v>
      </c>
      <c r="AU160" s="142" t="s">
        <v>86</v>
      </c>
      <c r="AY160" s="18" t="s">
        <v>146</v>
      </c>
      <c r="BE160" s="143">
        <f>IF(N160="základní",J160,0)</f>
        <v>0</v>
      </c>
      <c r="BF160" s="143">
        <f>IF(N160="snížená",J160,0)</f>
        <v>0</v>
      </c>
      <c r="BG160" s="143">
        <f>IF(N160="zákl. přenesená",J160,0)</f>
        <v>0</v>
      </c>
      <c r="BH160" s="143">
        <f>IF(N160="sníž. přenesená",J160,0)</f>
        <v>0</v>
      </c>
      <c r="BI160" s="143">
        <f>IF(N160="nulová",J160,0)</f>
        <v>0</v>
      </c>
      <c r="BJ160" s="18" t="s">
        <v>84</v>
      </c>
      <c r="BK160" s="143">
        <f>ROUND(I160*H160,2)</f>
        <v>0</v>
      </c>
      <c r="BL160" s="18" t="s">
        <v>168</v>
      </c>
      <c r="BM160" s="142" t="s">
        <v>1043</v>
      </c>
    </row>
    <row r="161" spans="2:65" s="1" customFormat="1" ht="11.25">
      <c r="B161" s="33"/>
      <c r="D161" s="144" t="s">
        <v>154</v>
      </c>
      <c r="F161" s="145" t="s">
        <v>1042</v>
      </c>
      <c r="I161" s="146"/>
      <c r="L161" s="33"/>
      <c r="M161" s="147"/>
      <c r="T161" s="54"/>
      <c r="AT161" s="18" t="s">
        <v>154</v>
      </c>
      <c r="AU161" s="18" t="s">
        <v>86</v>
      </c>
    </row>
    <row r="162" spans="2:65" s="1" customFormat="1" ht="16.5" customHeight="1">
      <c r="B162" s="33"/>
      <c r="C162" s="149" t="s">
        <v>219</v>
      </c>
      <c r="D162" s="149" t="s">
        <v>195</v>
      </c>
      <c r="E162" s="150" t="s">
        <v>1044</v>
      </c>
      <c r="F162" s="151" t="s">
        <v>1045</v>
      </c>
      <c r="G162" s="152" t="s">
        <v>198</v>
      </c>
      <c r="H162" s="153">
        <v>1</v>
      </c>
      <c r="I162" s="154"/>
      <c r="J162" s="155">
        <f>ROUND(I162*H162,2)</f>
        <v>0</v>
      </c>
      <c r="K162" s="151" t="s">
        <v>21</v>
      </c>
      <c r="L162" s="33"/>
      <c r="M162" s="156" t="s">
        <v>21</v>
      </c>
      <c r="N162" s="157" t="s">
        <v>48</v>
      </c>
      <c r="P162" s="140">
        <f>O162*H162</f>
        <v>0</v>
      </c>
      <c r="Q162" s="140">
        <v>0</v>
      </c>
      <c r="R162" s="140">
        <f>Q162*H162</f>
        <v>0</v>
      </c>
      <c r="S162" s="140">
        <v>0</v>
      </c>
      <c r="T162" s="141">
        <f>S162*H162</f>
        <v>0</v>
      </c>
      <c r="AR162" s="142" t="s">
        <v>168</v>
      </c>
      <c r="AT162" s="142" t="s">
        <v>195</v>
      </c>
      <c r="AU162" s="142" t="s">
        <v>86</v>
      </c>
      <c r="AY162" s="18" t="s">
        <v>146</v>
      </c>
      <c r="BE162" s="143">
        <f>IF(N162="základní",J162,0)</f>
        <v>0</v>
      </c>
      <c r="BF162" s="143">
        <f>IF(N162="snížená",J162,0)</f>
        <v>0</v>
      </c>
      <c r="BG162" s="143">
        <f>IF(N162="zákl. přenesená",J162,0)</f>
        <v>0</v>
      </c>
      <c r="BH162" s="143">
        <f>IF(N162="sníž. přenesená",J162,0)</f>
        <v>0</v>
      </c>
      <c r="BI162" s="143">
        <f>IF(N162="nulová",J162,0)</f>
        <v>0</v>
      </c>
      <c r="BJ162" s="18" t="s">
        <v>84</v>
      </c>
      <c r="BK162" s="143">
        <f>ROUND(I162*H162,2)</f>
        <v>0</v>
      </c>
      <c r="BL162" s="18" t="s">
        <v>168</v>
      </c>
      <c r="BM162" s="142" t="s">
        <v>1046</v>
      </c>
    </row>
    <row r="163" spans="2:65" s="1" customFormat="1" ht="11.25">
      <c r="B163" s="33"/>
      <c r="D163" s="144" t="s">
        <v>154</v>
      </c>
      <c r="F163" s="145" t="s">
        <v>1045</v>
      </c>
      <c r="I163" s="146"/>
      <c r="L163" s="33"/>
      <c r="M163" s="147"/>
      <c r="T163" s="54"/>
      <c r="AT163" s="18" t="s">
        <v>154</v>
      </c>
      <c r="AU163" s="18" t="s">
        <v>86</v>
      </c>
    </row>
    <row r="164" spans="2:65" s="1" customFormat="1" ht="16.5" customHeight="1">
      <c r="B164" s="33"/>
      <c r="C164" s="149" t="s">
        <v>8</v>
      </c>
      <c r="D164" s="149" t="s">
        <v>195</v>
      </c>
      <c r="E164" s="150" t="s">
        <v>1047</v>
      </c>
      <c r="F164" s="151" t="s">
        <v>1048</v>
      </c>
      <c r="G164" s="152" t="s">
        <v>722</v>
      </c>
      <c r="H164" s="153">
        <v>4294.3500000000004</v>
      </c>
      <c r="I164" s="154"/>
      <c r="J164" s="155">
        <f>ROUND(I164*H164,2)</f>
        <v>0</v>
      </c>
      <c r="K164" s="151" t="s">
        <v>967</v>
      </c>
      <c r="L164" s="33"/>
      <c r="M164" s="156" t="s">
        <v>21</v>
      </c>
      <c r="N164" s="157" t="s">
        <v>48</v>
      </c>
      <c r="P164" s="140">
        <f>O164*H164</f>
        <v>0</v>
      </c>
      <c r="Q164" s="140">
        <v>0</v>
      </c>
      <c r="R164" s="140">
        <f>Q164*H164</f>
        <v>0</v>
      </c>
      <c r="S164" s="140">
        <v>0</v>
      </c>
      <c r="T164" s="141">
        <f>S164*H164</f>
        <v>0</v>
      </c>
      <c r="AR164" s="142" t="s">
        <v>168</v>
      </c>
      <c r="AT164" s="142" t="s">
        <v>195</v>
      </c>
      <c r="AU164" s="142" t="s">
        <v>86</v>
      </c>
      <c r="AY164" s="18" t="s">
        <v>146</v>
      </c>
      <c r="BE164" s="143">
        <f>IF(N164="základní",J164,0)</f>
        <v>0</v>
      </c>
      <c r="BF164" s="143">
        <f>IF(N164="snížená",J164,0)</f>
        <v>0</v>
      </c>
      <c r="BG164" s="143">
        <f>IF(N164="zákl. přenesená",J164,0)</f>
        <v>0</v>
      </c>
      <c r="BH164" s="143">
        <f>IF(N164="sníž. přenesená",J164,0)</f>
        <v>0</v>
      </c>
      <c r="BI164" s="143">
        <f>IF(N164="nulová",J164,0)</f>
        <v>0</v>
      </c>
      <c r="BJ164" s="18" t="s">
        <v>84</v>
      </c>
      <c r="BK164" s="143">
        <f>ROUND(I164*H164,2)</f>
        <v>0</v>
      </c>
      <c r="BL164" s="18" t="s">
        <v>168</v>
      </c>
      <c r="BM164" s="142" t="s">
        <v>1049</v>
      </c>
    </row>
    <row r="165" spans="2:65" s="1" customFormat="1" ht="11.25">
      <c r="B165" s="33"/>
      <c r="D165" s="144" t="s">
        <v>154</v>
      </c>
      <c r="F165" s="145" t="s">
        <v>1050</v>
      </c>
      <c r="I165" s="146"/>
      <c r="L165" s="33"/>
      <c r="M165" s="147"/>
      <c r="T165" s="54"/>
      <c r="AT165" s="18" t="s">
        <v>154</v>
      </c>
      <c r="AU165" s="18" t="s">
        <v>86</v>
      </c>
    </row>
    <row r="166" spans="2:65" s="1" customFormat="1" ht="11.25">
      <c r="B166" s="33"/>
      <c r="D166" s="181" t="s">
        <v>970</v>
      </c>
      <c r="F166" s="182" t="s">
        <v>1051</v>
      </c>
      <c r="I166" s="146"/>
      <c r="L166" s="33"/>
      <c r="M166" s="147"/>
      <c r="T166" s="54"/>
      <c r="AT166" s="18" t="s">
        <v>970</v>
      </c>
      <c r="AU166" s="18" t="s">
        <v>86</v>
      </c>
    </row>
    <row r="167" spans="2:65" s="14" customFormat="1" ht="11.25">
      <c r="B167" s="183"/>
      <c r="D167" s="144" t="s">
        <v>476</v>
      </c>
      <c r="E167" s="184" t="s">
        <v>21</v>
      </c>
      <c r="F167" s="185" t="s">
        <v>1052</v>
      </c>
      <c r="H167" s="184" t="s">
        <v>21</v>
      </c>
      <c r="I167" s="186"/>
      <c r="L167" s="183"/>
      <c r="M167" s="187"/>
      <c r="T167" s="188"/>
      <c r="AT167" s="184" t="s">
        <v>476</v>
      </c>
      <c r="AU167" s="184" t="s">
        <v>86</v>
      </c>
      <c r="AV167" s="14" t="s">
        <v>84</v>
      </c>
      <c r="AW167" s="14" t="s">
        <v>38</v>
      </c>
      <c r="AX167" s="14" t="s">
        <v>77</v>
      </c>
      <c r="AY167" s="184" t="s">
        <v>146</v>
      </c>
    </row>
    <row r="168" spans="2:65" s="12" customFormat="1" ht="11.25">
      <c r="B168" s="163"/>
      <c r="D168" s="144" t="s">
        <v>476</v>
      </c>
      <c r="E168" s="164" t="s">
        <v>21</v>
      </c>
      <c r="F168" s="165" t="s">
        <v>1053</v>
      </c>
      <c r="H168" s="166">
        <v>4151.3999999999996</v>
      </c>
      <c r="I168" s="167"/>
      <c r="L168" s="163"/>
      <c r="M168" s="168"/>
      <c r="T168" s="169"/>
      <c r="AT168" s="164" t="s">
        <v>476</v>
      </c>
      <c r="AU168" s="164" t="s">
        <v>86</v>
      </c>
      <c r="AV168" s="12" t="s">
        <v>86</v>
      </c>
      <c r="AW168" s="12" t="s">
        <v>38</v>
      </c>
      <c r="AX168" s="12" t="s">
        <v>77</v>
      </c>
      <c r="AY168" s="164" t="s">
        <v>146</v>
      </c>
    </row>
    <row r="169" spans="2:65" s="12" customFormat="1" ht="11.25">
      <c r="B169" s="163"/>
      <c r="D169" s="144" t="s">
        <v>476</v>
      </c>
      <c r="E169" s="164" t="s">
        <v>21</v>
      </c>
      <c r="F169" s="165" t="s">
        <v>1054</v>
      </c>
      <c r="H169" s="166">
        <v>142.94999999999999</v>
      </c>
      <c r="I169" s="167"/>
      <c r="L169" s="163"/>
      <c r="M169" s="168"/>
      <c r="T169" s="169"/>
      <c r="AT169" s="164" t="s">
        <v>476</v>
      </c>
      <c r="AU169" s="164" t="s">
        <v>86</v>
      </c>
      <c r="AV169" s="12" t="s">
        <v>86</v>
      </c>
      <c r="AW169" s="12" t="s">
        <v>38</v>
      </c>
      <c r="AX169" s="12" t="s">
        <v>77</v>
      </c>
      <c r="AY169" s="164" t="s">
        <v>146</v>
      </c>
    </row>
    <row r="170" spans="2:65" s="13" customFormat="1" ht="11.25">
      <c r="B170" s="170"/>
      <c r="D170" s="144" t="s">
        <v>476</v>
      </c>
      <c r="E170" s="171" t="s">
        <v>918</v>
      </c>
      <c r="F170" s="172" t="s">
        <v>479</v>
      </c>
      <c r="H170" s="173">
        <v>4294.3500000000004</v>
      </c>
      <c r="I170" s="174"/>
      <c r="L170" s="170"/>
      <c r="M170" s="175"/>
      <c r="T170" s="176"/>
      <c r="AT170" s="171" t="s">
        <v>476</v>
      </c>
      <c r="AU170" s="171" t="s">
        <v>86</v>
      </c>
      <c r="AV170" s="13" t="s">
        <v>168</v>
      </c>
      <c r="AW170" s="13" t="s">
        <v>38</v>
      </c>
      <c r="AX170" s="13" t="s">
        <v>84</v>
      </c>
      <c r="AY170" s="171" t="s">
        <v>146</v>
      </c>
    </row>
    <row r="171" spans="2:65" s="1" customFormat="1" ht="16.5" customHeight="1">
      <c r="B171" s="33"/>
      <c r="C171" s="149" t="s">
        <v>228</v>
      </c>
      <c r="D171" s="149" t="s">
        <v>195</v>
      </c>
      <c r="E171" s="150" t="s">
        <v>1055</v>
      </c>
      <c r="F171" s="151" t="s">
        <v>1056</v>
      </c>
      <c r="G171" s="152" t="s">
        <v>738</v>
      </c>
      <c r="H171" s="153">
        <v>629.83600000000001</v>
      </c>
      <c r="I171" s="154"/>
      <c r="J171" s="155">
        <f>ROUND(I171*H171,2)</f>
        <v>0</v>
      </c>
      <c r="K171" s="151" t="s">
        <v>967</v>
      </c>
      <c r="L171" s="33"/>
      <c r="M171" s="156" t="s">
        <v>21</v>
      </c>
      <c r="N171" s="157" t="s">
        <v>48</v>
      </c>
      <c r="P171" s="140">
        <f>O171*H171</f>
        <v>0</v>
      </c>
      <c r="Q171" s="140">
        <v>0</v>
      </c>
      <c r="R171" s="140">
        <f>Q171*H171</f>
        <v>0</v>
      </c>
      <c r="S171" s="140">
        <v>0</v>
      </c>
      <c r="T171" s="141">
        <f>S171*H171</f>
        <v>0</v>
      </c>
      <c r="AR171" s="142" t="s">
        <v>168</v>
      </c>
      <c r="AT171" s="142" t="s">
        <v>195</v>
      </c>
      <c r="AU171" s="142" t="s">
        <v>86</v>
      </c>
      <c r="AY171" s="18" t="s">
        <v>146</v>
      </c>
      <c r="BE171" s="143">
        <f>IF(N171="základní",J171,0)</f>
        <v>0</v>
      </c>
      <c r="BF171" s="143">
        <f>IF(N171="snížená",J171,0)</f>
        <v>0</v>
      </c>
      <c r="BG171" s="143">
        <f>IF(N171="zákl. přenesená",J171,0)</f>
        <v>0</v>
      </c>
      <c r="BH171" s="143">
        <f>IF(N171="sníž. přenesená",J171,0)</f>
        <v>0</v>
      </c>
      <c r="BI171" s="143">
        <f>IF(N171="nulová",J171,0)</f>
        <v>0</v>
      </c>
      <c r="BJ171" s="18" t="s">
        <v>84</v>
      </c>
      <c r="BK171" s="143">
        <f>ROUND(I171*H171,2)</f>
        <v>0</v>
      </c>
      <c r="BL171" s="18" t="s">
        <v>168</v>
      </c>
      <c r="BM171" s="142" t="s">
        <v>1057</v>
      </c>
    </row>
    <row r="172" spans="2:65" s="1" customFormat="1" ht="19.5">
      <c r="B172" s="33"/>
      <c r="D172" s="144" t="s">
        <v>154</v>
      </c>
      <c r="F172" s="145" t="s">
        <v>1058</v>
      </c>
      <c r="I172" s="146"/>
      <c r="L172" s="33"/>
      <c r="M172" s="147"/>
      <c r="T172" s="54"/>
      <c r="AT172" s="18" t="s">
        <v>154</v>
      </c>
      <c r="AU172" s="18" t="s">
        <v>86</v>
      </c>
    </row>
    <row r="173" spans="2:65" s="1" customFormat="1" ht="11.25">
      <c r="B173" s="33"/>
      <c r="D173" s="181" t="s">
        <v>970</v>
      </c>
      <c r="F173" s="182" t="s">
        <v>1059</v>
      </c>
      <c r="I173" s="146"/>
      <c r="L173" s="33"/>
      <c r="M173" s="147"/>
      <c r="T173" s="54"/>
      <c r="AT173" s="18" t="s">
        <v>970</v>
      </c>
      <c r="AU173" s="18" t="s">
        <v>86</v>
      </c>
    </row>
    <row r="174" spans="2:65" s="14" customFormat="1" ht="11.25">
      <c r="B174" s="183"/>
      <c r="D174" s="144" t="s">
        <v>476</v>
      </c>
      <c r="E174" s="184" t="s">
        <v>21</v>
      </c>
      <c r="F174" s="185" t="s">
        <v>1060</v>
      </c>
      <c r="H174" s="184" t="s">
        <v>21</v>
      </c>
      <c r="I174" s="186"/>
      <c r="L174" s="183"/>
      <c r="M174" s="187"/>
      <c r="T174" s="188"/>
      <c r="AT174" s="184" t="s">
        <v>476</v>
      </c>
      <c r="AU174" s="184" t="s">
        <v>86</v>
      </c>
      <c r="AV174" s="14" t="s">
        <v>84</v>
      </c>
      <c r="AW174" s="14" t="s">
        <v>38</v>
      </c>
      <c r="AX174" s="14" t="s">
        <v>77</v>
      </c>
      <c r="AY174" s="184" t="s">
        <v>146</v>
      </c>
    </row>
    <row r="175" spans="2:65" s="12" customFormat="1" ht="11.25">
      <c r="B175" s="163"/>
      <c r="D175" s="144" t="s">
        <v>476</v>
      </c>
      <c r="E175" s="164" t="s">
        <v>21</v>
      </c>
      <c r="F175" s="165" t="s">
        <v>1061</v>
      </c>
      <c r="H175" s="166">
        <v>310.08</v>
      </c>
      <c r="I175" s="167"/>
      <c r="L175" s="163"/>
      <c r="M175" s="168"/>
      <c r="T175" s="169"/>
      <c r="AT175" s="164" t="s">
        <v>476</v>
      </c>
      <c r="AU175" s="164" t="s">
        <v>86</v>
      </c>
      <c r="AV175" s="12" t="s">
        <v>86</v>
      </c>
      <c r="AW175" s="12" t="s">
        <v>38</v>
      </c>
      <c r="AX175" s="12" t="s">
        <v>77</v>
      </c>
      <c r="AY175" s="164" t="s">
        <v>146</v>
      </c>
    </row>
    <row r="176" spans="2:65" s="12" customFormat="1" ht="11.25">
      <c r="B176" s="163"/>
      <c r="D176" s="144" t="s">
        <v>476</v>
      </c>
      <c r="E176" s="164" t="s">
        <v>21</v>
      </c>
      <c r="F176" s="165" t="s">
        <v>1062</v>
      </c>
      <c r="H176" s="166">
        <v>19.38</v>
      </c>
      <c r="I176" s="167"/>
      <c r="L176" s="163"/>
      <c r="M176" s="168"/>
      <c r="T176" s="169"/>
      <c r="AT176" s="164" t="s">
        <v>476</v>
      </c>
      <c r="AU176" s="164" t="s">
        <v>86</v>
      </c>
      <c r="AV176" s="12" t="s">
        <v>86</v>
      </c>
      <c r="AW176" s="12" t="s">
        <v>38</v>
      </c>
      <c r="AX176" s="12" t="s">
        <v>77</v>
      </c>
      <c r="AY176" s="164" t="s">
        <v>146</v>
      </c>
    </row>
    <row r="177" spans="2:65" s="12" customFormat="1" ht="11.25">
      <c r="B177" s="163"/>
      <c r="D177" s="144" t="s">
        <v>476</v>
      </c>
      <c r="E177" s="164" t="s">
        <v>21</v>
      </c>
      <c r="F177" s="165" t="s">
        <v>1063</v>
      </c>
      <c r="H177" s="166">
        <v>12.996</v>
      </c>
      <c r="I177" s="167"/>
      <c r="L177" s="163"/>
      <c r="M177" s="168"/>
      <c r="T177" s="169"/>
      <c r="AT177" s="164" t="s">
        <v>476</v>
      </c>
      <c r="AU177" s="164" t="s">
        <v>86</v>
      </c>
      <c r="AV177" s="12" t="s">
        <v>86</v>
      </c>
      <c r="AW177" s="12" t="s">
        <v>38</v>
      </c>
      <c r="AX177" s="12" t="s">
        <v>77</v>
      </c>
      <c r="AY177" s="164" t="s">
        <v>146</v>
      </c>
    </row>
    <row r="178" spans="2:65" s="12" customFormat="1" ht="11.25">
      <c r="B178" s="163"/>
      <c r="D178" s="144" t="s">
        <v>476</v>
      </c>
      <c r="E178" s="164" t="s">
        <v>21</v>
      </c>
      <c r="F178" s="165" t="s">
        <v>1064</v>
      </c>
      <c r="H178" s="166">
        <v>25.62</v>
      </c>
      <c r="I178" s="167"/>
      <c r="L178" s="163"/>
      <c r="M178" s="168"/>
      <c r="T178" s="169"/>
      <c r="AT178" s="164" t="s">
        <v>476</v>
      </c>
      <c r="AU178" s="164" t="s">
        <v>86</v>
      </c>
      <c r="AV178" s="12" t="s">
        <v>86</v>
      </c>
      <c r="AW178" s="12" t="s">
        <v>38</v>
      </c>
      <c r="AX178" s="12" t="s">
        <v>77</v>
      </c>
      <c r="AY178" s="164" t="s">
        <v>146</v>
      </c>
    </row>
    <row r="179" spans="2:65" s="14" customFormat="1" ht="11.25">
      <c r="B179" s="183"/>
      <c r="D179" s="144" t="s">
        <v>476</v>
      </c>
      <c r="E179" s="184" t="s">
        <v>21</v>
      </c>
      <c r="F179" s="185" t="s">
        <v>1065</v>
      </c>
      <c r="H179" s="184" t="s">
        <v>21</v>
      </c>
      <c r="I179" s="186"/>
      <c r="L179" s="183"/>
      <c r="M179" s="187"/>
      <c r="T179" s="188"/>
      <c r="AT179" s="184" t="s">
        <v>476</v>
      </c>
      <c r="AU179" s="184" t="s">
        <v>86</v>
      </c>
      <c r="AV179" s="14" t="s">
        <v>84</v>
      </c>
      <c r="AW179" s="14" t="s">
        <v>38</v>
      </c>
      <c r="AX179" s="14" t="s">
        <v>77</v>
      </c>
      <c r="AY179" s="184" t="s">
        <v>146</v>
      </c>
    </row>
    <row r="180" spans="2:65" s="12" customFormat="1" ht="11.25">
      <c r="B180" s="163"/>
      <c r="D180" s="144" t="s">
        <v>476</v>
      </c>
      <c r="E180" s="164" t="s">
        <v>21</v>
      </c>
      <c r="F180" s="165" t="s">
        <v>1066</v>
      </c>
      <c r="H180" s="166">
        <v>162.26</v>
      </c>
      <c r="I180" s="167"/>
      <c r="L180" s="163"/>
      <c r="M180" s="168"/>
      <c r="T180" s="169"/>
      <c r="AT180" s="164" t="s">
        <v>476</v>
      </c>
      <c r="AU180" s="164" t="s">
        <v>86</v>
      </c>
      <c r="AV180" s="12" t="s">
        <v>86</v>
      </c>
      <c r="AW180" s="12" t="s">
        <v>38</v>
      </c>
      <c r="AX180" s="12" t="s">
        <v>77</v>
      </c>
      <c r="AY180" s="164" t="s">
        <v>146</v>
      </c>
    </row>
    <row r="181" spans="2:65" s="12" customFormat="1" ht="11.25">
      <c r="B181" s="163"/>
      <c r="D181" s="144" t="s">
        <v>476</v>
      </c>
      <c r="E181" s="164" t="s">
        <v>21</v>
      </c>
      <c r="F181" s="165" t="s">
        <v>1067</v>
      </c>
      <c r="H181" s="166">
        <v>19.8</v>
      </c>
      <c r="I181" s="167"/>
      <c r="L181" s="163"/>
      <c r="M181" s="168"/>
      <c r="T181" s="169"/>
      <c r="AT181" s="164" t="s">
        <v>476</v>
      </c>
      <c r="AU181" s="164" t="s">
        <v>86</v>
      </c>
      <c r="AV181" s="12" t="s">
        <v>86</v>
      </c>
      <c r="AW181" s="12" t="s">
        <v>38</v>
      </c>
      <c r="AX181" s="12" t="s">
        <v>77</v>
      </c>
      <c r="AY181" s="164" t="s">
        <v>146</v>
      </c>
    </row>
    <row r="182" spans="2:65" s="12" customFormat="1" ht="11.25">
      <c r="B182" s="163"/>
      <c r="D182" s="144" t="s">
        <v>476</v>
      </c>
      <c r="E182" s="164" t="s">
        <v>21</v>
      </c>
      <c r="F182" s="165" t="s">
        <v>1068</v>
      </c>
      <c r="H182" s="166">
        <v>11</v>
      </c>
      <c r="I182" s="167"/>
      <c r="L182" s="163"/>
      <c r="M182" s="168"/>
      <c r="T182" s="169"/>
      <c r="AT182" s="164" t="s">
        <v>476</v>
      </c>
      <c r="AU182" s="164" t="s">
        <v>86</v>
      </c>
      <c r="AV182" s="12" t="s">
        <v>86</v>
      </c>
      <c r="AW182" s="12" t="s">
        <v>38</v>
      </c>
      <c r="AX182" s="12" t="s">
        <v>77</v>
      </c>
      <c r="AY182" s="164" t="s">
        <v>146</v>
      </c>
    </row>
    <row r="183" spans="2:65" s="12" customFormat="1" ht="11.25">
      <c r="B183" s="163"/>
      <c r="D183" s="144" t="s">
        <v>476</v>
      </c>
      <c r="E183" s="164" t="s">
        <v>21</v>
      </c>
      <c r="F183" s="165" t="s">
        <v>1069</v>
      </c>
      <c r="H183" s="166">
        <v>68.7</v>
      </c>
      <c r="I183" s="167"/>
      <c r="L183" s="163"/>
      <c r="M183" s="168"/>
      <c r="T183" s="169"/>
      <c r="AT183" s="164" t="s">
        <v>476</v>
      </c>
      <c r="AU183" s="164" t="s">
        <v>86</v>
      </c>
      <c r="AV183" s="12" t="s">
        <v>86</v>
      </c>
      <c r="AW183" s="12" t="s">
        <v>38</v>
      </c>
      <c r="AX183" s="12" t="s">
        <v>77</v>
      </c>
      <c r="AY183" s="164" t="s">
        <v>146</v>
      </c>
    </row>
    <row r="184" spans="2:65" s="13" customFormat="1" ht="11.25">
      <c r="B184" s="170"/>
      <c r="D184" s="144" t="s">
        <v>476</v>
      </c>
      <c r="E184" s="171" t="s">
        <v>943</v>
      </c>
      <c r="F184" s="172" t="s">
        <v>479</v>
      </c>
      <c r="H184" s="173">
        <v>629.83600000000001</v>
      </c>
      <c r="I184" s="174"/>
      <c r="L184" s="170"/>
      <c r="M184" s="175"/>
      <c r="T184" s="176"/>
      <c r="AT184" s="171" t="s">
        <v>476</v>
      </c>
      <c r="AU184" s="171" t="s">
        <v>86</v>
      </c>
      <c r="AV184" s="13" t="s">
        <v>168</v>
      </c>
      <c r="AW184" s="13" t="s">
        <v>38</v>
      </c>
      <c r="AX184" s="13" t="s">
        <v>84</v>
      </c>
      <c r="AY184" s="171" t="s">
        <v>146</v>
      </c>
    </row>
    <row r="185" spans="2:65" s="1" customFormat="1" ht="16.5" customHeight="1">
      <c r="B185" s="33"/>
      <c r="C185" s="149" t="s">
        <v>233</v>
      </c>
      <c r="D185" s="149" t="s">
        <v>195</v>
      </c>
      <c r="E185" s="150" t="s">
        <v>1070</v>
      </c>
      <c r="F185" s="151" t="s">
        <v>1071</v>
      </c>
      <c r="G185" s="152" t="s">
        <v>738</v>
      </c>
      <c r="H185" s="153">
        <v>279.86500000000001</v>
      </c>
      <c r="I185" s="154"/>
      <c r="J185" s="155">
        <f>ROUND(I185*H185,2)</f>
        <v>0</v>
      </c>
      <c r="K185" s="151" t="s">
        <v>967</v>
      </c>
      <c r="L185" s="33"/>
      <c r="M185" s="156" t="s">
        <v>21</v>
      </c>
      <c r="N185" s="157" t="s">
        <v>48</v>
      </c>
      <c r="P185" s="140">
        <f>O185*H185</f>
        <v>0</v>
      </c>
      <c r="Q185" s="140">
        <v>0</v>
      </c>
      <c r="R185" s="140">
        <f>Q185*H185</f>
        <v>0</v>
      </c>
      <c r="S185" s="140">
        <v>0</v>
      </c>
      <c r="T185" s="141">
        <f>S185*H185</f>
        <v>0</v>
      </c>
      <c r="AR185" s="142" t="s">
        <v>168</v>
      </c>
      <c r="AT185" s="142" t="s">
        <v>195</v>
      </c>
      <c r="AU185" s="142" t="s">
        <v>86</v>
      </c>
      <c r="AY185" s="18" t="s">
        <v>146</v>
      </c>
      <c r="BE185" s="143">
        <f>IF(N185="základní",J185,0)</f>
        <v>0</v>
      </c>
      <c r="BF185" s="143">
        <f>IF(N185="snížená",J185,0)</f>
        <v>0</v>
      </c>
      <c r="BG185" s="143">
        <f>IF(N185="zákl. přenesená",J185,0)</f>
        <v>0</v>
      </c>
      <c r="BH185" s="143">
        <f>IF(N185="sníž. přenesená",J185,0)</f>
        <v>0</v>
      </c>
      <c r="BI185" s="143">
        <f>IF(N185="nulová",J185,0)</f>
        <v>0</v>
      </c>
      <c r="BJ185" s="18" t="s">
        <v>84</v>
      </c>
      <c r="BK185" s="143">
        <f>ROUND(I185*H185,2)</f>
        <v>0</v>
      </c>
      <c r="BL185" s="18" t="s">
        <v>168</v>
      </c>
      <c r="BM185" s="142" t="s">
        <v>1072</v>
      </c>
    </row>
    <row r="186" spans="2:65" s="1" customFormat="1" ht="19.5">
      <c r="B186" s="33"/>
      <c r="D186" s="144" t="s">
        <v>154</v>
      </c>
      <c r="F186" s="145" t="s">
        <v>1073</v>
      </c>
      <c r="I186" s="146"/>
      <c r="L186" s="33"/>
      <c r="M186" s="147"/>
      <c r="T186" s="54"/>
      <c r="AT186" s="18" t="s">
        <v>154</v>
      </c>
      <c r="AU186" s="18" t="s">
        <v>86</v>
      </c>
    </row>
    <row r="187" spans="2:65" s="1" customFormat="1" ht="11.25">
      <c r="B187" s="33"/>
      <c r="D187" s="181" t="s">
        <v>970</v>
      </c>
      <c r="F187" s="182" t="s">
        <v>1074</v>
      </c>
      <c r="I187" s="146"/>
      <c r="L187" s="33"/>
      <c r="M187" s="147"/>
      <c r="T187" s="54"/>
      <c r="AT187" s="18" t="s">
        <v>970</v>
      </c>
      <c r="AU187" s="18" t="s">
        <v>86</v>
      </c>
    </row>
    <row r="188" spans="2:65" s="14" customFormat="1" ht="11.25">
      <c r="B188" s="183"/>
      <c r="D188" s="144" t="s">
        <v>476</v>
      </c>
      <c r="E188" s="184" t="s">
        <v>21</v>
      </c>
      <c r="F188" s="185" t="s">
        <v>1075</v>
      </c>
      <c r="H188" s="184" t="s">
        <v>21</v>
      </c>
      <c r="I188" s="186"/>
      <c r="L188" s="183"/>
      <c r="M188" s="187"/>
      <c r="T188" s="188"/>
      <c r="AT188" s="184" t="s">
        <v>476</v>
      </c>
      <c r="AU188" s="184" t="s">
        <v>86</v>
      </c>
      <c r="AV188" s="14" t="s">
        <v>84</v>
      </c>
      <c r="AW188" s="14" t="s">
        <v>38</v>
      </c>
      <c r="AX188" s="14" t="s">
        <v>77</v>
      </c>
      <c r="AY188" s="184" t="s">
        <v>146</v>
      </c>
    </row>
    <row r="189" spans="2:65" s="12" customFormat="1" ht="11.25">
      <c r="B189" s="163"/>
      <c r="D189" s="144" t="s">
        <v>476</v>
      </c>
      <c r="E189" s="164" t="s">
        <v>21</v>
      </c>
      <c r="F189" s="165" t="s">
        <v>1076</v>
      </c>
      <c r="H189" s="166">
        <v>277.005</v>
      </c>
      <c r="I189" s="167"/>
      <c r="L189" s="163"/>
      <c r="M189" s="168"/>
      <c r="T189" s="169"/>
      <c r="AT189" s="164" t="s">
        <v>476</v>
      </c>
      <c r="AU189" s="164" t="s">
        <v>86</v>
      </c>
      <c r="AV189" s="12" t="s">
        <v>86</v>
      </c>
      <c r="AW189" s="12" t="s">
        <v>38</v>
      </c>
      <c r="AX189" s="12" t="s">
        <v>77</v>
      </c>
      <c r="AY189" s="164" t="s">
        <v>146</v>
      </c>
    </row>
    <row r="190" spans="2:65" s="12" customFormat="1" ht="11.25">
      <c r="B190" s="163"/>
      <c r="D190" s="144" t="s">
        <v>476</v>
      </c>
      <c r="E190" s="164" t="s">
        <v>21</v>
      </c>
      <c r="F190" s="165" t="s">
        <v>1077</v>
      </c>
      <c r="H190" s="166">
        <v>2.86</v>
      </c>
      <c r="I190" s="167"/>
      <c r="L190" s="163"/>
      <c r="M190" s="168"/>
      <c r="T190" s="169"/>
      <c r="AT190" s="164" t="s">
        <v>476</v>
      </c>
      <c r="AU190" s="164" t="s">
        <v>86</v>
      </c>
      <c r="AV190" s="12" t="s">
        <v>86</v>
      </c>
      <c r="AW190" s="12" t="s">
        <v>38</v>
      </c>
      <c r="AX190" s="12" t="s">
        <v>77</v>
      </c>
      <c r="AY190" s="164" t="s">
        <v>146</v>
      </c>
    </row>
    <row r="191" spans="2:65" s="13" customFormat="1" ht="11.25">
      <c r="B191" s="170"/>
      <c r="D191" s="144" t="s">
        <v>476</v>
      </c>
      <c r="E191" s="171" t="s">
        <v>807</v>
      </c>
      <c r="F191" s="172" t="s">
        <v>479</v>
      </c>
      <c r="H191" s="173">
        <v>279.86500000000001</v>
      </c>
      <c r="I191" s="174"/>
      <c r="L191" s="170"/>
      <c r="M191" s="175"/>
      <c r="T191" s="176"/>
      <c r="AT191" s="171" t="s">
        <v>476</v>
      </c>
      <c r="AU191" s="171" t="s">
        <v>86</v>
      </c>
      <c r="AV191" s="13" t="s">
        <v>168</v>
      </c>
      <c r="AW191" s="13" t="s">
        <v>38</v>
      </c>
      <c r="AX191" s="13" t="s">
        <v>84</v>
      </c>
      <c r="AY191" s="171" t="s">
        <v>146</v>
      </c>
    </row>
    <row r="192" spans="2:65" s="1" customFormat="1" ht="21.75" customHeight="1">
      <c r="B192" s="33"/>
      <c r="C192" s="149" t="s">
        <v>237</v>
      </c>
      <c r="D192" s="149" t="s">
        <v>195</v>
      </c>
      <c r="E192" s="150" t="s">
        <v>1078</v>
      </c>
      <c r="F192" s="151" t="s">
        <v>1079</v>
      </c>
      <c r="G192" s="152" t="s">
        <v>738</v>
      </c>
      <c r="H192" s="153">
        <v>1</v>
      </c>
      <c r="I192" s="154"/>
      <c r="J192" s="155">
        <f>ROUND(I192*H192,2)</f>
        <v>0</v>
      </c>
      <c r="K192" s="151" t="s">
        <v>967</v>
      </c>
      <c r="L192" s="33"/>
      <c r="M192" s="156" t="s">
        <v>21</v>
      </c>
      <c r="N192" s="157" t="s">
        <v>48</v>
      </c>
      <c r="P192" s="140">
        <f>O192*H192</f>
        <v>0</v>
      </c>
      <c r="Q192" s="140">
        <v>0</v>
      </c>
      <c r="R192" s="140">
        <f>Q192*H192</f>
        <v>0</v>
      </c>
      <c r="S192" s="140">
        <v>0</v>
      </c>
      <c r="T192" s="141">
        <f>S192*H192</f>
        <v>0</v>
      </c>
      <c r="AR192" s="142" t="s">
        <v>168</v>
      </c>
      <c r="AT192" s="142" t="s">
        <v>195</v>
      </c>
      <c r="AU192" s="142" t="s">
        <v>86</v>
      </c>
      <c r="AY192" s="18" t="s">
        <v>146</v>
      </c>
      <c r="BE192" s="143">
        <f>IF(N192="základní",J192,0)</f>
        <v>0</v>
      </c>
      <c r="BF192" s="143">
        <f>IF(N192="snížená",J192,0)</f>
        <v>0</v>
      </c>
      <c r="BG192" s="143">
        <f>IF(N192="zákl. přenesená",J192,0)</f>
        <v>0</v>
      </c>
      <c r="BH192" s="143">
        <f>IF(N192="sníž. přenesená",J192,0)</f>
        <v>0</v>
      </c>
      <c r="BI192" s="143">
        <f>IF(N192="nulová",J192,0)</f>
        <v>0</v>
      </c>
      <c r="BJ192" s="18" t="s">
        <v>84</v>
      </c>
      <c r="BK192" s="143">
        <f>ROUND(I192*H192,2)</f>
        <v>0</v>
      </c>
      <c r="BL192" s="18" t="s">
        <v>168</v>
      </c>
      <c r="BM192" s="142" t="s">
        <v>1080</v>
      </c>
    </row>
    <row r="193" spans="2:65" s="1" customFormat="1" ht="19.5">
      <c r="B193" s="33"/>
      <c r="D193" s="144" t="s">
        <v>154</v>
      </c>
      <c r="F193" s="145" t="s">
        <v>1081</v>
      </c>
      <c r="I193" s="146"/>
      <c r="L193" s="33"/>
      <c r="M193" s="147"/>
      <c r="T193" s="54"/>
      <c r="AT193" s="18" t="s">
        <v>154</v>
      </c>
      <c r="AU193" s="18" t="s">
        <v>86</v>
      </c>
    </row>
    <row r="194" spans="2:65" s="1" customFormat="1" ht="11.25">
      <c r="B194" s="33"/>
      <c r="D194" s="181" t="s">
        <v>970</v>
      </c>
      <c r="F194" s="182" t="s">
        <v>1082</v>
      </c>
      <c r="I194" s="146"/>
      <c r="L194" s="33"/>
      <c r="M194" s="147"/>
      <c r="T194" s="54"/>
      <c r="AT194" s="18" t="s">
        <v>970</v>
      </c>
      <c r="AU194" s="18" t="s">
        <v>86</v>
      </c>
    </row>
    <row r="195" spans="2:65" s="14" customFormat="1" ht="11.25">
      <c r="B195" s="183"/>
      <c r="D195" s="144" t="s">
        <v>476</v>
      </c>
      <c r="E195" s="184" t="s">
        <v>21</v>
      </c>
      <c r="F195" s="185" t="s">
        <v>1083</v>
      </c>
      <c r="H195" s="184" t="s">
        <v>21</v>
      </c>
      <c r="I195" s="186"/>
      <c r="L195" s="183"/>
      <c r="M195" s="187"/>
      <c r="T195" s="188"/>
      <c r="AT195" s="184" t="s">
        <v>476</v>
      </c>
      <c r="AU195" s="184" t="s">
        <v>86</v>
      </c>
      <c r="AV195" s="14" t="s">
        <v>84</v>
      </c>
      <c r="AW195" s="14" t="s">
        <v>38</v>
      </c>
      <c r="AX195" s="14" t="s">
        <v>77</v>
      </c>
      <c r="AY195" s="184" t="s">
        <v>146</v>
      </c>
    </row>
    <row r="196" spans="2:65" s="12" customFormat="1" ht="11.25">
      <c r="B196" s="163"/>
      <c r="D196" s="144" t="s">
        <v>476</v>
      </c>
      <c r="E196" s="164" t="s">
        <v>887</v>
      </c>
      <c r="F196" s="165" t="s">
        <v>1084</v>
      </c>
      <c r="H196" s="166">
        <v>1</v>
      </c>
      <c r="I196" s="167"/>
      <c r="L196" s="163"/>
      <c r="M196" s="168"/>
      <c r="T196" s="169"/>
      <c r="AT196" s="164" t="s">
        <v>476</v>
      </c>
      <c r="AU196" s="164" t="s">
        <v>86</v>
      </c>
      <c r="AV196" s="12" t="s">
        <v>86</v>
      </c>
      <c r="AW196" s="12" t="s">
        <v>38</v>
      </c>
      <c r="AX196" s="12" t="s">
        <v>84</v>
      </c>
      <c r="AY196" s="164" t="s">
        <v>146</v>
      </c>
    </row>
    <row r="197" spans="2:65" s="1" customFormat="1" ht="21.75" customHeight="1">
      <c r="B197" s="33"/>
      <c r="C197" s="149" t="s">
        <v>241</v>
      </c>
      <c r="D197" s="149" t="s">
        <v>195</v>
      </c>
      <c r="E197" s="150" t="s">
        <v>1085</v>
      </c>
      <c r="F197" s="151" t="s">
        <v>1086</v>
      </c>
      <c r="G197" s="152" t="s">
        <v>738</v>
      </c>
      <c r="H197" s="153">
        <v>1517.0060000000001</v>
      </c>
      <c r="I197" s="154"/>
      <c r="J197" s="155">
        <f>ROUND(I197*H197,2)</f>
        <v>0</v>
      </c>
      <c r="K197" s="151" t="s">
        <v>967</v>
      </c>
      <c r="L197" s="33"/>
      <c r="M197" s="156" t="s">
        <v>21</v>
      </c>
      <c r="N197" s="157" t="s">
        <v>48</v>
      </c>
      <c r="P197" s="140">
        <f>O197*H197</f>
        <v>0</v>
      </c>
      <c r="Q197" s="140">
        <v>0</v>
      </c>
      <c r="R197" s="140">
        <f>Q197*H197</f>
        <v>0</v>
      </c>
      <c r="S197" s="140">
        <v>0</v>
      </c>
      <c r="T197" s="141">
        <f>S197*H197</f>
        <v>0</v>
      </c>
      <c r="AR197" s="142" t="s">
        <v>168</v>
      </c>
      <c r="AT197" s="142" t="s">
        <v>195</v>
      </c>
      <c r="AU197" s="142" t="s">
        <v>86</v>
      </c>
      <c r="AY197" s="18" t="s">
        <v>146</v>
      </c>
      <c r="BE197" s="143">
        <f>IF(N197="základní",J197,0)</f>
        <v>0</v>
      </c>
      <c r="BF197" s="143">
        <f>IF(N197="snížená",J197,0)</f>
        <v>0</v>
      </c>
      <c r="BG197" s="143">
        <f>IF(N197="zákl. přenesená",J197,0)</f>
        <v>0</v>
      </c>
      <c r="BH197" s="143">
        <f>IF(N197="sníž. přenesená",J197,0)</f>
        <v>0</v>
      </c>
      <c r="BI197" s="143">
        <f>IF(N197="nulová",J197,0)</f>
        <v>0</v>
      </c>
      <c r="BJ197" s="18" t="s">
        <v>84</v>
      </c>
      <c r="BK197" s="143">
        <f>ROUND(I197*H197,2)</f>
        <v>0</v>
      </c>
      <c r="BL197" s="18" t="s">
        <v>168</v>
      </c>
      <c r="BM197" s="142" t="s">
        <v>1087</v>
      </c>
    </row>
    <row r="198" spans="2:65" s="1" customFormat="1" ht="19.5">
      <c r="B198" s="33"/>
      <c r="D198" s="144" t="s">
        <v>154</v>
      </c>
      <c r="F198" s="145" t="s">
        <v>1088</v>
      </c>
      <c r="I198" s="146"/>
      <c r="L198" s="33"/>
      <c r="M198" s="147"/>
      <c r="T198" s="54"/>
      <c r="AT198" s="18" t="s">
        <v>154</v>
      </c>
      <c r="AU198" s="18" t="s">
        <v>86</v>
      </c>
    </row>
    <row r="199" spans="2:65" s="1" customFormat="1" ht="11.25">
      <c r="B199" s="33"/>
      <c r="D199" s="181" t="s">
        <v>970</v>
      </c>
      <c r="F199" s="182" t="s">
        <v>1089</v>
      </c>
      <c r="I199" s="146"/>
      <c r="L199" s="33"/>
      <c r="M199" s="147"/>
      <c r="T199" s="54"/>
      <c r="AT199" s="18" t="s">
        <v>970</v>
      </c>
      <c r="AU199" s="18" t="s">
        <v>86</v>
      </c>
    </row>
    <row r="200" spans="2:65" s="14" customFormat="1" ht="11.25">
      <c r="B200" s="183"/>
      <c r="D200" s="144" t="s">
        <v>476</v>
      </c>
      <c r="E200" s="184" t="s">
        <v>21</v>
      </c>
      <c r="F200" s="185" t="s">
        <v>1090</v>
      </c>
      <c r="H200" s="184" t="s">
        <v>21</v>
      </c>
      <c r="I200" s="186"/>
      <c r="L200" s="183"/>
      <c r="M200" s="187"/>
      <c r="T200" s="188"/>
      <c r="AT200" s="184" t="s">
        <v>476</v>
      </c>
      <c r="AU200" s="184" t="s">
        <v>86</v>
      </c>
      <c r="AV200" s="14" t="s">
        <v>84</v>
      </c>
      <c r="AW200" s="14" t="s">
        <v>38</v>
      </c>
      <c r="AX200" s="14" t="s">
        <v>77</v>
      </c>
      <c r="AY200" s="184" t="s">
        <v>146</v>
      </c>
    </row>
    <row r="201" spans="2:65" s="14" customFormat="1" ht="11.25">
      <c r="B201" s="183"/>
      <c r="D201" s="144" t="s">
        <v>476</v>
      </c>
      <c r="E201" s="184" t="s">
        <v>21</v>
      </c>
      <c r="F201" s="185" t="s">
        <v>1091</v>
      </c>
      <c r="H201" s="184" t="s">
        <v>21</v>
      </c>
      <c r="I201" s="186"/>
      <c r="L201" s="183"/>
      <c r="M201" s="187"/>
      <c r="T201" s="188"/>
      <c r="AT201" s="184" t="s">
        <v>476</v>
      </c>
      <c r="AU201" s="184" t="s">
        <v>86</v>
      </c>
      <c r="AV201" s="14" t="s">
        <v>84</v>
      </c>
      <c r="AW201" s="14" t="s">
        <v>38</v>
      </c>
      <c r="AX201" s="14" t="s">
        <v>77</v>
      </c>
      <c r="AY201" s="184" t="s">
        <v>146</v>
      </c>
    </row>
    <row r="202" spans="2:65" s="12" customFormat="1" ht="11.25">
      <c r="B202" s="163"/>
      <c r="D202" s="144" t="s">
        <v>476</v>
      </c>
      <c r="E202" s="164" t="s">
        <v>21</v>
      </c>
      <c r="F202" s="165" t="s">
        <v>1092</v>
      </c>
      <c r="H202" s="166">
        <v>378</v>
      </c>
      <c r="I202" s="167"/>
      <c r="L202" s="163"/>
      <c r="M202" s="168"/>
      <c r="T202" s="169"/>
      <c r="AT202" s="164" t="s">
        <v>476</v>
      </c>
      <c r="AU202" s="164" t="s">
        <v>86</v>
      </c>
      <c r="AV202" s="12" t="s">
        <v>86</v>
      </c>
      <c r="AW202" s="12" t="s">
        <v>38</v>
      </c>
      <c r="AX202" s="12" t="s">
        <v>77</v>
      </c>
      <c r="AY202" s="164" t="s">
        <v>146</v>
      </c>
    </row>
    <row r="203" spans="2:65" s="12" customFormat="1" ht="11.25">
      <c r="B203" s="163"/>
      <c r="D203" s="144" t="s">
        <v>476</v>
      </c>
      <c r="E203" s="164" t="s">
        <v>21</v>
      </c>
      <c r="F203" s="165" t="s">
        <v>1093</v>
      </c>
      <c r="H203" s="166">
        <v>111.6</v>
      </c>
      <c r="I203" s="167"/>
      <c r="L203" s="163"/>
      <c r="M203" s="168"/>
      <c r="T203" s="169"/>
      <c r="AT203" s="164" t="s">
        <v>476</v>
      </c>
      <c r="AU203" s="164" t="s">
        <v>86</v>
      </c>
      <c r="AV203" s="12" t="s">
        <v>86</v>
      </c>
      <c r="AW203" s="12" t="s">
        <v>38</v>
      </c>
      <c r="AX203" s="12" t="s">
        <v>77</v>
      </c>
      <c r="AY203" s="164" t="s">
        <v>146</v>
      </c>
    </row>
    <row r="204" spans="2:65" s="12" customFormat="1" ht="11.25">
      <c r="B204" s="163"/>
      <c r="D204" s="144" t="s">
        <v>476</v>
      </c>
      <c r="E204" s="164" t="s">
        <v>21</v>
      </c>
      <c r="F204" s="165" t="s">
        <v>1094</v>
      </c>
      <c r="H204" s="166">
        <v>1022.535</v>
      </c>
      <c r="I204" s="167"/>
      <c r="L204" s="163"/>
      <c r="M204" s="168"/>
      <c r="T204" s="169"/>
      <c r="AT204" s="164" t="s">
        <v>476</v>
      </c>
      <c r="AU204" s="164" t="s">
        <v>86</v>
      </c>
      <c r="AV204" s="12" t="s">
        <v>86</v>
      </c>
      <c r="AW204" s="12" t="s">
        <v>38</v>
      </c>
      <c r="AX204" s="12" t="s">
        <v>77</v>
      </c>
      <c r="AY204" s="164" t="s">
        <v>146</v>
      </c>
    </row>
    <row r="205" spans="2:65" s="12" customFormat="1" ht="11.25">
      <c r="B205" s="163"/>
      <c r="D205" s="144" t="s">
        <v>476</v>
      </c>
      <c r="E205" s="164" t="s">
        <v>21</v>
      </c>
      <c r="F205" s="165" t="s">
        <v>1095</v>
      </c>
      <c r="H205" s="166">
        <v>4.8710000000000004</v>
      </c>
      <c r="I205" s="167"/>
      <c r="L205" s="163"/>
      <c r="M205" s="168"/>
      <c r="T205" s="169"/>
      <c r="AT205" s="164" t="s">
        <v>476</v>
      </c>
      <c r="AU205" s="164" t="s">
        <v>86</v>
      </c>
      <c r="AV205" s="12" t="s">
        <v>86</v>
      </c>
      <c r="AW205" s="12" t="s">
        <v>38</v>
      </c>
      <c r="AX205" s="12" t="s">
        <v>77</v>
      </c>
      <c r="AY205" s="164" t="s">
        <v>146</v>
      </c>
    </row>
    <row r="206" spans="2:65" s="13" customFormat="1" ht="11.25">
      <c r="B206" s="170"/>
      <c r="D206" s="144" t="s">
        <v>476</v>
      </c>
      <c r="E206" s="171" t="s">
        <v>948</v>
      </c>
      <c r="F206" s="172" t="s">
        <v>479</v>
      </c>
      <c r="H206" s="173">
        <v>1517.0060000000001</v>
      </c>
      <c r="I206" s="174"/>
      <c r="L206" s="170"/>
      <c r="M206" s="175"/>
      <c r="T206" s="176"/>
      <c r="AT206" s="171" t="s">
        <v>476</v>
      </c>
      <c r="AU206" s="171" t="s">
        <v>86</v>
      </c>
      <c r="AV206" s="13" t="s">
        <v>168</v>
      </c>
      <c r="AW206" s="13" t="s">
        <v>38</v>
      </c>
      <c r="AX206" s="13" t="s">
        <v>84</v>
      </c>
      <c r="AY206" s="171" t="s">
        <v>146</v>
      </c>
    </row>
    <row r="207" spans="2:65" s="1" customFormat="1" ht="16.5" customHeight="1">
      <c r="B207" s="33"/>
      <c r="C207" s="149" t="s">
        <v>244</v>
      </c>
      <c r="D207" s="149" t="s">
        <v>195</v>
      </c>
      <c r="E207" s="150" t="s">
        <v>1096</v>
      </c>
      <c r="F207" s="151" t="s">
        <v>1097</v>
      </c>
      <c r="G207" s="152" t="s">
        <v>722</v>
      </c>
      <c r="H207" s="153">
        <v>1237.7</v>
      </c>
      <c r="I207" s="154"/>
      <c r="J207" s="155">
        <f>ROUND(I207*H207,2)</f>
        <v>0</v>
      </c>
      <c r="K207" s="151" t="s">
        <v>967</v>
      </c>
      <c r="L207" s="33"/>
      <c r="M207" s="156" t="s">
        <v>21</v>
      </c>
      <c r="N207" s="157" t="s">
        <v>48</v>
      </c>
      <c r="P207" s="140">
        <f>O207*H207</f>
        <v>0</v>
      </c>
      <c r="Q207" s="140">
        <v>6.9999999999999999E-4</v>
      </c>
      <c r="R207" s="140">
        <f>Q207*H207</f>
        <v>0.86638999999999999</v>
      </c>
      <c r="S207" s="140">
        <v>0</v>
      </c>
      <c r="T207" s="141">
        <f>S207*H207</f>
        <v>0</v>
      </c>
      <c r="AR207" s="142" t="s">
        <v>168</v>
      </c>
      <c r="AT207" s="142" t="s">
        <v>195</v>
      </c>
      <c r="AU207" s="142" t="s">
        <v>86</v>
      </c>
      <c r="AY207" s="18" t="s">
        <v>146</v>
      </c>
      <c r="BE207" s="143">
        <f>IF(N207="základní",J207,0)</f>
        <v>0</v>
      </c>
      <c r="BF207" s="143">
        <f>IF(N207="snížená",J207,0)</f>
        <v>0</v>
      </c>
      <c r="BG207" s="143">
        <f>IF(N207="zákl. přenesená",J207,0)</f>
        <v>0</v>
      </c>
      <c r="BH207" s="143">
        <f>IF(N207="sníž. přenesená",J207,0)</f>
        <v>0</v>
      </c>
      <c r="BI207" s="143">
        <f>IF(N207="nulová",J207,0)</f>
        <v>0</v>
      </c>
      <c r="BJ207" s="18" t="s">
        <v>84</v>
      </c>
      <c r="BK207" s="143">
        <f>ROUND(I207*H207,2)</f>
        <v>0</v>
      </c>
      <c r="BL207" s="18" t="s">
        <v>168</v>
      </c>
      <c r="BM207" s="142" t="s">
        <v>1098</v>
      </c>
    </row>
    <row r="208" spans="2:65" s="1" customFormat="1" ht="11.25">
      <c r="B208" s="33"/>
      <c r="D208" s="144" t="s">
        <v>154</v>
      </c>
      <c r="F208" s="145" t="s">
        <v>1099</v>
      </c>
      <c r="I208" s="146"/>
      <c r="L208" s="33"/>
      <c r="M208" s="147"/>
      <c r="T208" s="54"/>
      <c r="AT208" s="18" t="s">
        <v>154</v>
      </c>
      <c r="AU208" s="18" t="s">
        <v>86</v>
      </c>
    </row>
    <row r="209" spans="2:65" s="1" customFormat="1" ht="11.25">
      <c r="B209" s="33"/>
      <c r="D209" s="181" t="s">
        <v>970</v>
      </c>
      <c r="F209" s="182" t="s">
        <v>1100</v>
      </c>
      <c r="I209" s="146"/>
      <c r="L209" s="33"/>
      <c r="M209" s="147"/>
      <c r="T209" s="54"/>
      <c r="AT209" s="18" t="s">
        <v>970</v>
      </c>
      <c r="AU209" s="18" t="s">
        <v>86</v>
      </c>
    </row>
    <row r="210" spans="2:65" s="14" customFormat="1" ht="11.25">
      <c r="B210" s="183"/>
      <c r="D210" s="144" t="s">
        <v>476</v>
      </c>
      <c r="E210" s="184" t="s">
        <v>21</v>
      </c>
      <c r="F210" s="185" t="s">
        <v>1090</v>
      </c>
      <c r="H210" s="184" t="s">
        <v>21</v>
      </c>
      <c r="I210" s="186"/>
      <c r="L210" s="183"/>
      <c r="M210" s="187"/>
      <c r="T210" s="188"/>
      <c r="AT210" s="184" t="s">
        <v>476</v>
      </c>
      <c r="AU210" s="184" t="s">
        <v>86</v>
      </c>
      <c r="AV210" s="14" t="s">
        <v>84</v>
      </c>
      <c r="AW210" s="14" t="s">
        <v>38</v>
      </c>
      <c r="AX210" s="14" t="s">
        <v>77</v>
      </c>
      <c r="AY210" s="184" t="s">
        <v>146</v>
      </c>
    </row>
    <row r="211" spans="2:65" s="14" customFormat="1" ht="11.25">
      <c r="B211" s="183"/>
      <c r="D211" s="144" t="s">
        <v>476</v>
      </c>
      <c r="E211" s="184" t="s">
        <v>21</v>
      </c>
      <c r="F211" s="185" t="s">
        <v>1091</v>
      </c>
      <c r="H211" s="184" t="s">
        <v>21</v>
      </c>
      <c r="I211" s="186"/>
      <c r="L211" s="183"/>
      <c r="M211" s="187"/>
      <c r="T211" s="188"/>
      <c r="AT211" s="184" t="s">
        <v>476</v>
      </c>
      <c r="AU211" s="184" t="s">
        <v>86</v>
      </c>
      <c r="AV211" s="14" t="s">
        <v>84</v>
      </c>
      <c r="AW211" s="14" t="s">
        <v>38</v>
      </c>
      <c r="AX211" s="14" t="s">
        <v>77</v>
      </c>
      <c r="AY211" s="184" t="s">
        <v>146</v>
      </c>
    </row>
    <row r="212" spans="2:65" s="12" customFormat="1" ht="11.25">
      <c r="B212" s="163"/>
      <c r="D212" s="144" t="s">
        <v>476</v>
      </c>
      <c r="E212" s="164" t="s">
        <v>21</v>
      </c>
      <c r="F212" s="165" t="s">
        <v>1101</v>
      </c>
      <c r="H212" s="166">
        <v>504</v>
      </c>
      <c r="I212" s="167"/>
      <c r="L212" s="163"/>
      <c r="M212" s="168"/>
      <c r="T212" s="169"/>
      <c r="AT212" s="164" t="s">
        <v>476</v>
      </c>
      <c r="AU212" s="164" t="s">
        <v>86</v>
      </c>
      <c r="AV212" s="12" t="s">
        <v>86</v>
      </c>
      <c r="AW212" s="12" t="s">
        <v>38</v>
      </c>
      <c r="AX212" s="12" t="s">
        <v>77</v>
      </c>
      <c r="AY212" s="164" t="s">
        <v>146</v>
      </c>
    </row>
    <row r="213" spans="2:65" s="12" customFormat="1" ht="11.25">
      <c r="B213" s="163"/>
      <c r="D213" s="144" t="s">
        <v>476</v>
      </c>
      <c r="E213" s="164" t="s">
        <v>21</v>
      </c>
      <c r="F213" s="165" t="s">
        <v>1102</v>
      </c>
      <c r="H213" s="166">
        <v>74</v>
      </c>
      <c r="I213" s="167"/>
      <c r="L213" s="163"/>
      <c r="M213" s="168"/>
      <c r="T213" s="169"/>
      <c r="AT213" s="164" t="s">
        <v>476</v>
      </c>
      <c r="AU213" s="164" t="s">
        <v>86</v>
      </c>
      <c r="AV213" s="12" t="s">
        <v>86</v>
      </c>
      <c r="AW213" s="12" t="s">
        <v>38</v>
      </c>
      <c r="AX213" s="12" t="s">
        <v>77</v>
      </c>
      <c r="AY213" s="164" t="s">
        <v>146</v>
      </c>
    </row>
    <row r="214" spans="2:65" s="12" customFormat="1" ht="11.25">
      <c r="B214" s="163"/>
      <c r="D214" s="144" t="s">
        <v>476</v>
      </c>
      <c r="E214" s="164" t="s">
        <v>21</v>
      </c>
      <c r="F214" s="165" t="s">
        <v>1103</v>
      </c>
      <c r="H214" s="166">
        <v>659.7</v>
      </c>
      <c r="I214" s="167"/>
      <c r="L214" s="163"/>
      <c r="M214" s="168"/>
      <c r="T214" s="169"/>
      <c r="AT214" s="164" t="s">
        <v>476</v>
      </c>
      <c r="AU214" s="164" t="s">
        <v>86</v>
      </c>
      <c r="AV214" s="12" t="s">
        <v>86</v>
      </c>
      <c r="AW214" s="12" t="s">
        <v>38</v>
      </c>
      <c r="AX214" s="12" t="s">
        <v>77</v>
      </c>
      <c r="AY214" s="164" t="s">
        <v>146</v>
      </c>
    </row>
    <row r="215" spans="2:65" s="13" customFormat="1" ht="11.25">
      <c r="B215" s="170"/>
      <c r="D215" s="144" t="s">
        <v>476</v>
      </c>
      <c r="E215" s="171" t="s">
        <v>839</v>
      </c>
      <c r="F215" s="172" t="s">
        <v>479</v>
      </c>
      <c r="H215" s="173">
        <v>1237.7</v>
      </c>
      <c r="I215" s="174"/>
      <c r="L215" s="170"/>
      <c r="M215" s="175"/>
      <c r="T215" s="176"/>
      <c r="AT215" s="171" t="s">
        <v>476</v>
      </c>
      <c r="AU215" s="171" t="s">
        <v>86</v>
      </c>
      <c r="AV215" s="13" t="s">
        <v>168</v>
      </c>
      <c r="AW215" s="13" t="s">
        <v>38</v>
      </c>
      <c r="AX215" s="13" t="s">
        <v>84</v>
      </c>
      <c r="AY215" s="171" t="s">
        <v>146</v>
      </c>
    </row>
    <row r="216" spans="2:65" s="1" customFormat="1" ht="16.5" customHeight="1">
      <c r="B216" s="33"/>
      <c r="C216" s="149" t="s">
        <v>7</v>
      </c>
      <c r="D216" s="149" t="s">
        <v>195</v>
      </c>
      <c r="E216" s="150" t="s">
        <v>1104</v>
      </c>
      <c r="F216" s="151" t="s">
        <v>1105</v>
      </c>
      <c r="G216" s="152" t="s">
        <v>722</v>
      </c>
      <c r="H216" s="153">
        <v>1237.7</v>
      </c>
      <c r="I216" s="154"/>
      <c r="J216" s="155">
        <f>ROUND(I216*H216,2)</f>
        <v>0</v>
      </c>
      <c r="K216" s="151" t="s">
        <v>967</v>
      </c>
      <c r="L216" s="33"/>
      <c r="M216" s="156" t="s">
        <v>21</v>
      </c>
      <c r="N216" s="157" t="s">
        <v>48</v>
      </c>
      <c r="P216" s="140">
        <f>O216*H216</f>
        <v>0</v>
      </c>
      <c r="Q216" s="140">
        <v>0</v>
      </c>
      <c r="R216" s="140">
        <f>Q216*H216</f>
        <v>0</v>
      </c>
      <c r="S216" s="140">
        <v>0</v>
      </c>
      <c r="T216" s="141">
        <f>S216*H216</f>
        <v>0</v>
      </c>
      <c r="AR216" s="142" t="s">
        <v>168</v>
      </c>
      <c r="AT216" s="142" t="s">
        <v>195</v>
      </c>
      <c r="AU216" s="142" t="s">
        <v>86</v>
      </c>
      <c r="AY216" s="18" t="s">
        <v>146</v>
      </c>
      <c r="BE216" s="143">
        <f>IF(N216="základní",J216,0)</f>
        <v>0</v>
      </c>
      <c r="BF216" s="143">
        <f>IF(N216="snížená",J216,0)</f>
        <v>0</v>
      </c>
      <c r="BG216" s="143">
        <f>IF(N216="zákl. přenesená",J216,0)</f>
        <v>0</v>
      </c>
      <c r="BH216" s="143">
        <f>IF(N216="sníž. přenesená",J216,0)</f>
        <v>0</v>
      </c>
      <c r="BI216" s="143">
        <f>IF(N216="nulová",J216,0)</f>
        <v>0</v>
      </c>
      <c r="BJ216" s="18" t="s">
        <v>84</v>
      </c>
      <c r="BK216" s="143">
        <f>ROUND(I216*H216,2)</f>
        <v>0</v>
      </c>
      <c r="BL216" s="18" t="s">
        <v>168</v>
      </c>
      <c r="BM216" s="142" t="s">
        <v>1106</v>
      </c>
    </row>
    <row r="217" spans="2:65" s="1" customFormat="1" ht="19.5">
      <c r="B217" s="33"/>
      <c r="D217" s="144" t="s">
        <v>154</v>
      </c>
      <c r="F217" s="145" t="s">
        <v>1107</v>
      </c>
      <c r="I217" s="146"/>
      <c r="L217" s="33"/>
      <c r="M217" s="147"/>
      <c r="T217" s="54"/>
      <c r="AT217" s="18" t="s">
        <v>154</v>
      </c>
      <c r="AU217" s="18" t="s">
        <v>86</v>
      </c>
    </row>
    <row r="218" spans="2:65" s="1" customFormat="1" ht="11.25">
      <c r="B218" s="33"/>
      <c r="D218" s="181" t="s">
        <v>970</v>
      </c>
      <c r="F218" s="182" t="s">
        <v>1108</v>
      </c>
      <c r="I218" s="146"/>
      <c r="L218" s="33"/>
      <c r="M218" s="147"/>
      <c r="T218" s="54"/>
      <c r="AT218" s="18" t="s">
        <v>970</v>
      </c>
      <c r="AU218" s="18" t="s">
        <v>86</v>
      </c>
    </row>
    <row r="219" spans="2:65" s="12" customFormat="1" ht="11.25">
      <c r="B219" s="163"/>
      <c r="D219" s="144" t="s">
        <v>476</v>
      </c>
      <c r="E219" s="164" t="s">
        <v>21</v>
      </c>
      <c r="F219" s="165" t="s">
        <v>839</v>
      </c>
      <c r="H219" s="166">
        <v>1237.7</v>
      </c>
      <c r="I219" s="167"/>
      <c r="L219" s="163"/>
      <c r="M219" s="168"/>
      <c r="T219" s="169"/>
      <c r="AT219" s="164" t="s">
        <v>476</v>
      </c>
      <c r="AU219" s="164" t="s">
        <v>86</v>
      </c>
      <c r="AV219" s="12" t="s">
        <v>86</v>
      </c>
      <c r="AW219" s="12" t="s">
        <v>38</v>
      </c>
      <c r="AX219" s="12" t="s">
        <v>84</v>
      </c>
      <c r="AY219" s="164" t="s">
        <v>146</v>
      </c>
    </row>
    <row r="220" spans="2:65" s="1" customFormat="1" ht="16.5" customHeight="1">
      <c r="B220" s="33"/>
      <c r="C220" s="149" t="s">
        <v>253</v>
      </c>
      <c r="D220" s="149" t="s">
        <v>195</v>
      </c>
      <c r="E220" s="150" t="s">
        <v>1109</v>
      </c>
      <c r="F220" s="151" t="s">
        <v>1110</v>
      </c>
      <c r="G220" s="152" t="s">
        <v>722</v>
      </c>
      <c r="H220" s="153">
        <v>26.068000000000001</v>
      </c>
      <c r="I220" s="154"/>
      <c r="J220" s="155">
        <f>ROUND(I220*H220,2)</f>
        <v>0</v>
      </c>
      <c r="K220" s="151" t="s">
        <v>967</v>
      </c>
      <c r="L220" s="33"/>
      <c r="M220" s="156" t="s">
        <v>21</v>
      </c>
      <c r="N220" s="157" t="s">
        <v>48</v>
      </c>
      <c r="P220" s="140">
        <f>O220*H220</f>
        <v>0</v>
      </c>
      <c r="Q220" s="140">
        <v>1.4999999999999999E-4</v>
      </c>
      <c r="R220" s="140">
        <f>Q220*H220</f>
        <v>3.9102E-3</v>
      </c>
      <c r="S220" s="140">
        <v>0</v>
      </c>
      <c r="T220" s="141">
        <f>S220*H220</f>
        <v>0</v>
      </c>
      <c r="AR220" s="142" t="s">
        <v>168</v>
      </c>
      <c r="AT220" s="142" t="s">
        <v>195</v>
      </c>
      <c r="AU220" s="142" t="s">
        <v>86</v>
      </c>
      <c r="AY220" s="18" t="s">
        <v>146</v>
      </c>
      <c r="BE220" s="143">
        <f>IF(N220="základní",J220,0)</f>
        <v>0</v>
      </c>
      <c r="BF220" s="143">
        <f>IF(N220="snížená",J220,0)</f>
        <v>0</v>
      </c>
      <c r="BG220" s="143">
        <f>IF(N220="zákl. přenesená",J220,0)</f>
        <v>0</v>
      </c>
      <c r="BH220" s="143">
        <f>IF(N220="sníž. přenesená",J220,0)</f>
        <v>0</v>
      </c>
      <c r="BI220" s="143">
        <f>IF(N220="nulová",J220,0)</f>
        <v>0</v>
      </c>
      <c r="BJ220" s="18" t="s">
        <v>84</v>
      </c>
      <c r="BK220" s="143">
        <f>ROUND(I220*H220,2)</f>
        <v>0</v>
      </c>
      <c r="BL220" s="18" t="s">
        <v>168</v>
      </c>
      <c r="BM220" s="142" t="s">
        <v>1111</v>
      </c>
    </row>
    <row r="221" spans="2:65" s="1" customFormat="1" ht="11.25">
      <c r="B221" s="33"/>
      <c r="D221" s="144" t="s">
        <v>154</v>
      </c>
      <c r="F221" s="145" t="s">
        <v>1112</v>
      </c>
      <c r="I221" s="146"/>
      <c r="L221" s="33"/>
      <c r="M221" s="147"/>
      <c r="T221" s="54"/>
      <c r="AT221" s="18" t="s">
        <v>154</v>
      </c>
      <c r="AU221" s="18" t="s">
        <v>86</v>
      </c>
    </row>
    <row r="222" spans="2:65" s="1" customFormat="1" ht="11.25">
      <c r="B222" s="33"/>
      <c r="D222" s="181" t="s">
        <v>970</v>
      </c>
      <c r="F222" s="182" t="s">
        <v>1113</v>
      </c>
      <c r="I222" s="146"/>
      <c r="L222" s="33"/>
      <c r="M222" s="147"/>
      <c r="T222" s="54"/>
      <c r="AT222" s="18" t="s">
        <v>970</v>
      </c>
      <c r="AU222" s="18" t="s">
        <v>86</v>
      </c>
    </row>
    <row r="223" spans="2:65" s="14" customFormat="1" ht="11.25">
      <c r="B223" s="183"/>
      <c r="D223" s="144" t="s">
        <v>476</v>
      </c>
      <c r="E223" s="184" t="s">
        <v>21</v>
      </c>
      <c r="F223" s="185" t="s">
        <v>1114</v>
      </c>
      <c r="H223" s="184" t="s">
        <v>21</v>
      </c>
      <c r="I223" s="186"/>
      <c r="L223" s="183"/>
      <c r="M223" s="187"/>
      <c r="T223" s="188"/>
      <c r="AT223" s="184" t="s">
        <v>476</v>
      </c>
      <c r="AU223" s="184" t="s">
        <v>86</v>
      </c>
      <c r="AV223" s="14" t="s">
        <v>84</v>
      </c>
      <c r="AW223" s="14" t="s">
        <v>38</v>
      </c>
      <c r="AX223" s="14" t="s">
        <v>77</v>
      </c>
      <c r="AY223" s="184" t="s">
        <v>146</v>
      </c>
    </row>
    <row r="224" spans="2:65" s="14" customFormat="1" ht="11.25">
      <c r="B224" s="183"/>
      <c r="D224" s="144" t="s">
        <v>476</v>
      </c>
      <c r="E224" s="184" t="s">
        <v>21</v>
      </c>
      <c r="F224" s="185" t="s">
        <v>1115</v>
      </c>
      <c r="H224" s="184" t="s">
        <v>21</v>
      </c>
      <c r="I224" s="186"/>
      <c r="L224" s="183"/>
      <c r="M224" s="187"/>
      <c r="T224" s="188"/>
      <c r="AT224" s="184" t="s">
        <v>476</v>
      </c>
      <c r="AU224" s="184" t="s">
        <v>86</v>
      </c>
      <c r="AV224" s="14" t="s">
        <v>84</v>
      </c>
      <c r="AW224" s="14" t="s">
        <v>38</v>
      </c>
      <c r="AX224" s="14" t="s">
        <v>77</v>
      </c>
      <c r="AY224" s="184" t="s">
        <v>146</v>
      </c>
    </row>
    <row r="225" spans="2:65" s="12" customFormat="1" ht="11.25">
      <c r="B225" s="163"/>
      <c r="D225" s="144" t="s">
        <v>476</v>
      </c>
      <c r="E225" s="164" t="s">
        <v>21</v>
      </c>
      <c r="F225" s="165" t="s">
        <v>1116</v>
      </c>
      <c r="H225" s="166">
        <v>26.068000000000001</v>
      </c>
      <c r="I225" s="167"/>
      <c r="L225" s="163"/>
      <c r="M225" s="168"/>
      <c r="T225" s="169"/>
      <c r="AT225" s="164" t="s">
        <v>476</v>
      </c>
      <c r="AU225" s="164" t="s">
        <v>86</v>
      </c>
      <c r="AV225" s="12" t="s">
        <v>86</v>
      </c>
      <c r="AW225" s="12" t="s">
        <v>38</v>
      </c>
      <c r="AX225" s="12" t="s">
        <v>77</v>
      </c>
      <c r="AY225" s="164" t="s">
        <v>146</v>
      </c>
    </row>
    <row r="226" spans="2:65" s="13" customFormat="1" ht="11.25">
      <c r="B226" s="170"/>
      <c r="D226" s="144" t="s">
        <v>476</v>
      </c>
      <c r="E226" s="171" t="s">
        <v>930</v>
      </c>
      <c r="F226" s="172" t="s">
        <v>479</v>
      </c>
      <c r="H226" s="173">
        <v>26.068000000000001</v>
      </c>
      <c r="I226" s="174"/>
      <c r="L226" s="170"/>
      <c r="M226" s="175"/>
      <c r="T226" s="176"/>
      <c r="AT226" s="171" t="s">
        <v>476</v>
      </c>
      <c r="AU226" s="171" t="s">
        <v>86</v>
      </c>
      <c r="AV226" s="13" t="s">
        <v>168</v>
      </c>
      <c r="AW226" s="13" t="s">
        <v>38</v>
      </c>
      <c r="AX226" s="13" t="s">
        <v>84</v>
      </c>
      <c r="AY226" s="171" t="s">
        <v>146</v>
      </c>
    </row>
    <row r="227" spans="2:65" s="1" customFormat="1" ht="16.5" customHeight="1">
      <c r="B227" s="33"/>
      <c r="C227" s="149" t="s">
        <v>257</v>
      </c>
      <c r="D227" s="149" t="s">
        <v>195</v>
      </c>
      <c r="E227" s="150" t="s">
        <v>1117</v>
      </c>
      <c r="F227" s="151" t="s">
        <v>1118</v>
      </c>
      <c r="G227" s="152" t="s">
        <v>722</v>
      </c>
      <c r="H227" s="153">
        <v>26.068000000000001</v>
      </c>
      <c r="I227" s="154"/>
      <c r="J227" s="155">
        <f>ROUND(I227*H227,2)</f>
        <v>0</v>
      </c>
      <c r="K227" s="151" t="s">
        <v>967</v>
      </c>
      <c r="L227" s="33"/>
      <c r="M227" s="156" t="s">
        <v>21</v>
      </c>
      <c r="N227" s="157" t="s">
        <v>48</v>
      </c>
      <c r="P227" s="140">
        <f>O227*H227</f>
        <v>0</v>
      </c>
      <c r="Q227" s="140">
        <v>0</v>
      </c>
      <c r="R227" s="140">
        <f>Q227*H227</f>
        <v>0</v>
      </c>
      <c r="S227" s="140">
        <v>0</v>
      </c>
      <c r="T227" s="141">
        <f>S227*H227</f>
        <v>0</v>
      </c>
      <c r="AR227" s="142" t="s">
        <v>168</v>
      </c>
      <c r="AT227" s="142" t="s">
        <v>195</v>
      </c>
      <c r="AU227" s="142" t="s">
        <v>86</v>
      </c>
      <c r="AY227" s="18" t="s">
        <v>146</v>
      </c>
      <c r="BE227" s="143">
        <f>IF(N227="základní",J227,0)</f>
        <v>0</v>
      </c>
      <c r="BF227" s="143">
        <f>IF(N227="snížená",J227,0)</f>
        <v>0</v>
      </c>
      <c r="BG227" s="143">
        <f>IF(N227="zákl. přenesená",J227,0)</f>
        <v>0</v>
      </c>
      <c r="BH227" s="143">
        <f>IF(N227="sníž. přenesená",J227,0)</f>
        <v>0</v>
      </c>
      <c r="BI227" s="143">
        <f>IF(N227="nulová",J227,0)</f>
        <v>0</v>
      </c>
      <c r="BJ227" s="18" t="s">
        <v>84</v>
      </c>
      <c r="BK227" s="143">
        <f>ROUND(I227*H227,2)</f>
        <v>0</v>
      </c>
      <c r="BL227" s="18" t="s">
        <v>168</v>
      </c>
      <c r="BM227" s="142" t="s">
        <v>1119</v>
      </c>
    </row>
    <row r="228" spans="2:65" s="1" customFormat="1" ht="11.25">
      <c r="B228" s="33"/>
      <c r="D228" s="144" t="s">
        <v>154</v>
      </c>
      <c r="F228" s="145" t="s">
        <v>1120</v>
      </c>
      <c r="I228" s="146"/>
      <c r="L228" s="33"/>
      <c r="M228" s="147"/>
      <c r="T228" s="54"/>
      <c r="AT228" s="18" t="s">
        <v>154</v>
      </c>
      <c r="AU228" s="18" t="s">
        <v>86</v>
      </c>
    </row>
    <row r="229" spans="2:65" s="1" customFormat="1" ht="11.25">
      <c r="B229" s="33"/>
      <c r="D229" s="181" t="s">
        <v>970</v>
      </c>
      <c r="F229" s="182" t="s">
        <v>1121</v>
      </c>
      <c r="I229" s="146"/>
      <c r="L229" s="33"/>
      <c r="M229" s="147"/>
      <c r="T229" s="54"/>
      <c r="AT229" s="18" t="s">
        <v>970</v>
      </c>
      <c r="AU229" s="18" t="s">
        <v>86</v>
      </c>
    </row>
    <row r="230" spans="2:65" s="12" customFormat="1" ht="11.25">
      <c r="B230" s="163"/>
      <c r="D230" s="144" t="s">
        <v>476</v>
      </c>
      <c r="E230" s="164" t="s">
        <v>21</v>
      </c>
      <c r="F230" s="165" t="s">
        <v>930</v>
      </c>
      <c r="H230" s="166">
        <v>26.068000000000001</v>
      </c>
      <c r="I230" s="167"/>
      <c r="L230" s="163"/>
      <c r="M230" s="168"/>
      <c r="T230" s="169"/>
      <c r="AT230" s="164" t="s">
        <v>476</v>
      </c>
      <c r="AU230" s="164" t="s">
        <v>86</v>
      </c>
      <c r="AV230" s="12" t="s">
        <v>86</v>
      </c>
      <c r="AW230" s="12" t="s">
        <v>38</v>
      </c>
      <c r="AX230" s="12" t="s">
        <v>84</v>
      </c>
      <c r="AY230" s="164" t="s">
        <v>146</v>
      </c>
    </row>
    <row r="231" spans="2:65" s="1" customFormat="1" ht="16.5" customHeight="1">
      <c r="B231" s="33"/>
      <c r="C231" s="130" t="s">
        <v>261</v>
      </c>
      <c r="D231" s="130" t="s">
        <v>147</v>
      </c>
      <c r="E231" s="131" t="s">
        <v>1122</v>
      </c>
      <c r="F231" s="132" t="s">
        <v>1123</v>
      </c>
      <c r="G231" s="133" t="s">
        <v>472</v>
      </c>
      <c r="H231" s="134">
        <v>4.0540000000000003</v>
      </c>
      <c r="I231" s="135"/>
      <c r="J231" s="136">
        <f>ROUND(I231*H231,2)</f>
        <v>0</v>
      </c>
      <c r="K231" s="132" t="s">
        <v>21</v>
      </c>
      <c r="L231" s="137"/>
      <c r="M231" s="138" t="s">
        <v>21</v>
      </c>
      <c r="N231" s="139" t="s">
        <v>48</v>
      </c>
      <c r="P231" s="140">
        <f>O231*H231</f>
        <v>0</v>
      </c>
      <c r="Q231" s="140">
        <v>0</v>
      </c>
      <c r="R231" s="140">
        <f>Q231*H231</f>
        <v>0</v>
      </c>
      <c r="S231" s="140">
        <v>0</v>
      </c>
      <c r="T231" s="141">
        <f>S231*H231</f>
        <v>0</v>
      </c>
      <c r="AR231" s="142" t="s">
        <v>189</v>
      </c>
      <c r="AT231" s="142" t="s">
        <v>147</v>
      </c>
      <c r="AU231" s="142" t="s">
        <v>86</v>
      </c>
      <c r="AY231" s="18" t="s">
        <v>146</v>
      </c>
      <c r="BE231" s="143">
        <f>IF(N231="základní",J231,0)</f>
        <v>0</v>
      </c>
      <c r="BF231" s="143">
        <f>IF(N231="snížená",J231,0)</f>
        <v>0</v>
      </c>
      <c r="BG231" s="143">
        <f>IF(N231="zákl. přenesená",J231,0)</f>
        <v>0</v>
      </c>
      <c r="BH231" s="143">
        <f>IF(N231="sníž. přenesená",J231,0)</f>
        <v>0</v>
      </c>
      <c r="BI231" s="143">
        <f>IF(N231="nulová",J231,0)</f>
        <v>0</v>
      </c>
      <c r="BJ231" s="18" t="s">
        <v>84</v>
      </c>
      <c r="BK231" s="143">
        <f>ROUND(I231*H231,2)</f>
        <v>0</v>
      </c>
      <c r="BL231" s="18" t="s">
        <v>168</v>
      </c>
      <c r="BM231" s="142" t="s">
        <v>1124</v>
      </c>
    </row>
    <row r="232" spans="2:65" s="1" customFormat="1" ht="29.25">
      <c r="B232" s="33"/>
      <c r="D232" s="144" t="s">
        <v>154</v>
      </c>
      <c r="F232" s="145" t="s">
        <v>1125</v>
      </c>
      <c r="I232" s="146"/>
      <c r="L232" s="33"/>
      <c r="M232" s="147"/>
      <c r="T232" s="54"/>
      <c r="AT232" s="18" t="s">
        <v>154</v>
      </c>
      <c r="AU232" s="18" t="s">
        <v>86</v>
      </c>
    </row>
    <row r="233" spans="2:65" s="12" customFormat="1" ht="11.25">
      <c r="B233" s="163"/>
      <c r="D233" s="144" t="s">
        <v>476</v>
      </c>
      <c r="E233" s="164" t="s">
        <v>21</v>
      </c>
      <c r="F233" s="165" t="s">
        <v>1126</v>
      </c>
      <c r="H233" s="166">
        <v>4.0540000000000003</v>
      </c>
      <c r="I233" s="167"/>
      <c r="L233" s="163"/>
      <c r="M233" s="168"/>
      <c r="T233" s="169"/>
      <c r="AT233" s="164" t="s">
        <v>476</v>
      </c>
      <c r="AU233" s="164" t="s">
        <v>86</v>
      </c>
      <c r="AV233" s="12" t="s">
        <v>86</v>
      </c>
      <c r="AW233" s="12" t="s">
        <v>38</v>
      </c>
      <c r="AX233" s="12" t="s">
        <v>84</v>
      </c>
      <c r="AY233" s="164" t="s">
        <v>146</v>
      </c>
    </row>
    <row r="234" spans="2:65" s="1" customFormat="1" ht="21.75" customHeight="1">
      <c r="B234" s="33"/>
      <c r="C234" s="149" t="s">
        <v>265</v>
      </c>
      <c r="D234" s="149" t="s">
        <v>195</v>
      </c>
      <c r="E234" s="150" t="s">
        <v>1127</v>
      </c>
      <c r="F234" s="151" t="s">
        <v>1128</v>
      </c>
      <c r="G234" s="152" t="s">
        <v>722</v>
      </c>
      <c r="H234" s="153">
        <v>26.068000000000001</v>
      </c>
      <c r="I234" s="154"/>
      <c r="J234" s="155">
        <f>ROUND(I234*H234,2)</f>
        <v>0</v>
      </c>
      <c r="K234" s="151" t="s">
        <v>967</v>
      </c>
      <c r="L234" s="33"/>
      <c r="M234" s="156" t="s">
        <v>21</v>
      </c>
      <c r="N234" s="157" t="s">
        <v>48</v>
      </c>
      <c r="P234" s="140">
        <f>O234*H234</f>
        <v>0</v>
      </c>
      <c r="Q234" s="140">
        <v>0</v>
      </c>
      <c r="R234" s="140">
        <f>Q234*H234</f>
        <v>0</v>
      </c>
      <c r="S234" s="140">
        <v>0</v>
      </c>
      <c r="T234" s="141">
        <f>S234*H234</f>
        <v>0</v>
      </c>
      <c r="AR234" s="142" t="s">
        <v>168</v>
      </c>
      <c r="AT234" s="142" t="s">
        <v>195</v>
      </c>
      <c r="AU234" s="142" t="s">
        <v>86</v>
      </c>
      <c r="AY234" s="18" t="s">
        <v>146</v>
      </c>
      <c r="BE234" s="143">
        <f>IF(N234="základní",J234,0)</f>
        <v>0</v>
      </c>
      <c r="BF234" s="143">
        <f>IF(N234="snížená",J234,0)</f>
        <v>0</v>
      </c>
      <c r="BG234" s="143">
        <f>IF(N234="zákl. přenesená",J234,0)</f>
        <v>0</v>
      </c>
      <c r="BH234" s="143">
        <f>IF(N234="sníž. přenesená",J234,0)</f>
        <v>0</v>
      </c>
      <c r="BI234" s="143">
        <f>IF(N234="nulová",J234,0)</f>
        <v>0</v>
      </c>
      <c r="BJ234" s="18" t="s">
        <v>84</v>
      </c>
      <c r="BK234" s="143">
        <f>ROUND(I234*H234,2)</f>
        <v>0</v>
      </c>
      <c r="BL234" s="18" t="s">
        <v>168</v>
      </c>
      <c r="BM234" s="142" t="s">
        <v>1129</v>
      </c>
    </row>
    <row r="235" spans="2:65" s="1" customFormat="1" ht="19.5">
      <c r="B235" s="33"/>
      <c r="D235" s="144" t="s">
        <v>154</v>
      </c>
      <c r="F235" s="145" t="s">
        <v>1130</v>
      </c>
      <c r="I235" s="146"/>
      <c r="L235" s="33"/>
      <c r="M235" s="147"/>
      <c r="T235" s="54"/>
      <c r="AT235" s="18" t="s">
        <v>154</v>
      </c>
      <c r="AU235" s="18" t="s">
        <v>86</v>
      </c>
    </row>
    <row r="236" spans="2:65" s="1" customFormat="1" ht="11.25">
      <c r="B236" s="33"/>
      <c r="D236" s="181" t="s">
        <v>970</v>
      </c>
      <c r="F236" s="182" t="s">
        <v>1131</v>
      </c>
      <c r="I236" s="146"/>
      <c r="L236" s="33"/>
      <c r="M236" s="147"/>
      <c r="T236" s="54"/>
      <c r="AT236" s="18" t="s">
        <v>970</v>
      </c>
      <c r="AU236" s="18" t="s">
        <v>86</v>
      </c>
    </row>
    <row r="237" spans="2:65" s="1" customFormat="1" ht="48.75">
      <c r="B237" s="33"/>
      <c r="D237" s="144" t="s">
        <v>984</v>
      </c>
      <c r="F237" s="148" t="s">
        <v>1132</v>
      </c>
      <c r="I237" s="146"/>
      <c r="L237" s="33"/>
      <c r="M237" s="147"/>
      <c r="T237" s="54"/>
      <c r="AT237" s="18" t="s">
        <v>984</v>
      </c>
      <c r="AU237" s="18" t="s">
        <v>86</v>
      </c>
    </row>
    <row r="238" spans="2:65" s="12" customFormat="1" ht="11.25">
      <c r="B238" s="163"/>
      <c r="D238" s="144" t="s">
        <v>476</v>
      </c>
      <c r="E238" s="164" t="s">
        <v>21</v>
      </c>
      <c r="F238" s="165" t="s">
        <v>930</v>
      </c>
      <c r="H238" s="166">
        <v>26.068000000000001</v>
      </c>
      <c r="I238" s="167"/>
      <c r="L238" s="163"/>
      <c r="M238" s="168"/>
      <c r="T238" s="169"/>
      <c r="AT238" s="164" t="s">
        <v>476</v>
      </c>
      <c r="AU238" s="164" t="s">
        <v>86</v>
      </c>
      <c r="AV238" s="12" t="s">
        <v>86</v>
      </c>
      <c r="AW238" s="12" t="s">
        <v>38</v>
      </c>
      <c r="AX238" s="12" t="s">
        <v>84</v>
      </c>
      <c r="AY238" s="164" t="s">
        <v>146</v>
      </c>
    </row>
    <row r="239" spans="2:65" s="1" customFormat="1" ht="16.5" customHeight="1">
      <c r="B239" s="33"/>
      <c r="C239" s="149" t="s">
        <v>269</v>
      </c>
      <c r="D239" s="149" t="s">
        <v>195</v>
      </c>
      <c r="E239" s="150" t="s">
        <v>1133</v>
      </c>
      <c r="F239" s="151" t="s">
        <v>1134</v>
      </c>
      <c r="G239" s="152" t="s">
        <v>251</v>
      </c>
      <c r="H239" s="153">
        <v>24</v>
      </c>
      <c r="I239" s="154"/>
      <c r="J239" s="155">
        <f>ROUND(I239*H239,2)</f>
        <v>0</v>
      </c>
      <c r="K239" s="151" t="s">
        <v>967</v>
      </c>
      <c r="L239" s="33"/>
      <c r="M239" s="156" t="s">
        <v>21</v>
      </c>
      <c r="N239" s="157" t="s">
        <v>48</v>
      </c>
      <c r="P239" s="140">
        <f>O239*H239</f>
        <v>0</v>
      </c>
      <c r="Q239" s="140">
        <v>3.363E-2</v>
      </c>
      <c r="R239" s="140">
        <f>Q239*H239</f>
        <v>0.80712000000000006</v>
      </c>
      <c r="S239" s="140">
        <v>0</v>
      </c>
      <c r="T239" s="141">
        <f>S239*H239</f>
        <v>0</v>
      </c>
      <c r="AR239" s="142" t="s">
        <v>168</v>
      </c>
      <c r="AT239" s="142" t="s">
        <v>195</v>
      </c>
      <c r="AU239" s="142" t="s">
        <v>86</v>
      </c>
      <c r="AY239" s="18" t="s">
        <v>146</v>
      </c>
      <c r="BE239" s="143">
        <f>IF(N239="základní",J239,0)</f>
        <v>0</v>
      </c>
      <c r="BF239" s="143">
        <f>IF(N239="snížená",J239,0)</f>
        <v>0</v>
      </c>
      <c r="BG239" s="143">
        <f>IF(N239="zákl. přenesená",J239,0)</f>
        <v>0</v>
      </c>
      <c r="BH239" s="143">
        <f>IF(N239="sníž. přenesená",J239,0)</f>
        <v>0</v>
      </c>
      <c r="BI239" s="143">
        <f>IF(N239="nulová",J239,0)</f>
        <v>0</v>
      </c>
      <c r="BJ239" s="18" t="s">
        <v>84</v>
      </c>
      <c r="BK239" s="143">
        <f>ROUND(I239*H239,2)</f>
        <v>0</v>
      </c>
      <c r="BL239" s="18" t="s">
        <v>168</v>
      </c>
      <c r="BM239" s="142" t="s">
        <v>1135</v>
      </c>
    </row>
    <row r="240" spans="2:65" s="1" customFormat="1" ht="11.25">
      <c r="B240" s="33"/>
      <c r="D240" s="144" t="s">
        <v>154</v>
      </c>
      <c r="F240" s="145" t="s">
        <v>1136</v>
      </c>
      <c r="I240" s="146"/>
      <c r="L240" s="33"/>
      <c r="M240" s="147"/>
      <c r="T240" s="54"/>
      <c r="AT240" s="18" t="s">
        <v>154</v>
      </c>
      <c r="AU240" s="18" t="s">
        <v>86</v>
      </c>
    </row>
    <row r="241" spans="2:65" s="1" customFormat="1" ht="11.25">
      <c r="B241" s="33"/>
      <c r="D241" s="181" t="s">
        <v>970</v>
      </c>
      <c r="F241" s="182" t="s">
        <v>1137</v>
      </c>
      <c r="I241" s="146"/>
      <c r="L241" s="33"/>
      <c r="M241" s="147"/>
      <c r="T241" s="54"/>
      <c r="AT241" s="18" t="s">
        <v>970</v>
      </c>
      <c r="AU241" s="18" t="s">
        <v>86</v>
      </c>
    </row>
    <row r="242" spans="2:65" s="12" customFormat="1" ht="11.25">
      <c r="B242" s="163"/>
      <c r="D242" s="144" t="s">
        <v>476</v>
      </c>
      <c r="E242" s="164" t="s">
        <v>766</v>
      </c>
      <c r="F242" s="165" t="s">
        <v>1138</v>
      </c>
      <c r="H242" s="166">
        <v>24</v>
      </c>
      <c r="I242" s="167"/>
      <c r="L242" s="163"/>
      <c r="M242" s="168"/>
      <c r="T242" s="169"/>
      <c r="AT242" s="164" t="s">
        <v>476</v>
      </c>
      <c r="AU242" s="164" t="s">
        <v>86</v>
      </c>
      <c r="AV242" s="12" t="s">
        <v>86</v>
      </c>
      <c r="AW242" s="12" t="s">
        <v>38</v>
      </c>
      <c r="AX242" s="12" t="s">
        <v>84</v>
      </c>
      <c r="AY242" s="164" t="s">
        <v>146</v>
      </c>
    </row>
    <row r="243" spans="2:65" s="1" customFormat="1" ht="16.5" customHeight="1">
      <c r="B243" s="33"/>
      <c r="C243" s="130" t="s">
        <v>273</v>
      </c>
      <c r="D243" s="130" t="s">
        <v>147</v>
      </c>
      <c r="E243" s="131" t="s">
        <v>1139</v>
      </c>
      <c r="F243" s="132" t="s">
        <v>1140</v>
      </c>
      <c r="G243" s="133" t="s">
        <v>251</v>
      </c>
      <c r="H243" s="134">
        <v>24</v>
      </c>
      <c r="I243" s="135"/>
      <c r="J243" s="136">
        <f>ROUND(I243*H243,2)</f>
        <v>0</v>
      </c>
      <c r="K243" s="132" t="s">
        <v>21</v>
      </c>
      <c r="L243" s="137"/>
      <c r="M243" s="138" t="s">
        <v>21</v>
      </c>
      <c r="N243" s="139" t="s">
        <v>48</v>
      </c>
      <c r="P243" s="140">
        <f>O243*H243</f>
        <v>0</v>
      </c>
      <c r="Q243" s="140">
        <v>6.3099999999999996E-3</v>
      </c>
      <c r="R243" s="140">
        <f>Q243*H243</f>
        <v>0.15143999999999999</v>
      </c>
      <c r="S243" s="140">
        <v>0</v>
      </c>
      <c r="T243" s="141">
        <f>S243*H243</f>
        <v>0</v>
      </c>
      <c r="AR243" s="142" t="s">
        <v>189</v>
      </c>
      <c r="AT243" s="142" t="s">
        <v>147</v>
      </c>
      <c r="AU243" s="142" t="s">
        <v>86</v>
      </c>
      <c r="AY243" s="18" t="s">
        <v>146</v>
      </c>
      <c r="BE243" s="143">
        <f>IF(N243="základní",J243,0)</f>
        <v>0</v>
      </c>
      <c r="BF243" s="143">
        <f>IF(N243="snížená",J243,0)</f>
        <v>0</v>
      </c>
      <c r="BG243" s="143">
        <f>IF(N243="zákl. přenesená",J243,0)</f>
        <v>0</v>
      </c>
      <c r="BH243" s="143">
        <f>IF(N243="sníž. přenesená",J243,0)</f>
        <v>0</v>
      </c>
      <c r="BI243" s="143">
        <f>IF(N243="nulová",J243,0)</f>
        <v>0</v>
      </c>
      <c r="BJ243" s="18" t="s">
        <v>84</v>
      </c>
      <c r="BK243" s="143">
        <f>ROUND(I243*H243,2)</f>
        <v>0</v>
      </c>
      <c r="BL243" s="18" t="s">
        <v>168</v>
      </c>
      <c r="BM243" s="142" t="s">
        <v>1141</v>
      </c>
    </row>
    <row r="244" spans="2:65" s="1" customFormat="1" ht="11.25">
      <c r="B244" s="33"/>
      <c r="D244" s="144" t="s">
        <v>154</v>
      </c>
      <c r="F244" s="145" t="s">
        <v>1142</v>
      </c>
      <c r="I244" s="146"/>
      <c r="L244" s="33"/>
      <c r="M244" s="147"/>
      <c r="T244" s="54"/>
      <c r="AT244" s="18" t="s">
        <v>154</v>
      </c>
      <c r="AU244" s="18" t="s">
        <v>86</v>
      </c>
    </row>
    <row r="245" spans="2:65" s="12" customFormat="1" ht="11.25">
      <c r="B245" s="163"/>
      <c r="D245" s="144" t="s">
        <v>476</v>
      </c>
      <c r="E245" s="164" t="s">
        <v>21</v>
      </c>
      <c r="F245" s="165" t="s">
        <v>766</v>
      </c>
      <c r="H245" s="166">
        <v>24</v>
      </c>
      <c r="I245" s="167"/>
      <c r="L245" s="163"/>
      <c r="M245" s="168"/>
      <c r="T245" s="169"/>
      <c r="AT245" s="164" t="s">
        <v>476</v>
      </c>
      <c r="AU245" s="164" t="s">
        <v>86</v>
      </c>
      <c r="AV245" s="12" t="s">
        <v>86</v>
      </c>
      <c r="AW245" s="12" t="s">
        <v>38</v>
      </c>
      <c r="AX245" s="12" t="s">
        <v>84</v>
      </c>
      <c r="AY245" s="164" t="s">
        <v>146</v>
      </c>
    </row>
    <row r="246" spans="2:65" s="1" customFormat="1" ht="16.5" customHeight="1">
      <c r="B246" s="33"/>
      <c r="C246" s="130" t="s">
        <v>277</v>
      </c>
      <c r="D246" s="130" t="s">
        <v>147</v>
      </c>
      <c r="E246" s="131" t="s">
        <v>1143</v>
      </c>
      <c r="F246" s="132" t="s">
        <v>1144</v>
      </c>
      <c r="G246" s="133" t="s">
        <v>786</v>
      </c>
      <c r="H246" s="134">
        <v>4</v>
      </c>
      <c r="I246" s="135"/>
      <c r="J246" s="136">
        <f>ROUND(I246*H246,2)</f>
        <v>0</v>
      </c>
      <c r="K246" s="132" t="s">
        <v>967</v>
      </c>
      <c r="L246" s="137"/>
      <c r="M246" s="138" t="s">
        <v>21</v>
      </c>
      <c r="N246" s="139" t="s">
        <v>48</v>
      </c>
      <c r="P246" s="140">
        <f>O246*H246</f>
        <v>0</v>
      </c>
      <c r="Q246" s="140">
        <v>1.32E-3</v>
      </c>
      <c r="R246" s="140">
        <f>Q246*H246</f>
        <v>5.28E-3</v>
      </c>
      <c r="S246" s="140">
        <v>0</v>
      </c>
      <c r="T246" s="141">
        <f>S246*H246</f>
        <v>0</v>
      </c>
      <c r="AR246" s="142" t="s">
        <v>189</v>
      </c>
      <c r="AT246" s="142" t="s">
        <v>147</v>
      </c>
      <c r="AU246" s="142" t="s">
        <v>86</v>
      </c>
      <c r="AY246" s="18" t="s">
        <v>146</v>
      </c>
      <c r="BE246" s="143">
        <f>IF(N246="základní",J246,0)</f>
        <v>0</v>
      </c>
      <c r="BF246" s="143">
        <f>IF(N246="snížená",J246,0)</f>
        <v>0</v>
      </c>
      <c r="BG246" s="143">
        <f>IF(N246="zákl. přenesená",J246,0)</f>
        <v>0</v>
      </c>
      <c r="BH246" s="143">
        <f>IF(N246="sníž. přenesená",J246,0)</f>
        <v>0</v>
      </c>
      <c r="BI246" s="143">
        <f>IF(N246="nulová",J246,0)</f>
        <v>0</v>
      </c>
      <c r="BJ246" s="18" t="s">
        <v>84</v>
      </c>
      <c r="BK246" s="143">
        <f>ROUND(I246*H246,2)</f>
        <v>0</v>
      </c>
      <c r="BL246" s="18" t="s">
        <v>168</v>
      </c>
      <c r="BM246" s="142" t="s">
        <v>1145</v>
      </c>
    </row>
    <row r="247" spans="2:65" s="1" customFormat="1" ht="11.25">
      <c r="B247" s="33"/>
      <c r="D247" s="144" t="s">
        <v>154</v>
      </c>
      <c r="F247" s="145" t="s">
        <v>1144</v>
      </c>
      <c r="I247" s="146"/>
      <c r="L247" s="33"/>
      <c r="M247" s="147"/>
      <c r="T247" s="54"/>
      <c r="AT247" s="18" t="s">
        <v>154</v>
      </c>
      <c r="AU247" s="18" t="s">
        <v>86</v>
      </c>
    </row>
    <row r="248" spans="2:65" s="12" customFormat="1" ht="11.25">
      <c r="B248" s="163"/>
      <c r="D248" s="144" t="s">
        <v>476</v>
      </c>
      <c r="E248" s="164" t="s">
        <v>21</v>
      </c>
      <c r="F248" s="165" t="s">
        <v>841</v>
      </c>
      <c r="H248" s="166">
        <v>4</v>
      </c>
      <c r="I248" s="167"/>
      <c r="L248" s="163"/>
      <c r="M248" s="168"/>
      <c r="T248" s="169"/>
      <c r="AT248" s="164" t="s">
        <v>476</v>
      </c>
      <c r="AU248" s="164" t="s">
        <v>86</v>
      </c>
      <c r="AV248" s="12" t="s">
        <v>86</v>
      </c>
      <c r="AW248" s="12" t="s">
        <v>38</v>
      </c>
      <c r="AX248" s="12" t="s">
        <v>84</v>
      </c>
      <c r="AY248" s="164" t="s">
        <v>146</v>
      </c>
    </row>
    <row r="249" spans="2:65" s="1" customFormat="1" ht="16.5" customHeight="1">
      <c r="B249" s="33"/>
      <c r="C249" s="130" t="s">
        <v>281</v>
      </c>
      <c r="D249" s="130" t="s">
        <v>147</v>
      </c>
      <c r="E249" s="131" t="s">
        <v>1146</v>
      </c>
      <c r="F249" s="132" t="s">
        <v>1147</v>
      </c>
      <c r="G249" s="133" t="s">
        <v>786</v>
      </c>
      <c r="H249" s="134">
        <v>8</v>
      </c>
      <c r="I249" s="135"/>
      <c r="J249" s="136">
        <f>ROUND(I249*H249,2)</f>
        <v>0</v>
      </c>
      <c r="K249" s="132" t="s">
        <v>967</v>
      </c>
      <c r="L249" s="137"/>
      <c r="M249" s="138" t="s">
        <v>21</v>
      </c>
      <c r="N249" s="139" t="s">
        <v>48</v>
      </c>
      <c r="P249" s="140">
        <f>O249*H249</f>
        <v>0</v>
      </c>
      <c r="Q249" s="140">
        <v>7.7999999999999999E-4</v>
      </c>
      <c r="R249" s="140">
        <f>Q249*H249</f>
        <v>6.2399999999999999E-3</v>
      </c>
      <c r="S249" s="140">
        <v>0</v>
      </c>
      <c r="T249" s="141">
        <f>S249*H249</f>
        <v>0</v>
      </c>
      <c r="AR249" s="142" t="s">
        <v>189</v>
      </c>
      <c r="AT249" s="142" t="s">
        <v>147</v>
      </c>
      <c r="AU249" s="142" t="s">
        <v>86</v>
      </c>
      <c r="AY249" s="18" t="s">
        <v>146</v>
      </c>
      <c r="BE249" s="143">
        <f>IF(N249="základní",J249,0)</f>
        <v>0</v>
      </c>
      <c r="BF249" s="143">
        <f>IF(N249="snížená",J249,0)</f>
        <v>0</v>
      </c>
      <c r="BG249" s="143">
        <f>IF(N249="zákl. přenesená",J249,0)</f>
        <v>0</v>
      </c>
      <c r="BH249" s="143">
        <f>IF(N249="sníž. přenesená",J249,0)</f>
        <v>0</v>
      </c>
      <c r="BI249" s="143">
        <f>IF(N249="nulová",J249,0)</f>
        <v>0</v>
      </c>
      <c r="BJ249" s="18" t="s">
        <v>84</v>
      </c>
      <c r="BK249" s="143">
        <f>ROUND(I249*H249,2)</f>
        <v>0</v>
      </c>
      <c r="BL249" s="18" t="s">
        <v>168</v>
      </c>
      <c r="BM249" s="142" t="s">
        <v>1148</v>
      </c>
    </row>
    <row r="250" spans="2:65" s="1" customFormat="1" ht="11.25">
      <c r="B250" s="33"/>
      <c r="D250" s="144" t="s">
        <v>154</v>
      </c>
      <c r="F250" s="145" t="s">
        <v>1147</v>
      </c>
      <c r="I250" s="146"/>
      <c r="L250" s="33"/>
      <c r="M250" s="147"/>
      <c r="T250" s="54"/>
      <c r="AT250" s="18" t="s">
        <v>154</v>
      </c>
      <c r="AU250" s="18" t="s">
        <v>86</v>
      </c>
    </row>
    <row r="251" spans="2:65" s="12" customFormat="1" ht="11.25">
      <c r="B251" s="163"/>
      <c r="D251" s="144" t="s">
        <v>476</v>
      </c>
      <c r="E251" s="164" t="s">
        <v>21</v>
      </c>
      <c r="F251" s="165" t="s">
        <v>1149</v>
      </c>
      <c r="H251" s="166">
        <v>8</v>
      </c>
      <c r="I251" s="167"/>
      <c r="L251" s="163"/>
      <c r="M251" s="168"/>
      <c r="T251" s="169"/>
      <c r="AT251" s="164" t="s">
        <v>476</v>
      </c>
      <c r="AU251" s="164" t="s">
        <v>86</v>
      </c>
      <c r="AV251" s="12" t="s">
        <v>86</v>
      </c>
      <c r="AW251" s="12" t="s">
        <v>38</v>
      </c>
      <c r="AX251" s="12" t="s">
        <v>84</v>
      </c>
      <c r="AY251" s="164" t="s">
        <v>146</v>
      </c>
    </row>
    <row r="252" spans="2:65" s="1" customFormat="1" ht="16.5" customHeight="1">
      <c r="B252" s="33"/>
      <c r="C252" s="130" t="s">
        <v>285</v>
      </c>
      <c r="D252" s="130" t="s">
        <v>147</v>
      </c>
      <c r="E252" s="131" t="s">
        <v>1150</v>
      </c>
      <c r="F252" s="132" t="s">
        <v>1151</v>
      </c>
      <c r="G252" s="133" t="s">
        <v>786</v>
      </c>
      <c r="H252" s="134">
        <v>4</v>
      </c>
      <c r="I252" s="135"/>
      <c r="J252" s="136">
        <f>ROUND(I252*H252,2)</f>
        <v>0</v>
      </c>
      <c r="K252" s="132" t="s">
        <v>967</v>
      </c>
      <c r="L252" s="137"/>
      <c r="M252" s="138" t="s">
        <v>21</v>
      </c>
      <c r="N252" s="139" t="s">
        <v>48</v>
      </c>
      <c r="P252" s="140">
        <f>O252*H252</f>
        <v>0</v>
      </c>
      <c r="Q252" s="140">
        <v>8.8000000000000005E-3</v>
      </c>
      <c r="R252" s="140">
        <f>Q252*H252</f>
        <v>3.5200000000000002E-2</v>
      </c>
      <c r="S252" s="140">
        <v>0</v>
      </c>
      <c r="T252" s="141">
        <f>S252*H252</f>
        <v>0</v>
      </c>
      <c r="AR252" s="142" t="s">
        <v>189</v>
      </c>
      <c r="AT252" s="142" t="s">
        <v>147</v>
      </c>
      <c r="AU252" s="142" t="s">
        <v>86</v>
      </c>
      <c r="AY252" s="18" t="s">
        <v>146</v>
      </c>
      <c r="BE252" s="143">
        <f>IF(N252="základní",J252,0)</f>
        <v>0</v>
      </c>
      <c r="BF252" s="143">
        <f>IF(N252="snížená",J252,0)</f>
        <v>0</v>
      </c>
      <c r="BG252" s="143">
        <f>IF(N252="zákl. přenesená",J252,0)</f>
        <v>0</v>
      </c>
      <c r="BH252" s="143">
        <f>IF(N252="sníž. přenesená",J252,0)</f>
        <v>0</v>
      </c>
      <c r="BI252" s="143">
        <f>IF(N252="nulová",J252,0)</f>
        <v>0</v>
      </c>
      <c r="BJ252" s="18" t="s">
        <v>84</v>
      </c>
      <c r="BK252" s="143">
        <f>ROUND(I252*H252,2)</f>
        <v>0</v>
      </c>
      <c r="BL252" s="18" t="s">
        <v>168</v>
      </c>
      <c r="BM252" s="142" t="s">
        <v>1152</v>
      </c>
    </row>
    <row r="253" spans="2:65" s="1" customFormat="1" ht="11.25">
      <c r="B253" s="33"/>
      <c r="D253" s="144" t="s">
        <v>154</v>
      </c>
      <c r="F253" s="145" t="s">
        <v>1151</v>
      </c>
      <c r="I253" s="146"/>
      <c r="L253" s="33"/>
      <c r="M253" s="147"/>
      <c r="T253" s="54"/>
      <c r="AT253" s="18" t="s">
        <v>154</v>
      </c>
      <c r="AU253" s="18" t="s">
        <v>86</v>
      </c>
    </row>
    <row r="254" spans="2:65" s="12" customFormat="1" ht="11.25">
      <c r="B254" s="163"/>
      <c r="D254" s="144" t="s">
        <v>476</v>
      </c>
      <c r="E254" s="164" t="s">
        <v>21</v>
      </c>
      <c r="F254" s="165" t="s">
        <v>841</v>
      </c>
      <c r="H254" s="166">
        <v>4</v>
      </c>
      <c r="I254" s="167"/>
      <c r="L254" s="163"/>
      <c r="M254" s="168"/>
      <c r="T254" s="169"/>
      <c r="AT254" s="164" t="s">
        <v>476</v>
      </c>
      <c r="AU254" s="164" t="s">
        <v>86</v>
      </c>
      <c r="AV254" s="12" t="s">
        <v>86</v>
      </c>
      <c r="AW254" s="12" t="s">
        <v>38</v>
      </c>
      <c r="AX254" s="12" t="s">
        <v>84</v>
      </c>
      <c r="AY254" s="164" t="s">
        <v>146</v>
      </c>
    </row>
    <row r="255" spans="2:65" s="1" customFormat="1" ht="16.5" customHeight="1">
      <c r="B255" s="33"/>
      <c r="C255" s="149" t="s">
        <v>290</v>
      </c>
      <c r="D255" s="149" t="s">
        <v>195</v>
      </c>
      <c r="E255" s="150" t="s">
        <v>1153</v>
      </c>
      <c r="F255" s="151" t="s">
        <v>1154</v>
      </c>
      <c r="G255" s="152" t="s">
        <v>251</v>
      </c>
      <c r="H255" s="153">
        <v>24</v>
      </c>
      <c r="I255" s="154"/>
      <c r="J255" s="155">
        <f>ROUND(I255*H255,2)</f>
        <v>0</v>
      </c>
      <c r="K255" s="151" t="s">
        <v>967</v>
      </c>
      <c r="L255" s="33"/>
      <c r="M255" s="156" t="s">
        <v>21</v>
      </c>
      <c r="N255" s="157" t="s">
        <v>48</v>
      </c>
      <c r="P255" s="140">
        <f>O255*H255</f>
        <v>0</v>
      </c>
      <c r="Q255" s="140">
        <v>3.6999999999999999E-4</v>
      </c>
      <c r="R255" s="140">
        <f>Q255*H255</f>
        <v>8.879999999999999E-3</v>
      </c>
      <c r="S255" s="140">
        <v>0</v>
      </c>
      <c r="T255" s="141">
        <f>S255*H255</f>
        <v>0</v>
      </c>
      <c r="AR255" s="142" t="s">
        <v>168</v>
      </c>
      <c r="AT255" s="142" t="s">
        <v>195</v>
      </c>
      <c r="AU255" s="142" t="s">
        <v>86</v>
      </c>
      <c r="AY255" s="18" t="s">
        <v>146</v>
      </c>
      <c r="BE255" s="143">
        <f>IF(N255="základní",J255,0)</f>
        <v>0</v>
      </c>
      <c r="BF255" s="143">
        <f>IF(N255="snížená",J255,0)</f>
        <v>0</v>
      </c>
      <c r="BG255" s="143">
        <f>IF(N255="zákl. přenesená",J255,0)</f>
        <v>0</v>
      </c>
      <c r="BH255" s="143">
        <f>IF(N255="sníž. přenesená",J255,0)</f>
        <v>0</v>
      </c>
      <c r="BI255" s="143">
        <f>IF(N255="nulová",J255,0)</f>
        <v>0</v>
      </c>
      <c r="BJ255" s="18" t="s">
        <v>84</v>
      </c>
      <c r="BK255" s="143">
        <f>ROUND(I255*H255,2)</f>
        <v>0</v>
      </c>
      <c r="BL255" s="18" t="s">
        <v>168</v>
      </c>
      <c r="BM255" s="142" t="s">
        <v>1155</v>
      </c>
    </row>
    <row r="256" spans="2:65" s="1" customFormat="1" ht="11.25">
      <c r="B256" s="33"/>
      <c r="D256" s="144" t="s">
        <v>154</v>
      </c>
      <c r="F256" s="145" t="s">
        <v>1156</v>
      </c>
      <c r="I256" s="146"/>
      <c r="L256" s="33"/>
      <c r="M256" s="147"/>
      <c r="T256" s="54"/>
      <c r="AT256" s="18" t="s">
        <v>154</v>
      </c>
      <c r="AU256" s="18" t="s">
        <v>86</v>
      </c>
    </row>
    <row r="257" spans="2:65" s="1" customFormat="1" ht="11.25">
      <c r="B257" s="33"/>
      <c r="D257" s="181" t="s">
        <v>970</v>
      </c>
      <c r="F257" s="182" t="s">
        <v>1157</v>
      </c>
      <c r="I257" s="146"/>
      <c r="L257" s="33"/>
      <c r="M257" s="147"/>
      <c r="T257" s="54"/>
      <c r="AT257" s="18" t="s">
        <v>970</v>
      </c>
      <c r="AU257" s="18" t="s">
        <v>86</v>
      </c>
    </row>
    <row r="258" spans="2:65" s="1" customFormat="1" ht="117">
      <c r="B258" s="33"/>
      <c r="D258" s="144" t="s">
        <v>984</v>
      </c>
      <c r="F258" s="148" t="s">
        <v>1158</v>
      </c>
      <c r="I258" s="146"/>
      <c r="L258" s="33"/>
      <c r="M258" s="147"/>
      <c r="T258" s="54"/>
      <c r="AT258" s="18" t="s">
        <v>984</v>
      </c>
      <c r="AU258" s="18" t="s">
        <v>86</v>
      </c>
    </row>
    <row r="259" spans="2:65" s="12" customFormat="1" ht="11.25">
      <c r="B259" s="163"/>
      <c r="D259" s="144" t="s">
        <v>476</v>
      </c>
      <c r="E259" s="164" t="s">
        <v>21</v>
      </c>
      <c r="F259" s="165" t="s">
        <v>766</v>
      </c>
      <c r="H259" s="166">
        <v>24</v>
      </c>
      <c r="I259" s="167"/>
      <c r="L259" s="163"/>
      <c r="M259" s="168"/>
      <c r="T259" s="169"/>
      <c r="AT259" s="164" t="s">
        <v>476</v>
      </c>
      <c r="AU259" s="164" t="s">
        <v>86</v>
      </c>
      <c r="AV259" s="12" t="s">
        <v>86</v>
      </c>
      <c r="AW259" s="12" t="s">
        <v>38</v>
      </c>
      <c r="AX259" s="12" t="s">
        <v>84</v>
      </c>
      <c r="AY259" s="164" t="s">
        <v>146</v>
      </c>
    </row>
    <row r="260" spans="2:65" s="1" customFormat="1" ht="16.5" customHeight="1">
      <c r="B260" s="33"/>
      <c r="C260" s="149" t="s">
        <v>295</v>
      </c>
      <c r="D260" s="149" t="s">
        <v>195</v>
      </c>
      <c r="E260" s="150" t="s">
        <v>1159</v>
      </c>
      <c r="F260" s="151" t="s">
        <v>1160</v>
      </c>
      <c r="G260" s="152" t="s">
        <v>786</v>
      </c>
      <c r="H260" s="153">
        <v>4</v>
      </c>
      <c r="I260" s="154"/>
      <c r="J260" s="155">
        <f>ROUND(I260*H260,2)</f>
        <v>0</v>
      </c>
      <c r="K260" s="151" t="s">
        <v>967</v>
      </c>
      <c r="L260" s="33"/>
      <c r="M260" s="156" t="s">
        <v>21</v>
      </c>
      <c r="N260" s="157" t="s">
        <v>48</v>
      </c>
      <c r="P260" s="140">
        <f>O260*H260</f>
        <v>0</v>
      </c>
      <c r="Q260" s="140">
        <v>4.4000000000000003E-3</v>
      </c>
      <c r="R260" s="140">
        <f>Q260*H260</f>
        <v>1.7600000000000001E-2</v>
      </c>
      <c r="S260" s="140">
        <v>0</v>
      </c>
      <c r="T260" s="141">
        <f>S260*H260</f>
        <v>0</v>
      </c>
      <c r="AR260" s="142" t="s">
        <v>168</v>
      </c>
      <c r="AT260" s="142" t="s">
        <v>195</v>
      </c>
      <c r="AU260" s="142" t="s">
        <v>86</v>
      </c>
      <c r="AY260" s="18" t="s">
        <v>146</v>
      </c>
      <c r="BE260" s="143">
        <f>IF(N260="základní",J260,0)</f>
        <v>0</v>
      </c>
      <c r="BF260" s="143">
        <f>IF(N260="snížená",J260,0)</f>
        <v>0</v>
      </c>
      <c r="BG260" s="143">
        <f>IF(N260="zákl. přenesená",J260,0)</f>
        <v>0</v>
      </c>
      <c r="BH260" s="143">
        <f>IF(N260="sníž. přenesená",J260,0)</f>
        <v>0</v>
      </c>
      <c r="BI260" s="143">
        <f>IF(N260="nulová",J260,0)</f>
        <v>0</v>
      </c>
      <c r="BJ260" s="18" t="s">
        <v>84</v>
      </c>
      <c r="BK260" s="143">
        <f>ROUND(I260*H260,2)</f>
        <v>0</v>
      </c>
      <c r="BL260" s="18" t="s">
        <v>168</v>
      </c>
      <c r="BM260" s="142" t="s">
        <v>1161</v>
      </c>
    </row>
    <row r="261" spans="2:65" s="1" customFormat="1" ht="11.25">
      <c r="B261" s="33"/>
      <c r="D261" s="144" t="s">
        <v>154</v>
      </c>
      <c r="F261" s="145" t="s">
        <v>1162</v>
      </c>
      <c r="I261" s="146"/>
      <c r="L261" s="33"/>
      <c r="M261" s="147"/>
      <c r="T261" s="54"/>
      <c r="AT261" s="18" t="s">
        <v>154</v>
      </c>
      <c r="AU261" s="18" t="s">
        <v>86</v>
      </c>
    </row>
    <row r="262" spans="2:65" s="1" customFormat="1" ht="11.25">
      <c r="B262" s="33"/>
      <c r="D262" s="181" t="s">
        <v>970</v>
      </c>
      <c r="F262" s="182" t="s">
        <v>1163</v>
      </c>
      <c r="I262" s="146"/>
      <c r="L262" s="33"/>
      <c r="M262" s="147"/>
      <c r="T262" s="54"/>
      <c r="AT262" s="18" t="s">
        <v>970</v>
      </c>
      <c r="AU262" s="18" t="s">
        <v>86</v>
      </c>
    </row>
    <row r="263" spans="2:65" s="1" customFormat="1" ht="39">
      <c r="B263" s="33"/>
      <c r="D263" s="144" t="s">
        <v>984</v>
      </c>
      <c r="F263" s="148" t="s">
        <v>1164</v>
      </c>
      <c r="I263" s="146"/>
      <c r="L263" s="33"/>
      <c r="M263" s="147"/>
      <c r="T263" s="54"/>
      <c r="AT263" s="18" t="s">
        <v>984</v>
      </c>
      <c r="AU263" s="18" t="s">
        <v>86</v>
      </c>
    </row>
    <row r="264" spans="2:65" s="12" customFormat="1" ht="11.25">
      <c r="B264" s="163"/>
      <c r="D264" s="144" t="s">
        <v>476</v>
      </c>
      <c r="E264" s="164" t="s">
        <v>841</v>
      </c>
      <c r="F264" s="165" t="s">
        <v>168</v>
      </c>
      <c r="H264" s="166">
        <v>4</v>
      </c>
      <c r="I264" s="167"/>
      <c r="L264" s="163"/>
      <c r="M264" s="168"/>
      <c r="T264" s="169"/>
      <c r="AT264" s="164" t="s">
        <v>476</v>
      </c>
      <c r="AU264" s="164" t="s">
        <v>86</v>
      </c>
      <c r="AV264" s="12" t="s">
        <v>86</v>
      </c>
      <c r="AW264" s="12" t="s">
        <v>38</v>
      </c>
      <c r="AX264" s="12" t="s">
        <v>84</v>
      </c>
      <c r="AY264" s="164" t="s">
        <v>146</v>
      </c>
    </row>
    <row r="265" spans="2:65" s="1" customFormat="1" ht="21.75" customHeight="1">
      <c r="B265" s="33"/>
      <c r="C265" s="149" t="s">
        <v>300</v>
      </c>
      <c r="D265" s="149" t="s">
        <v>195</v>
      </c>
      <c r="E265" s="150" t="s">
        <v>1165</v>
      </c>
      <c r="F265" s="151" t="s">
        <v>1166</v>
      </c>
      <c r="G265" s="152" t="s">
        <v>738</v>
      </c>
      <c r="H265" s="153">
        <v>3628.8429999999998</v>
      </c>
      <c r="I265" s="154"/>
      <c r="J265" s="155">
        <f>ROUND(I265*H265,2)</f>
        <v>0</v>
      </c>
      <c r="K265" s="151" t="s">
        <v>967</v>
      </c>
      <c r="L265" s="33"/>
      <c r="M265" s="156" t="s">
        <v>21</v>
      </c>
      <c r="N265" s="157" t="s">
        <v>48</v>
      </c>
      <c r="P265" s="140">
        <f>O265*H265</f>
        <v>0</v>
      </c>
      <c r="Q265" s="140">
        <v>0</v>
      </c>
      <c r="R265" s="140">
        <f>Q265*H265</f>
        <v>0</v>
      </c>
      <c r="S265" s="140">
        <v>0</v>
      </c>
      <c r="T265" s="141">
        <f>S265*H265</f>
        <v>0</v>
      </c>
      <c r="AR265" s="142" t="s">
        <v>168</v>
      </c>
      <c r="AT265" s="142" t="s">
        <v>195</v>
      </c>
      <c r="AU265" s="142" t="s">
        <v>86</v>
      </c>
      <c r="AY265" s="18" t="s">
        <v>146</v>
      </c>
      <c r="BE265" s="143">
        <f>IF(N265="základní",J265,0)</f>
        <v>0</v>
      </c>
      <c r="BF265" s="143">
        <f>IF(N265="snížená",J265,0)</f>
        <v>0</v>
      </c>
      <c r="BG265" s="143">
        <f>IF(N265="zákl. přenesená",J265,0)</f>
        <v>0</v>
      </c>
      <c r="BH265" s="143">
        <f>IF(N265="sníž. přenesená",J265,0)</f>
        <v>0</v>
      </c>
      <c r="BI265" s="143">
        <f>IF(N265="nulová",J265,0)</f>
        <v>0</v>
      </c>
      <c r="BJ265" s="18" t="s">
        <v>84</v>
      </c>
      <c r="BK265" s="143">
        <f>ROUND(I265*H265,2)</f>
        <v>0</v>
      </c>
      <c r="BL265" s="18" t="s">
        <v>168</v>
      </c>
      <c r="BM265" s="142" t="s">
        <v>1167</v>
      </c>
    </row>
    <row r="266" spans="2:65" s="1" customFormat="1" ht="19.5">
      <c r="B266" s="33"/>
      <c r="D266" s="144" t="s">
        <v>154</v>
      </c>
      <c r="F266" s="145" t="s">
        <v>1168</v>
      </c>
      <c r="I266" s="146"/>
      <c r="L266" s="33"/>
      <c r="M266" s="147"/>
      <c r="T266" s="54"/>
      <c r="AT266" s="18" t="s">
        <v>154</v>
      </c>
      <c r="AU266" s="18" t="s">
        <v>86</v>
      </c>
    </row>
    <row r="267" spans="2:65" s="1" customFormat="1" ht="11.25">
      <c r="B267" s="33"/>
      <c r="D267" s="181" t="s">
        <v>970</v>
      </c>
      <c r="F267" s="182" t="s">
        <v>1169</v>
      </c>
      <c r="I267" s="146"/>
      <c r="L267" s="33"/>
      <c r="M267" s="147"/>
      <c r="T267" s="54"/>
      <c r="AT267" s="18" t="s">
        <v>970</v>
      </c>
      <c r="AU267" s="18" t="s">
        <v>86</v>
      </c>
    </row>
    <row r="268" spans="2:65" s="12" customFormat="1" ht="11.25">
      <c r="B268" s="163"/>
      <c r="D268" s="144" t="s">
        <v>476</v>
      </c>
      <c r="E268" s="164" t="s">
        <v>21</v>
      </c>
      <c r="F268" s="165" t="s">
        <v>1170</v>
      </c>
      <c r="H268" s="166">
        <v>998.87400000000002</v>
      </c>
      <c r="I268" s="167"/>
      <c r="L268" s="163"/>
      <c r="M268" s="168"/>
      <c r="T268" s="169"/>
      <c r="AT268" s="164" t="s">
        <v>476</v>
      </c>
      <c r="AU268" s="164" t="s">
        <v>86</v>
      </c>
      <c r="AV268" s="12" t="s">
        <v>86</v>
      </c>
      <c r="AW268" s="12" t="s">
        <v>38</v>
      </c>
      <c r="AX268" s="12" t="s">
        <v>77</v>
      </c>
      <c r="AY268" s="164" t="s">
        <v>146</v>
      </c>
    </row>
    <row r="269" spans="2:65" s="12" customFormat="1" ht="11.25">
      <c r="B269" s="163"/>
      <c r="D269" s="144" t="s">
        <v>476</v>
      </c>
      <c r="E269" s="164" t="s">
        <v>21</v>
      </c>
      <c r="F269" s="165" t="s">
        <v>1171</v>
      </c>
      <c r="H269" s="166">
        <v>636.86300000000006</v>
      </c>
      <c r="I269" s="167"/>
      <c r="L269" s="163"/>
      <c r="M269" s="168"/>
      <c r="T269" s="169"/>
      <c r="AT269" s="164" t="s">
        <v>476</v>
      </c>
      <c r="AU269" s="164" t="s">
        <v>86</v>
      </c>
      <c r="AV269" s="12" t="s">
        <v>86</v>
      </c>
      <c r="AW269" s="12" t="s">
        <v>38</v>
      </c>
      <c r="AX269" s="12" t="s">
        <v>77</v>
      </c>
      <c r="AY269" s="164" t="s">
        <v>146</v>
      </c>
    </row>
    <row r="270" spans="2:65" s="12" customFormat="1" ht="11.25">
      <c r="B270" s="163"/>
      <c r="D270" s="144" t="s">
        <v>476</v>
      </c>
      <c r="E270" s="164" t="s">
        <v>21</v>
      </c>
      <c r="F270" s="165" t="s">
        <v>1172</v>
      </c>
      <c r="H270" s="166">
        <v>1993.106</v>
      </c>
      <c r="I270" s="167"/>
      <c r="L270" s="163"/>
      <c r="M270" s="168"/>
      <c r="T270" s="169"/>
      <c r="AT270" s="164" t="s">
        <v>476</v>
      </c>
      <c r="AU270" s="164" t="s">
        <v>86</v>
      </c>
      <c r="AV270" s="12" t="s">
        <v>86</v>
      </c>
      <c r="AW270" s="12" t="s">
        <v>38</v>
      </c>
      <c r="AX270" s="12" t="s">
        <v>77</v>
      </c>
      <c r="AY270" s="164" t="s">
        <v>146</v>
      </c>
    </row>
    <row r="271" spans="2:65" s="13" customFormat="1" ht="11.25">
      <c r="B271" s="170"/>
      <c r="D271" s="144" t="s">
        <v>476</v>
      </c>
      <c r="E271" s="171" t="s">
        <v>21</v>
      </c>
      <c r="F271" s="172" t="s">
        <v>479</v>
      </c>
      <c r="H271" s="173">
        <v>3628.8429999999998</v>
      </c>
      <c r="I271" s="174"/>
      <c r="L271" s="170"/>
      <c r="M271" s="175"/>
      <c r="T271" s="176"/>
      <c r="AT271" s="171" t="s">
        <v>476</v>
      </c>
      <c r="AU271" s="171" t="s">
        <v>86</v>
      </c>
      <c r="AV271" s="13" t="s">
        <v>168</v>
      </c>
      <c r="AW271" s="13" t="s">
        <v>38</v>
      </c>
      <c r="AX271" s="13" t="s">
        <v>84</v>
      </c>
      <c r="AY271" s="171" t="s">
        <v>146</v>
      </c>
    </row>
    <row r="272" spans="2:65" s="1" customFormat="1" ht="16.5" customHeight="1">
      <c r="B272" s="33"/>
      <c r="C272" s="149" t="s">
        <v>306</v>
      </c>
      <c r="D272" s="149" t="s">
        <v>195</v>
      </c>
      <c r="E272" s="150" t="s">
        <v>1173</v>
      </c>
      <c r="F272" s="151" t="s">
        <v>1174</v>
      </c>
      <c r="G272" s="152" t="s">
        <v>738</v>
      </c>
      <c r="H272" s="153">
        <v>1506.7180000000001</v>
      </c>
      <c r="I272" s="154"/>
      <c r="J272" s="155">
        <f>ROUND(I272*H272,2)</f>
        <v>0</v>
      </c>
      <c r="K272" s="151" t="s">
        <v>21</v>
      </c>
      <c r="L272" s="33"/>
      <c r="M272" s="156" t="s">
        <v>21</v>
      </c>
      <c r="N272" s="157" t="s">
        <v>48</v>
      </c>
      <c r="P272" s="140">
        <f>O272*H272</f>
        <v>0</v>
      </c>
      <c r="Q272" s="140">
        <v>0</v>
      </c>
      <c r="R272" s="140">
        <f>Q272*H272</f>
        <v>0</v>
      </c>
      <c r="S272" s="140">
        <v>0</v>
      </c>
      <c r="T272" s="141">
        <f>S272*H272</f>
        <v>0</v>
      </c>
      <c r="AR272" s="142" t="s">
        <v>168</v>
      </c>
      <c r="AT272" s="142" t="s">
        <v>195</v>
      </c>
      <c r="AU272" s="142" t="s">
        <v>86</v>
      </c>
      <c r="AY272" s="18" t="s">
        <v>146</v>
      </c>
      <c r="BE272" s="143">
        <f>IF(N272="základní",J272,0)</f>
        <v>0</v>
      </c>
      <c r="BF272" s="143">
        <f>IF(N272="snížená",J272,0)</f>
        <v>0</v>
      </c>
      <c r="BG272" s="143">
        <f>IF(N272="zákl. přenesená",J272,0)</f>
        <v>0</v>
      </c>
      <c r="BH272" s="143">
        <f>IF(N272="sníž. přenesená",J272,0)</f>
        <v>0</v>
      </c>
      <c r="BI272" s="143">
        <f>IF(N272="nulová",J272,0)</f>
        <v>0</v>
      </c>
      <c r="BJ272" s="18" t="s">
        <v>84</v>
      </c>
      <c r="BK272" s="143">
        <f>ROUND(I272*H272,2)</f>
        <v>0</v>
      </c>
      <c r="BL272" s="18" t="s">
        <v>168</v>
      </c>
      <c r="BM272" s="142" t="s">
        <v>1175</v>
      </c>
    </row>
    <row r="273" spans="2:65" s="1" customFormat="1" ht="11.25">
      <c r="B273" s="33"/>
      <c r="D273" s="144" t="s">
        <v>154</v>
      </c>
      <c r="F273" s="145" t="s">
        <v>1176</v>
      </c>
      <c r="I273" s="146"/>
      <c r="L273" s="33"/>
      <c r="M273" s="147"/>
      <c r="T273" s="54"/>
      <c r="AT273" s="18" t="s">
        <v>154</v>
      </c>
      <c r="AU273" s="18" t="s">
        <v>86</v>
      </c>
    </row>
    <row r="274" spans="2:65" s="12" customFormat="1" ht="11.25">
      <c r="B274" s="163"/>
      <c r="D274" s="144" t="s">
        <v>476</v>
      </c>
      <c r="E274" s="164" t="s">
        <v>21</v>
      </c>
      <c r="F274" s="165" t="s">
        <v>1177</v>
      </c>
      <c r="H274" s="166">
        <v>629.83600000000001</v>
      </c>
      <c r="I274" s="167"/>
      <c r="L274" s="163"/>
      <c r="M274" s="168"/>
      <c r="T274" s="169"/>
      <c r="AT274" s="164" t="s">
        <v>476</v>
      </c>
      <c r="AU274" s="164" t="s">
        <v>86</v>
      </c>
      <c r="AV274" s="12" t="s">
        <v>86</v>
      </c>
      <c r="AW274" s="12" t="s">
        <v>38</v>
      </c>
      <c r="AX274" s="12" t="s">
        <v>77</v>
      </c>
      <c r="AY274" s="164" t="s">
        <v>146</v>
      </c>
    </row>
    <row r="275" spans="2:65" s="12" customFormat="1" ht="11.25">
      <c r="B275" s="163"/>
      <c r="D275" s="144" t="s">
        <v>476</v>
      </c>
      <c r="E275" s="164" t="s">
        <v>21</v>
      </c>
      <c r="F275" s="165" t="s">
        <v>807</v>
      </c>
      <c r="H275" s="166">
        <v>279.86500000000001</v>
      </c>
      <c r="I275" s="167"/>
      <c r="L275" s="163"/>
      <c r="M275" s="168"/>
      <c r="T275" s="169"/>
      <c r="AT275" s="164" t="s">
        <v>476</v>
      </c>
      <c r="AU275" s="164" t="s">
        <v>86</v>
      </c>
      <c r="AV275" s="12" t="s">
        <v>86</v>
      </c>
      <c r="AW275" s="12" t="s">
        <v>38</v>
      </c>
      <c r="AX275" s="12" t="s">
        <v>77</v>
      </c>
      <c r="AY275" s="164" t="s">
        <v>146</v>
      </c>
    </row>
    <row r="276" spans="2:65" s="12" customFormat="1" ht="11.25">
      <c r="B276" s="163"/>
      <c r="D276" s="144" t="s">
        <v>476</v>
      </c>
      <c r="E276" s="164" t="s">
        <v>21</v>
      </c>
      <c r="F276" s="165" t="s">
        <v>887</v>
      </c>
      <c r="H276" s="166">
        <v>1</v>
      </c>
      <c r="I276" s="167"/>
      <c r="L276" s="163"/>
      <c r="M276" s="168"/>
      <c r="T276" s="169"/>
      <c r="AT276" s="164" t="s">
        <v>476</v>
      </c>
      <c r="AU276" s="164" t="s">
        <v>86</v>
      </c>
      <c r="AV276" s="12" t="s">
        <v>86</v>
      </c>
      <c r="AW276" s="12" t="s">
        <v>38</v>
      </c>
      <c r="AX276" s="12" t="s">
        <v>77</v>
      </c>
      <c r="AY276" s="164" t="s">
        <v>146</v>
      </c>
    </row>
    <row r="277" spans="2:65" s="12" customFormat="1" ht="11.25">
      <c r="B277" s="163"/>
      <c r="D277" s="144" t="s">
        <v>476</v>
      </c>
      <c r="E277" s="164" t="s">
        <v>21</v>
      </c>
      <c r="F277" s="165" t="s">
        <v>948</v>
      </c>
      <c r="H277" s="166">
        <v>1517.0060000000001</v>
      </c>
      <c r="I277" s="167"/>
      <c r="L277" s="163"/>
      <c r="M277" s="168"/>
      <c r="T277" s="169"/>
      <c r="AT277" s="164" t="s">
        <v>476</v>
      </c>
      <c r="AU277" s="164" t="s">
        <v>86</v>
      </c>
      <c r="AV277" s="12" t="s">
        <v>86</v>
      </c>
      <c r="AW277" s="12" t="s">
        <v>38</v>
      </c>
      <c r="AX277" s="12" t="s">
        <v>77</v>
      </c>
      <c r="AY277" s="164" t="s">
        <v>146</v>
      </c>
    </row>
    <row r="278" spans="2:65" s="12" customFormat="1" ht="11.25">
      <c r="B278" s="163"/>
      <c r="D278" s="144" t="s">
        <v>476</v>
      </c>
      <c r="E278" s="164" t="s">
        <v>21</v>
      </c>
      <c r="F278" s="165" t="s">
        <v>1178</v>
      </c>
      <c r="H278" s="166">
        <v>-996.553</v>
      </c>
      <c r="I278" s="167"/>
      <c r="L278" s="163"/>
      <c r="M278" s="168"/>
      <c r="T278" s="169"/>
      <c r="AT278" s="164" t="s">
        <v>476</v>
      </c>
      <c r="AU278" s="164" t="s">
        <v>86</v>
      </c>
      <c r="AV278" s="12" t="s">
        <v>86</v>
      </c>
      <c r="AW278" s="12" t="s">
        <v>38</v>
      </c>
      <c r="AX278" s="12" t="s">
        <v>77</v>
      </c>
      <c r="AY278" s="164" t="s">
        <v>146</v>
      </c>
    </row>
    <row r="279" spans="2:65" s="12" customFormat="1" ht="11.25">
      <c r="B279" s="163"/>
      <c r="D279" s="144" t="s">
        <v>476</v>
      </c>
      <c r="E279" s="164" t="s">
        <v>21</v>
      </c>
      <c r="F279" s="165" t="s">
        <v>1179</v>
      </c>
      <c r="H279" s="166">
        <v>-493.81200000000001</v>
      </c>
      <c r="I279" s="167"/>
      <c r="L279" s="163"/>
      <c r="M279" s="168"/>
      <c r="T279" s="169"/>
      <c r="AT279" s="164" t="s">
        <v>476</v>
      </c>
      <c r="AU279" s="164" t="s">
        <v>86</v>
      </c>
      <c r="AV279" s="12" t="s">
        <v>86</v>
      </c>
      <c r="AW279" s="12" t="s">
        <v>38</v>
      </c>
      <c r="AX279" s="12" t="s">
        <v>77</v>
      </c>
      <c r="AY279" s="164" t="s">
        <v>146</v>
      </c>
    </row>
    <row r="280" spans="2:65" s="12" customFormat="1" ht="11.25">
      <c r="B280" s="163"/>
      <c r="D280" s="144" t="s">
        <v>476</v>
      </c>
      <c r="E280" s="164" t="s">
        <v>21</v>
      </c>
      <c r="F280" s="165" t="s">
        <v>1180</v>
      </c>
      <c r="H280" s="166">
        <v>-5.625</v>
      </c>
      <c r="I280" s="167"/>
      <c r="L280" s="163"/>
      <c r="M280" s="168"/>
      <c r="T280" s="169"/>
      <c r="AT280" s="164" t="s">
        <v>476</v>
      </c>
      <c r="AU280" s="164" t="s">
        <v>86</v>
      </c>
      <c r="AV280" s="12" t="s">
        <v>86</v>
      </c>
      <c r="AW280" s="12" t="s">
        <v>38</v>
      </c>
      <c r="AX280" s="12" t="s">
        <v>77</v>
      </c>
      <c r="AY280" s="164" t="s">
        <v>146</v>
      </c>
    </row>
    <row r="281" spans="2:65" s="12" customFormat="1" ht="11.25">
      <c r="B281" s="163"/>
      <c r="D281" s="144" t="s">
        <v>476</v>
      </c>
      <c r="E281" s="164" t="s">
        <v>21</v>
      </c>
      <c r="F281" s="165" t="s">
        <v>763</v>
      </c>
      <c r="H281" s="166">
        <v>556.79999999999995</v>
      </c>
      <c r="I281" s="167"/>
      <c r="L281" s="163"/>
      <c r="M281" s="168"/>
      <c r="T281" s="169"/>
      <c r="AT281" s="164" t="s">
        <v>476</v>
      </c>
      <c r="AU281" s="164" t="s">
        <v>86</v>
      </c>
      <c r="AV281" s="12" t="s">
        <v>86</v>
      </c>
      <c r="AW281" s="12" t="s">
        <v>38</v>
      </c>
      <c r="AX281" s="12" t="s">
        <v>77</v>
      </c>
      <c r="AY281" s="164" t="s">
        <v>146</v>
      </c>
    </row>
    <row r="282" spans="2:65" s="12" customFormat="1" ht="11.25">
      <c r="B282" s="163"/>
      <c r="D282" s="144" t="s">
        <v>476</v>
      </c>
      <c r="E282" s="164" t="s">
        <v>21</v>
      </c>
      <c r="F282" s="165" t="s">
        <v>1181</v>
      </c>
      <c r="H282" s="166">
        <v>7.29</v>
      </c>
      <c r="I282" s="167"/>
      <c r="L282" s="163"/>
      <c r="M282" s="168"/>
      <c r="T282" s="169"/>
      <c r="AT282" s="164" t="s">
        <v>476</v>
      </c>
      <c r="AU282" s="164" t="s">
        <v>86</v>
      </c>
      <c r="AV282" s="12" t="s">
        <v>86</v>
      </c>
      <c r="AW282" s="12" t="s">
        <v>38</v>
      </c>
      <c r="AX282" s="12" t="s">
        <v>77</v>
      </c>
      <c r="AY282" s="164" t="s">
        <v>146</v>
      </c>
    </row>
    <row r="283" spans="2:65" s="14" customFormat="1" ht="11.25">
      <c r="B283" s="183"/>
      <c r="D283" s="144" t="s">
        <v>476</v>
      </c>
      <c r="E283" s="184" t="s">
        <v>21</v>
      </c>
      <c r="F283" s="185" t="s">
        <v>1182</v>
      </c>
      <c r="H283" s="184" t="s">
        <v>21</v>
      </c>
      <c r="I283" s="186"/>
      <c r="L283" s="183"/>
      <c r="M283" s="187"/>
      <c r="T283" s="188"/>
      <c r="AT283" s="184" t="s">
        <v>476</v>
      </c>
      <c r="AU283" s="184" t="s">
        <v>86</v>
      </c>
      <c r="AV283" s="14" t="s">
        <v>84</v>
      </c>
      <c r="AW283" s="14" t="s">
        <v>38</v>
      </c>
      <c r="AX283" s="14" t="s">
        <v>77</v>
      </c>
      <c r="AY283" s="184" t="s">
        <v>146</v>
      </c>
    </row>
    <row r="284" spans="2:65" s="12" customFormat="1" ht="11.25">
      <c r="B284" s="163"/>
      <c r="D284" s="144" t="s">
        <v>476</v>
      </c>
      <c r="E284" s="164" t="s">
        <v>21</v>
      </c>
      <c r="F284" s="165" t="s">
        <v>1183</v>
      </c>
      <c r="H284" s="166">
        <v>10.911</v>
      </c>
      <c r="I284" s="167"/>
      <c r="L284" s="163"/>
      <c r="M284" s="168"/>
      <c r="T284" s="169"/>
      <c r="AT284" s="164" t="s">
        <v>476</v>
      </c>
      <c r="AU284" s="164" t="s">
        <v>86</v>
      </c>
      <c r="AV284" s="12" t="s">
        <v>86</v>
      </c>
      <c r="AW284" s="12" t="s">
        <v>38</v>
      </c>
      <c r="AX284" s="12" t="s">
        <v>77</v>
      </c>
      <c r="AY284" s="164" t="s">
        <v>146</v>
      </c>
    </row>
    <row r="285" spans="2:65" s="13" customFormat="1" ht="11.25">
      <c r="B285" s="170"/>
      <c r="D285" s="144" t="s">
        <v>476</v>
      </c>
      <c r="E285" s="171" t="s">
        <v>21</v>
      </c>
      <c r="F285" s="172" t="s">
        <v>479</v>
      </c>
      <c r="H285" s="173">
        <v>1506.7180000000001</v>
      </c>
      <c r="I285" s="174"/>
      <c r="L285" s="170"/>
      <c r="M285" s="175"/>
      <c r="T285" s="176"/>
      <c r="AT285" s="171" t="s">
        <v>476</v>
      </c>
      <c r="AU285" s="171" t="s">
        <v>86</v>
      </c>
      <c r="AV285" s="13" t="s">
        <v>168</v>
      </c>
      <c r="AW285" s="13" t="s">
        <v>38</v>
      </c>
      <c r="AX285" s="13" t="s">
        <v>84</v>
      </c>
      <c r="AY285" s="171" t="s">
        <v>146</v>
      </c>
    </row>
    <row r="286" spans="2:65" s="1" customFormat="1" ht="21.75" customHeight="1">
      <c r="B286" s="33"/>
      <c r="C286" s="149" t="s">
        <v>310</v>
      </c>
      <c r="D286" s="149" t="s">
        <v>195</v>
      </c>
      <c r="E286" s="150" t="s">
        <v>1184</v>
      </c>
      <c r="F286" s="151" t="s">
        <v>1185</v>
      </c>
      <c r="G286" s="152" t="s">
        <v>738</v>
      </c>
      <c r="H286" s="153">
        <v>17.55</v>
      </c>
      <c r="I286" s="154"/>
      <c r="J286" s="155">
        <f>ROUND(I286*H286,2)</f>
        <v>0</v>
      </c>
      <c r="K286" s="151" t="s">
        <v>967</v>
      </c>
      <c r="L286" s="33"/>
      <c r="M286" s="156" t="s">
        <v>21</v>
      </c>
      <c r="N286" s="157" t="s">
        <v>48</v>
      </c>
      <c r="P286" s="140">
        <f>O286*H286</f>
        <v>0</v>
      </c>
      <c r="Q286" s="140">
        <v>0</v>
      </c>
      <c r="R286" s="140">
        <f>Q286*H286</f>
        <v>0</v>
      </c>
      <c r="S286" s="140">
        <v>0</v>
      </c>
      <c r="T286" s="141">
        <f>S286*H286</f>
        <v>0</v>
      </c>
      <c r="AR286" s="142" t="s">
        <v>168</v>
      </c>
      <c r="AT286" s="142" t="s">
        <v>195</v>
      </c>
      <c r="AU286" s="142" t="s">
        <v>86</v>
      </c>
      <c r="AY286" s="18" t="s">
        <v>146</v>
      </c>
      <c r="BE286" s="143">
        <f>IF(N286="základní",J286,0)</f>
        <v>0</v>
      </c>
      <c r="BF286" s="143">
        <f>IF(N286="snížená",J286,0)</f>
        <v>0</v>
      </c>
      <c r="BG286" s="143">
        <f>IF(N286="zákl. přenesená",J286,0)</f>
        <v>0</v>
      </c>
      <c r="BH286" s="143">
        <f>IF(N286="sníž. přenesená",J286,0)</f>
        <v>0</v>
      </c>
      <c r="BI286" s="143">
        <f>IF(N286="nulová",J286,0)</f>
        <v>0</v>
      </c>
      <c r="BJ286" s="18" t="s">
        <v>84</v>
      </c>
      <c r="BK286" s="143">
        <f>ROUND(I286*H286,2)</f>
        <v>0</v>
      </c>
      <c r="BL286" s="18" t="s">
        <v>168</v>
      </c>
      <c r="BM286" s="142" t="s">
        <v>1186</v>
      </c>
    </row>
    <row r="287" spans="2:65" s="1" customFormat="1" ht="19.5">
      <c r="B287" s="33"/>
      <c r="D287" s="144" t="s">
        <v>154</v>
      </c>
      <c r="F287" s="145" t="s">
        <v>1187</v>
      </c>
      <c r="I287" s="146"/>
      <c r="L287" s="33"/>
      <c r="M287" s="147"/>
      <c r="T287" s="54"/>
      <c r="AT287" s="18" t="s">
        <v>154</v>
      </c>
      <c r="AU287" s="18" t="s">
        <v>86</v>
      </c>
    </row>
    <row r="288" spans="2:65" s="1" customFormat="1" ht="11.25">
      <c r="B288" s="33"/>
      <c r="D288" s="181" t="s">
        <v>970</v>
      </c>
      <c r="F288" s="182" t="s">
        <v>1188</v>
      </c>
      <c r="I288" s="146"/>
      <c r="L288" s="33"/>
      <c r="M288" s="147"/>
      <c r="T288" s="54"/>
      <c r="AT288" s="18" t="s">
        <v>970</v>
      </c>
      <c r="AU288" s="18" t="s">
        <v>86</v>
      </c>
    </row>
    <row r="289" spans="2:65" s="14" customFormat="1" ht="11.25">
      <c r="B289" s="183"/>
      <c r="D289" s="144" t="s">
        <v>476</v>
      </c>
      <c r="E289" s="184" t="s">
        <v>21</v>
      </c>
      <c r="F289" s="185" t="s">
        <v>1189</v>
      </c>
      <c r="H289" s="184" t="s">
        <v>21</v>
      </c>
      <c r="I289" s="186"/>
      <c r="L289" s="183"/>
      <c r="M289" s="187"/>
      <c r="T289" s="188"/>
      <c r="AT289" s="184" t="s">
        <v>476</v>
      </c>
      <c r="AU289" s="184" t="s">
        <v>86</v>
      </c>
      <c r="AV289" s="14" t="s">
        <v>84</v>
      </c>
      <c r="AW289" s="14" t="s">
        <v>38</v>
      </c>
      <c r="AX289" s="14" t="s">
        <v>77</v>
      </c>
      <c r="AY289" s="184" t="s">
        <v>146</v>
      </c>
    </row>
    <row r="290" spans="2:65" s="12" customFormat="1" ht="11.25">
      <c r="B290" s="163"/>
      <c r="D290" s="144" t="s">
        <v>476</v>
      </c>
      <c r="E290" s="164" t="s">
        <v>21</v>
      </c>
      <c r="F290" s="165" t="s">
        <v>1190</v>
      </c>
      <c r="H290" s="166">
        <v>17.55</v>
      </c>
      <c r="I290" s="167"/>
      <c r="L290" s="163"/>
      <c r="M290" s="168"/>
      <c r="T290" s="169"/>
      <c r="AT290" s="164" t="s">
        <v>476</v>
      </c>
      <c r="AU290" s="164" t="s">
        <v>86</v>
      </c>
      <c r="AV290" s="12" t="s">
        <v>86</v>
      </c>
      <c r="AW290" s="12" t="s">
        <v>38</v>
      </c>
      <c r="AX290" s="12" t="s">
        <v>84</v>
      </c>
      <c r="AY290" s="164" t="s">
        <v>146</v>
      </c>
    </row>
    <row r="291" spans="2:65" s="1" customFormat="1" ht="16.5" customHeight="1">
      <c r="B291" s="33"/>
      <c r="C291" s="149" t="s">
        <v>314</v>
      </c>
      <c r="D291" s="149" t="s">
        <v>195</v>
      </c>
      <c r="E291" s="150" t="s">
        <v>1191</v>
      </c>
      <c r="F291" s="151" t="s">
        <v>1192</v>
      </c>
      <c r="G291" s="152" t="s">
        <v>738</v>
      </c>
      <c r="H291" s="153">
        <v>5.625</v>
      </c>
      <c r="I291" s="154"/>
      <c r="J291" s="155">
        <f>ROUND(I291*H291,2)</f>
        <v>0</v>
      </c>
      <c r="K291" s="151" t="s">
        <v>967</v>
      </c>
      <c r="L291" s="33"/>
      <c r="M291" s="156" t="s">
        <v>21</v>
      </c>
      <c r="N291" s="157" t="s">
        <v>48</v>
      </c>
      <c r="P291" s="140">
        <f>O291*H291</f>
        <v>0</v>
      </c>
      <c r="Q291" s="140">
        <v>0</v>
      </c>
      <c r="R291" s="140">
        <f>Q291*H291</f>
        <v>0</v>
      </c>
      <c r="S291" s="140">
        <v>0</v>
      </c>
      <c r="T291" s="141">
        <f>S291*H291</f>
        <v>0</v>
      </c>
      <c r="AR291" s="142" t="s">
        <v>168</v>
      </c>
      <c r="AT291" s="142" t="s">
        <v>195</v>
      </c>
      <c r="AU291" s="142" t="s">
        <v>86</v>
      </c>
      <c r="AY291" s="18" t="s">
        <v>146</v>
      </c>
      <c r="BE291" s="143">
        <f>IF(N291="základní",J291,0)</f>
        <v>0</v>
      </c>
      <c r="BF291" s="143">
        <f>IF(N291="snížená",J291,0)</f>
        <v>0</v>
      </c>
      <c r="BG291" s="143">
        <f>IF(N291="zákl. přenesená",J291,0)</f>
        <v>0</v>
      </c>
      <c r="BH291" s="143">
        <f>IF(N291="sníž. přenesená",J291,0)</f>
        <v>0</v>
      </c>
      <c r="BI291" s="143">
        <f>IF(N291="nulová",J291,0)</f>
        <v>0</v>
      </c>
      <c r="BJ291" s="18" t="s">
        <v>84</v>
      </c>
      <c r="BK291" s="143">
        <f>ROUND(I291*H291,2)</f>
        <v>0</v>
      </c>
      <c r="BL291" s="18" t="s">
        <v>168</v>
      </c>
      <c r="BM291" s="142" t="s">
        <v>1193</v>
      </c>
    </row>
    <row r="292" spans="2:65" s="1" customFormat="1" ht="19.5">
      <c r="B292" s="33"/>
      <c r="D292" s="144" t="s">
        <v>154</v>
      </c>
      <c r="F292" s="145" t="s">
        <v>1194</v>
      </c>
      <c r="I292" s="146"/>
      <c r="L292" s="33"/>
      <c r="M292" s="147"/>
      <c r="T292" s="54"/>
      <c r="AT292" s="18" t="s">
        <v>154</v>
      </c>
      <c r="AU292" s="18" t="s">
        <v>86</v>
      </c>
    </row>
    <row r="293" spans="2:65" s="1" customFormat="1" ht="11.25">
      <c r="B293" s="33"/>
      <c r="D293" s="181" t="s">
        <v>970</v>
      </c>
      <c r="F293" s="182" t="s">
        <v>1195</v>
      </c>
      <c r="I293" s="146"/>
      <c r="L293" s="33"/>
      <c r="M293" s="147"/>
      <c r="T293" s="54"/>
      <c r="AT293" s="18" t="s">
        <v>970</v>
      </c>
      <c r="AU293" s="18" t="s">
        <v>86</v>
      </c>
    </row>
    <row r="294" spans="2:65" s="14" customFormat="1" ht="11.25">
      <c r="B294" s="183"/>
      <c r="D294" s="144" t="s">
        <v>476</v>
      </c>
      <c r="E294" s="184" t="s">
        <v>21</v>
      </c>
      <c r="F294" s="185" t="s">
        <v>1196</v>
      </c>
      <c r="H294" s="184" t="s">
        <v>21</v>
      </c>
      <c r="I294" s="186"/>
      <c r="L294" s="183"/>
      <c r="M294" s="187"/>
      <c r="T294" s="188"/>
      <c r="AT294" s="184" t="s">
        <v>476</v>
      </c>
      <c r="AU294" s="184" t="s">
        <v>86</v>
      </c>
      <c r="AV294" s="14" t="s">
        <v>84</v>
      </c>
      <c r="AW294" s="14" t="s">
        <v>38</v>
      </c>
      <c r="AX294" s="14" t="s">
        <v>77</v>
      </c>
      <c r="AY294" s="184" t="s">
        <v>146</v>
      </c>
    </row>
    <row r="295" spans="2:65" s="12" customFormat="1" ht="11.25">
      <c r="B295" s="163"/>
      <c r="D295" s="144" t="s">
        <v>476</v>
      </c>
      <c r="E295" s="164" t="s">
        <v>826</v>
      </c>
      <c r="F295" s="165" t="s">
        <v>1197</v>
      </c>
      <c r="H295" s="166">
        <v>5.625</v>
      </c>
      <c r="I295" s="167"/>
      <c r="L295" s="163"/>
      <c r="M295" s="168"/>
      <c r="T295" s="169"/>
      <c r="AT295" s="164" t="s">
        <v>476</v>
      </c>
      <c r="AU295" s="164" t="s">
        <v>86</v>
      </c>
      <c r="AV295" s="12" t="s">
        <v>86</v>
      </c>
      <c r="AW295" s="12" t="s">
        <v>38</v>
      </c>
      <c r="AX295" s="12" t="s">
        <v>84</v>
      </c>
      <c r="AY295" s="164" t="s">
        <v>146</v>
      </c>
    </row>
    <row r="296" spans="2:65" s="1" customFormat="1" ht="16.5" customHeight="1">
      <c r="B296" s="33"/>
      <c r="C296" s="149" t="s">
        <v>318</v>
      </c>
      <c r="D296" s="149" t="s">
        <v>195</v>
      </c>
      <c r="E296" s="150" t="s">
        <v>1198</v>
      </c>
      <c r="F296" s="151" t="s">
        <v>1199</v>
      </c>
      <c r="G296" s="152" t="s">
        <v>738</v>
      </c>
      <c r="H296" s="153">
        <v>2132.8530000000001</v>
      </c>
      <c r="I296" s="154"/>
      <c r="J296" s="155">
        <f>ROUND(I296*H296,2)</f>
        <v>0</v>
      </c>
      <c r="K296" s="151" t="s">
        <v>967</v>
      </c>
      <c r="L296" s="33"/>
      <c r="M296" s="156" t="s">
        <v>21</v>
      </c>
      <c r="N296" s="157" t="s">
        <v>48</v>
      </c>
      <c r="P296" s="140">
        <f>O296*H296</f>
        <v>0</v>
      </c>
      <c r="Q296" s="140">
        <v>0</v>
      </c>
      <c r="R296" s="140">
        <f>Q296*H296</f>
        <v>0</v>
      </c>
      <c r="S296" s="140">
        <v>0</v>
      </c>
      <c r="T296" s="141">
        <f>S296*H296</f>
        <v>0</v>
      </c>
      <c r="AR296" s="142" t="s">
        <v>168</v>
      </c>
      <c r="AT296" s="142" t="s">
        <v>195</v>
      </c>
      <c r="AU296" s="142" t="s">
        <v>86</v>
      </c>
      <c r="AY296" s="18" t="s">
        <v>146</v>
      </c>
      <c r="BE296" s="143">
        <f>IF(N296="základní",J296,0)</f>
        <v>0</v>
      </c>
      <c r="BF296" s="143">
        <f>IF(N296="snížená",J296,0)</f>
        <v>0</v>
      </c>
      <c r="BG296" s="143">
        <f>IF(N296="zákl. přenesená",J296,0)</f>
        <v>0</v>
      </c>
      <c r="BH296" s="143">
        <f>IF(N296="sníž. přenesená",J296,0)</f>
        <v>0</v>
      </c>
      <c r="BI296" s="143">
        <f>IF(N296="nulová",J296,0)</f>
        <v>0</v>
      </c>
      <c r="BJ296" s="18" t="s">
        <v>84</v>
      </c>
      <c r="BK296" s="143">
        <f>ROUND(I296*H296,2)</f>
        <v>0</v>
      </c>
      <c r="BL296" s="18" t="s">
        <v>168</v>
      </c>
      <c r="BM296" s="142" t="s">
        <v>1200</v>
      </c>
    </row>
    <row r="297" spans="2:65" s="1" customFormat="1" ht="19.5">
      <c r="B297" s="33"/>
      <c r="D297" s="144" t="s">
        <v>154</v>
      </c>
      <c r="F297" s="145" t="s">
        <v>1201</v>
      </c>
      <c r="I297" s="146"/>
      <c r="L297" s="33"/>
      <c r="M297" s="147"/>
      <c r="T297" s="54"/>
      <c r="AT297" s="18" t="s">
        <v>154</v>
      </c>
      <c r="AU297" s="18" t="s">
        <v>86</v>
      </c>
    </row>
    <row r="298" spans="2:65" s="1" customFormat="1" ht="11.25">
      <c r="B298" s="33"/>
      <c r="D298" s="181" t="s">
        <v>970</v>
      </c>
      <c r="F298" s="182" t="s">
        <v>1202</v>
      </c>
      <c r="I298" s="146"/>
      <c r="L298" s="33"/>
      <c r="M298" s="147"/>
      <c r="T298" s="54"/>
      <c r="AT298" s="18" t="s">
        <v>970</v>
      </c>
      <c r="AU298" s="18" t="s">
        <v>86</v>
      </c>
    </row>
    <row r="299" spans="2:65" s="12" customFormat="1" ht="11.25">
      <c r="B299" s="163"/>
      <c r="D299" s="144" t="s">
        <v>476</v>
      </c>
      <c r="E299" s="164" t="s">
        <v>21</v>
      </c>
      <c r="F299" s="165" t="s">
        <v>1203</v>
      </c>
      <c r="H299" s="166">
        <v>493.81200000000001</v>
      </c>
      <c r="I299" s="167"/>
      <c r="L299" s="163"/>
      <c r="M299" s="168"/>
      <c r="T299" s="169"/>
      <c r="AT299" s="164" t="s">
        <v>476</v>
      </c>
      <c r="AU299" s="164" t="s">
        <v>86</v>
      </c>
      <c r="AV299" s="12" t="s">
        <v>86</v>
      </c>
      <c r="AW299" s="12" t="s">
        <v>38</v>
      </c>
      <c r="AX299" s="12" t="s">
        <v>77</v>
      </c>
      <c r="AY299" s="164" t="s">
        <v>146</v>
      </c>
    </row>
    <row r="300" spans="2:65" s="12" customFormat="1" ht="11.25">
      <c r="B300" s="163"/>
      <c r="D300" s="144" t="s">
        <v>476</v>
      </c>
      <c r="E300" s="164" t="s">
        <v>21</v>
      </c>
      <c r="F300" s="165" t="s">
        <v>826</v>
      </c>
      <c r="H300" s="166">
        <v>5.625</v>
      </c>
      <c r="I300" s="167"/>
      <c r="L300" s="163"/>
      <c r="M300" s="168"/>
      <c r="T300" s="169"/>
      <c r="AT300" s="164" t="s">
        <v>476</v>
      </c>
      <c r="AU300" s="164" t="s">
        <v>86</v>
      </c>
      <c r="AV300" s="12" t="s">
        <v>86</v>
      </c>
      <c r="AW300" s="12" t="s">
        <v>38</v>
      </c>
      <c r="AX300" s="12" t="s">
        <v>77</v>
      </c>
      <c r="AY300" s="164" t="s">
        <v>146</v>
      </c>
    </row>
    <row r="301" spans="2:65" s="12" customFormat="1" ht="11.25">
      <c r="B301" s="163"/>
      <c r="D301" s="144" t="s">
        <v>476</v>
      </c>
      <c r="E301" s="164" t="s">
        <v>21</v>
      </c>
      <c r="F301" s="165" t="s">
        <v>1171</v>
      </c>
      <c r="H301" s="166">
        <v>636.86300000000006</v>
      </c>
      <c r="I301" s="167"/>
      <c r="L301" s="163"/>
      <c r="M301" s="168"/>
      <c r="T301" s="169"/>
      <c r="AT301" s="164" t="s">
        <v>476</v>
      </c>
      <c r="AU301" s="164" t="s">
        <v>86</v>
      </c>
      <c r="AV301" s="12" t="s">
        <v>86</v>
      </c>
      <c r="AW301" s="12" t="s">
        <v>38</v>
      </c>
      <c r="AX301" s="12" t="s">
        <v>77</v>
      </c>
      <c r="AY301" s="164" t="s">
        <v>146</v>
      </c>
    </row>
    <row r="302" spans="2:65" s="12" customFormat="1" ht="11.25">
      <c r="B302" s="163"/>
      <c r="D302" s="144" t="s">
        <v>476</v>
      </c>
      <c r="E302" s="164" t="s">
        <v>21</v>
      </c>
      <c r="F302" s="165" t="s">
        <v>1204</v>
      </c>
      <c r="H302" s="166">
        <v>996.553</v>
      </c>
      <c r="I302" s="167"/>
      <c r="L302" s="163"/>
      <c r="M302" s="168"/>
      <c r="T302" s="169"/>
      <c r="AT302" s="164" t="s">
        <v>476</v>
      </c>
      <c r="AU302" s="164" t="s">
        <v>86</v>
      </c>
      <c r="AV302" s="12" t="s">
        <v>86</v>
      </c>
      <c r="AW302" s="12" t="s">
        <v>38</v>
      </c>
      <c r="AX302" s="12" t="s">
        <v>77</v>
      </c>
      <c r="AY302" s="164" t="s">
        <v>146</v>
      </c>
    </row>
    <row r="303" spans="2:65" s="13" customFormat="1" ht="11.25">
      <c r="B303" s="170"/>
      <c r="D303" s="144" t="s">
        <v>476</v>
      </c>
      <c r="E303" s="171" t="s">
        <v>21</v>
      </c>
      <c r="F303" s="172" t="s">
        <v>479</v>
      </c>
      <c r="H303" s="173">
        <v>2132.8530000000001</v>
      </c>
      <c r="I303" s="174"/>
      <c r="L303" s="170"/>
      <c r="M303" s="175"/>
      <c r="T303" s="176"/>
      <c r="AT303" s="171" t="s">
        <v>476</v>
      </c>
      <c r="AU303" s="171" t="s">
        <v>86</v>
      </c>
      <c r="AV303" s="13" t="s">
        <v>168</v>
      </c>
      <c r="AW303" s="13" t="s">
        <v>38</v>
      </c>
      <c r="AX303" s="13" t="s">
        <v>84</v>
      </c>
      <c r="AY303" s="171" t="s">
        <v>146</v>
      </c>
    </row>
    <row r="304" spans="2:65" s="1" customFormat="1" ht="16.5" customHeight="1">
      <c r="B304" s="33"/>
      <c r="C304" s="149" t="s">
        <v>322</v>
      </c>
      <c r="D304" s="149" t="s">
        <v>195</v>
      </c>
      <c r="E304" s="150" t="s">
        <v>1205</v>
      </c>
      <c r="F304" s="151" t="s">
        <v>1206</v>
      </c>
      <c r="G304" s="152" t="s">
        <v>738</v>
      </c>
      <c r="H304" s="153">
        <v>1495.99</v>
      </c>
      <c r="I304" s="154"/>
      <c r="J304" s="155">
        <f>ROUND(I304*H304,2)</f>
        <v>0</v>
      </c>
      <c r="K304" s="151" t="s">
        <v>967</v>
      </c>
      <c r="L304" s="33"/>
      <c r="M304" s="156" t="s">
        <v>21</v>
      </c>
      <c r="N304" s="157" t="s">
        <v>48</v>
      </c>
      <c r="P304" s="140">
        <f>O304*H304</f>
        <v>0</v>
      </c>
      <c r="Q304" s="140">
        <v>0</v>
      </c>
      <c r="R304" s="140">
        <f>Q304*H304</f>
        <v>0</v>
      </c>
      <c r="S304" s="140">
        <v>0</v>
      </c>
      <c r="T304" s="141">
        <f>S304*H304</f>
        <v>0</v>
      </c>
      <c r="AR304" s="142" t="s">
        <v>168</v>
      </c>
      <c r="AT304" s="142" t="s">
        <v>195</v>
      </c>
      <c r="AU304" s="142" t="s">
        <v>86</v>
      </c>
      <c r="AY304" s="18" t="s">
        <v>146</v>
      </c>
      <c r="BE304" s="143">
        <f>IF(N304="základní",J304,0)</f>
        <v>0</v>
      </c>
      <c r="BF304" s="143">
        <f>IF(N304="snížená",J304,0)</f>
        <v>0</v>
      </c>
      <c r="BG304" s="143">
        <f>IF(N304="zákl. přenesená",J304,0)</f>
        <v>0</v>
      </c>
      <c r="BH304" s="143">
        <f>IF(N304="sníž. přenesená",J304,0)</f>
        <v>0</v>
      </c>
      <c r="BI304" s="143">
        <f>IF(N304="nulová",J304,0)</f>
        <v>0</v>
      </c>
      <c r="BJ304" s="18" t="s">
        <v>84</v>
      </c>
      <c r="BK304" s="143">
        <f>ROUND(I304*H304,2)</f>
        <v>0</v>
      </c>
      <c r="BL304" s="18" t="s">
        <v>168</v>
      </c>
      <c r="BM304" s="142" t="s">
        <v>1207</v>
      </c>
    </row>
    <row r="305" spans="2:65" s="1" customFormat="1" ht="11.25">
      <c r="B305" s="33"/>
      <c r="D305" s="144" t="s">
        <v>154</v>
      </c>
      <c r="F305" s="145" t="s">
        <v>1208</v>
      </c>
      <c r="I305" s="146"/>
      <c r="L305" s="33"/>
      <c r="M305" s="147"/>
      <c r="T305" s="54"/>
      <c r="AT305" s="18" t="s">
        <v>154</v>
      </c>
      <c r="AU305" s="18" t="s">
        <v>86</v>
      </c>
    </row>
    <row r="306" spans="2:65" s="1" customFormat="1" ht="11.25">
      <c r="B306" s="33"/>
      <c r="D306" s="181" t="s">
        <v>970</v>
      </c>
      <c r="F306" s="182" t="s">
        <v>1209</v>
      </c>
      <c r="I306" s="146"/>
      <c r="L306" s="33"/>
      <c r="M306" s="147"/>
      <c r="T306" s="54"/>
      <c r="AT306" s="18" t="s">
        <v>970</v>
      </c>
      <c r="AU306" s="18" t="s">
        <v>86</v>
      </c>
    </row>
    <row r="307" spans="2:65" s="12" customFormat="1" ht="11.25">
      <c r="B307" s="163"/>
      <c r="D307" s="144" t="s">
        <v>476</v>
      </c>
      <c r="E307" s="164" t="s">
        <v>21</v>
      </c>
      <c r="F307" s="165" t="s">
        <v>1210</v>
      </c>
      <c r="H307" s="166">
        <v>499.43700000000001</v>
      </c>
      <c r="I307" s="167"/>
      <c r="L307" s="163"/>
      <c r="M307" s="168"/>
      <c r="T307" s="169"/>
      <c r="AT307" s="164" t="s">
        <v>476</v>
      </c>
      <c r="AU307" s="164" t="s">
        <v>86</v>
      </c>
      <c r="AV307" s="12" t="s">
        <v>86</v>
      </c>
      <c r="AW307" s="12" t="s">
        <v>38</v>
      </c>
      <c r="AX307" s="12" t="s">
        <v>77</v>
      </c>
      <c r="AY307" s="164" t="s">
        <v>146</v>
      </c>
    </row>
    <row r="308" spans="2:65" s="12" customFormat="1" ht="11.25">
      <c r="B308" s="163"/>
      <c r="D308" s="144" t="s">
        <v>476</v>
      </c>
      <c r="E308" s="164" t="s">
        <v>21</v>
      </c>
      <c r="F308" s="165" t="s">
        <v>1211</v>
      </c>
      <c r="H308" s="166">
        <v>996.553</v>
      </c>
      <c r="I308" s="167"/>
      <c r="L308" s="163"/>
      <c r="M308" s="168"/>
      <c r="T308" s="169"/>
      <c r="AT308" s="164" t="s">
        <v>476</v>
      </c>
      <c r="AU308" s="164" t="s">
        <v>86</v>
      </c>
      <c r="AV308" s="12" t="s">
        <v>86</v>
      </c>
      <c r="AW308" s="12" t="s">
        <v>38</v>
      </c>
      <c r="AX308" s="12" t="s">
        <v>77</v>
      </c>
      <c r="AY308" s="164" t="s">
        <v>146</v>
      </c>
    </row>
    <row r="309" spans="2:65" s="13" customFormat="1" ht="11.25">
      <c r="B309" s="170"/>
      <c r="D309" s="144" t="s">
        <v>476</v>
      </c>
      <c r="E309" s="171" t="s">
        <v>21</v>
      </c>
      <c r="F309" s="172" t="s">
        <v>479</v>
      </c>
      <c r="H309" s="173">
        <v>1495.99</v>
      </c>
      <c r="I309" s="174"/>
      <c r="L309" s="170"/>
      <c r="M309" s="175"/>
      <c r="T309" s="176"/>
      <c r="AT309" s="171" t="s">
        <v>476</v>
      </c>
      <c r="AU309" s="171" t="s">
        <v>86</v>
      </c>
      <c r="AV309" s="13" t="s">
        <v>168</v>
      </c>
      <c r="AW309" s="13" t="s">
        <v>38</v>
      </c>
      <c r="AX309" s="13" t="s">
        <v>84</v>
      </c>
      <c r="AY309" s="171" t="s">
        <v>146</v>
      </c>
    </row>
    <row r="310" spans="2:65" s="1" customFormat="1" ht="16.5" customHeight="1">
      <c r="B310" s="33"/>
      <c r="C310" s="149" t="s">
        <v>326</v>
      </c>
      <c r="D310" s="149" t="s">
        <v>195</v>
      </c>
      <c r="E310" s="150" t="s">
        <v>1212</v>
      </c>
      <c r="F310" s="151" t="s">
        <v>1213</v>
      </c>
      <c r="G310" s="152" t="s">
        <v>738</v>
      </c>
      <c r="H310" s="153">
        <v>1490.365</v>
      </c>
      <c r="I310" s="154"/>
      <c r="J310" s="155">
        <f>ROUND(I310*H310,2)</f>
        <v>0</v>
      </c>
      <c r="K310" s="151" t="s">
        <v>967</v>
      </c>
      <c r="L310" s="33"/>
      <c r="M310" s="156" t="s">
        <v>21</v>
      </c>
      <c r="N310" s="157" t="s">
        <v>48</v>
      </c>
      <c r="P310" s="140">
        <f>O310*H310</f>
        <v>0</v>
      </c>
      <c r="Q310" s="140">
        <v>0</v>
      </c>
      <c r="R310" s="140">
        <f>Q310*H310</f>
        <v>0</v>
      </c>
      <c r="S310" s="140">
        <v>0</v>
      </c>
      <c r="T310" s="141">
        <f>S310*H310</f>
        <v>0</v>
      </c>
      <c r="AR310" s="142" t="s">
        <v>168</v>
      </c>
      <c r="AT310" s="142" t="s">
        <v>195</v>
      </c>
      <c r="AU310" s="142" t="s">
        <v>86</v>
      </c>
      <c r="AY310" s="18" t="s">
        <v>146</v>
      </c>
      <c r="BE310" s="143">
        <f>IF(N310="základní",J310,0)</f>
        <v>0</v>
      </c>
      <c r="BF310" s="143">
        <f>IF(N310="snížená",J310,0)</f>
        <v>0</v>
      </c>
      <c r="BG310" s="143">
        <f>IF(N310="zákl. přenesená",J310,0)</f>
        <v>0</v>
      </c>
      <c r="BH310" s="143">
        <f>IF(N310="sníž. přenesená",J310,0)</f>
        <v>0</v>
      </c>
      <c r="BI310" s="143">
        <f>IF(N310="nulová",J310,0)</f>
        <v>0</v>
      </c>
      <c r="BJ310" s="18" t="s">
        <v>84</v>
      </c>
      <c r="BK310" s="143">
        <f>ROUND(I310*H310,2)</f>
        <v>0</v>
      </c>
      <c r="BL310" s="18" t="s">
        <v>168</v>
      </c>
      <c r="BM310" s="142" t="s">
        <v>1214</v>
      </c>
    </row>
    <row r="311" spans="2:65" s="1" customFormat="1" ht="19.5">
      <c r="B311" s="33"/>
      <c r="D311" s="144" t="s">
        <v>154</v>
      </c>
      <c r="F311" s="145" t="s">
        <v>1215</v>
      </c>
      <c r="I311" s="146"/>
      <c r="L311" s="33"/>
      <c r="M311" s="147"/>
      <c r="T311" s="54"/>
      <c r="AT311" s="18" t="s">
        <v>154</v>
      </c>
      <c r="AU311" s="18" t="s">
        <v>86</v>
      </c>
    </row>
    <row r="312" spans="2:65" s="1" customFormat="1" ht="11.25">
      <c r="B312" s="33"/>
      <c r="D312" s="181" t="s">
        <v>970</v>
      </c>
      <c r="F312" s="182" t="s">
        <v>1216</v>
      </c>
      <c r="I312" s="146"/>
      <c r="L312" s="33"/>
      <c r="M312" s="147"/>
      <c r="T312" s="54"/>
      <c r="AT312" s="18" t="s">
        <v>970</v>
      </c>
      <c r="AU312" s="18" t="s">
        <v>86</v>
      </c>
    </row>
    <row r="313" spans="2:65" s="1" customFormat="1" ht="331.5">
      <c r="B313" s="33"/>
      <c r="D313" s="144" t="s">
        <v>984</v>
      </c>
      <c r="F313" s="148" t="s">
        <v>1217</v>
      </c>
      <c r="I313" s="146"/>
      <c r="L313" s="33"/>
      <c r="M313" s="147"/>
      <c r="T313" s="54"/>
      <c r="AT313" s="18" t="s">
        <v>984</v>
      </c>
      <c r="AU313" s="18" t="s">
        <v>86</v>
      </c>
    </row>
    <row r="314" spans="2:65" s="12" customFormat="1" ht="11.25">
      <c r="B314" s="163"/>
      <c r="D314" s="144" t="s">
        <v>476</v>
      </c>
      <c r="E314" s="164" t="s">
        <v>21</v>
      </c>
      <c r="F314" s="165" t="s">
        <v>1218</v>
      </c>
      <c r="H314" s="166">
        <v>10.6</v>
      </c>
      <c r="I314" s="167"/>
      <c r="L314" s="163"/>
      <c r="M314" s="168"/>
      <c r="T314" s="169"/>
      <c r="AT314" s="164" t="s">
        <v>476</v>
      </c>
      <c r="AU314" s="164" t="s">
        <v>86</v>
      </c>
      <c r="AV314" s="12" t="s">
        <v>86</v>
      </c>
      <c r="AW314" s="12" t="s">
        <v>38</v>
      </c>
      <c r="AX314" s="12" t="s">
        <v>77</v>
      </c>
      <c r="AY314" s="164" t="s">
        <v>146</v>
      </c>
    </row>
    <row r="315" spans="2:65" s="12" customFormat="1" ht="11.25">
      <c r="B315" s="163"/>
      <c r="D315" s="144" t="s">
        <v>476</v>
      </c>
      <c r="E315" s="164" t="s">
        <v>21</v>
      </c>
      <c r="F315" s="165" t="s">
        <v>1219</v>
      </c>
      <c r="H315" s="166">
        <v>1.43</v>
      </c>
      <c r="I315" s="167"/>
      <c r="L315" s="163"/>
      <c r="M315" s="168"/>
      <c r="T315" s="169"/>
      <c r="AT315" s="164" t="s">
        <v>476</v>
      </c>
      <c r="AU315" s="164" t="s">
        <v>86</v>
      </c>
      <c r="AV315" s="12" t="s">
        <v>86</v>
      </c>
      <c r="AW315" s="12" t="s">
        <v>38</v>
      </c>
      <c r="AX315" s="12" t="s">
        <v>77</v>
      </c>
      <c r="AY315" s="164" t="s">
        <v>146</v>
      </c>
    </row>
    <row r="316" spans="2:65" s="14" customFormat="1" ht="11.25">
      <c r="B316" s="183"/>
      <c r="D316" s="144" t="s">
        <v>476</v>
      </c>
      <c r="E316" s="184" t="s">
        <v>21</v>
      </c>
      <c r="F316" s="185" t="s">
        <v>1220</v>
      </c>
      <c r="H316" s="184" t="s">
        <v>21</v>
      </c>
      <c r="I316" s="186"/>
      <c r="L316" s="183"/>
      <c r="M316" s="187"/>
      <c r="T316" s="188"/>
      <c r="AT316" s="184" t="s">
        <v>476</v>
      </c>
      <c r="AU316" s="184" t="s">
        <v>86</v>
      </c>
      <c r="AV316" s="14" t="s">
        <v>84</v>
      </c>
      <c r="AW316" s="14" t="s">
        <v>38</v>
      </c>
      <c r="AX316" s="14" t="s">
        <v>77</v>
      </c>
      <c r="AY316" s="184" t="s">
        <v>146</v>
      </c>
    </row>
    <row r="317" spans="2:65" s="12" customFormat="1" ht="11.25">
      <c r="B317" s="163"/>
      <c r="D317" s="144" t="s">
        <v>476</v>
      </c>
      <c r="E317" s="164" t="s">
        <v>21</v>
      </c>
      <c r="F317" s="165" t="s">
        <v>1221</v>
      </c>
      <c r="H317" s="166">
        <v>60.77</v>
      </c>
      <c r="I317" s="167"/>
      <c r="L317" s="163"/>
      <c r="M317" s="168"/>
      <c r="T317" s="169"/>
      <c r="AT317" s="164" t="s">
        <v>476</v>
      </c>
      <c r="AU317" s="164" t="s">
        <v>86</v>
      </c>
      <c r="AV317" s="12" t="s">
        <v>86</v>
      </c>
      <c r="AW317" s="12" t="s">
        <v>38</v>
      </c>
      <c r="AX317" s="12" t="s">
        <v>77</v>
      </c>
      <c r="AY317" s="164" t="s">
        <v>146</v>
      </c>
    </row>
    <row r="318" spans="2:65" s="12" customFormat="1" ht="11.25">
      <c r="B318" s="163"/>
      <c r="D318" s="144" t="s">
        <v>476</v>
      </c>
      <c r="E318" s="164" t="s">
        <v>21</v>
      </c>
      <c r="F318" s="165" t="s">
        <v>1222</v>
      </c>
      <c r="H318" s="166">
        <v>223.06</v>
      </c>
      <c r="I318" s="167"/>
      <c r="L318" s="163"/>
      <c r="M318" s="168"/>
      <c r="T318" s="169"/>
      <c r="AT318" s="164" t="s">
        <v>476</v>
      </c>
      <c r="AU318" s="164" t="s">
        <v>86</v>
      </c>
      <c r="AV318" s="12" t="s">
        <v>86</v>
      </c>
      <c r="AW318" s="12" t="s">
        <v>38</v>
      </c>
      <c r="AX318" s="12" t="s">
        <v>77</v>
      </c>
      <c r="AY318" s="164" t="s">
        <v>146</v>
      </c>
    </row>
    <row r="319" spans="2:65" s="14" customFormat="1" ht="11.25">
      <c r="B319" s="183"/>
      <c r="D319" s="144" t="s">
        <v>476</v>
      </c>
      <c r="E319" s="184" t="s">
        <v>21</v>
      </c>
      <c r="F319" s="185" t="s">
        <v>1223</v>
      </c>
      <c r="H319" s="184" t="s">
        <v>21</v>
      </c>
      <c r="I319" s="186"/>
      <c r="L319" s="183"/>
      <c r="M319" s="187"/>
      <c r="T319" s="188"/>
      <c r="AT319" s="184" t="s">
        <v>476</v>
      </c>
      <c r="AU319" s="184" t="s">
        <v>86</v>
      </c>
      <c r="AV319" s="14" t="s">
        <v>84</v>
      </c>
      <c r="AW319" s="14" t="s">
        <v>38</v>
      </c>
      <c r="AX319" s="14" t="s">
        <v>77</v>
      </c>
      <c r="AY319" s="184" t="s">
        <v>146</v>
      </c>
    </row>
    <row r="320" spans="2:65" s="12" customFormat="1" ht="11.25">
      <c r="B320" s="163"/>
      <c r="D320" s="144" t="s">
        <v>476</v>
      </c>
      <c r="E320" s="164" t="s">
        <v>21</v>
      </c>
      <c r="F320" s="165" t="s">
        <v>1224</v>
      </c>
      <c r="H320" s="166">
        <v>0.98099999999999998</v>
      </c>
      <c r="I320" s="167"/>
      <c r="L320" s="163"/>
      <c r="M320" s="168"/>
      <c r="T320" s="169"/>
      <c r="AT320" s="164" t="s">
        <v>476</v>
      </c>
      <c r="AU320" s="164" t="s">
        <v>86</v>
      </c>
      <c r="AV320" s="12" t="s">
        <v>86</v>
      </c>
      <c r="AW320" s="12" t="s">
        <v>38</v>
      </c>
      <c r="AX320" s="12" t="s">
        <v>77</v>
      </c>
      <c r="AY320" s="164" t="s">
        <v>146</v>
      </c>
    </row>
    <row r="321" spans="2:65" s="14" customFormat="1" ht="11.25">
      <c r="B321" s="183"/>
      <c r="D321" s="144" t="s">
        <v>476</v>
      </c>
      <c r="E321" s="184" t="s">
        <v>21</v>
      </c>
      <c r="F321" s="185" t="s">
        <v>1225</v>
      </c>
      <c r="H321" s="184" t="s">
        <v>21</v>
      </c>
      <c r="I321" s="186"/>
      <c r="L321" s="183"/>
      <c r="M321" s="187"/>
      <c r="T321" s="188"/>
      <c r="AT321" s="184" t="s">
        <v>476</v>
      </c>
      <c r="AU321" s="184" t="s">
        <v>86</v>
      </c>
      <c r="AV321" s="14" t="s">
        <v>84</v>
      </c>
      <c r="AW321" s="14" t="s">
        <v>38</v>
      </c>
      <c r="AX321" s="14" t="s">
        <v>77</v>
      </c>
      <c r="AY321" s="184" t="s">
        <v>146</v>
      </c>
    </row>
    <row r="322" spans="2:65" s="12" customFormat="1" ht="11.25">
      <c r="B322" s="163"/>
      <c r="D322" s="144" t="s">
        <v>476</v>
      </c>
      <c r="E322" s="164" t="s">
        <v>21</v>
      </c>
      <c r="F322" s="165" t="s">
        <v>1226</v>
      </c>
      <c r="H322" s="166">
        <v>279.86500000000001</v>
      </c>
      <c r="I322" s="167"/>
      <c r="L322" s="163"/>
      <c r="M322" s="168"/>
      <c r="T322" s="169"/>
      <c r="AT322" s="164" t="s">
        <v>476</v>
      </c>
      <c r="AU322" s="164" t="s">
        <v>86</v>
      </c>
      <c r="AV322" s="12" t="s">
        <v>86</v>
      </c>
      <c r="AW322" s="12" t="s">
        <v>38</v>
      </c>
      <c r="AX322" s="12" t="s">
        <v>77</v>
      </c>
      <c r="AY322" s="164" t="s">
        <v>146</v>
      </c>
    </row>
    <row r="323" spans="2:65" s="12" customFormat="1" ht="11.25">
      <c r="B323" s="163"/>
      <c r="D323" s="144" t="s">
        <v>476</v>
      </c>
      <c r="E323" s="164" t="s">
        <v>21</v>
      </c>
      <c r="F323" s="165" t="s">
        <v>1227</v>
      </c>
      <c r="H323" s="166">
        <v>-13.717000000000001</v>
      </c>
      <c r="I323" s="167"/>
      <c r="L323" s="163"/>
      <c r="M323" s="168"/>
      <c r="T323" s="169"/>
      <c r="AT323" s="164" t="s">
        <v>476</v>
      </c>
      <c r="AU323" s="164" t="s">
        <v>86</v>
      </c>
      <c r="AV323" s="12" t="s">
        <v>86</v>
      </c>
      <c r="AW323" s="12" t="s">
        <v>38</v>
      </c>
      <c r="AX323" s="12" t="s">
        <v>77</v>
      </c>
      <c r="AY323" s="164" t="s">
        <v>146</v>
      </c>
    </row>
    <row r="324" spans="2:65" s="12" customFormat="1" ht="11.25">
      <c r="B324" s="163"/>
      <c r="D324" s="144" t="s">
        <v>476</v>
      </c>
      <c r="E324" s="164" t="s">
        <v>21</v>
      </c>
      <c r="F324" s="165" t="s">
        <v>1228</v>
      </c>
      <c r="H324" s="166">
        <v>-69.177000000000007</v>
      </c>
      <c r="I324" s="167"/>
      <c r="L324" s="163"/>
      <c r="M324" s="168"/>
      <c r="T324" s="169"/>
      <c r="AT324" s="164" t="s">
        <v>476</v>
      </c>
      <c r="AU324" s="164" t="s">
        <v>86</v>
      </c>
      <c r="AV324" s="12" t="s">
        <v>86</v>
      </c>
      <c r="AW324" s="12" t="s">
        <v>38</v>
      </c>
      <c r="AX324" s="12" t="s">
        <v>77</v>
      </c>
      <c r="AY324" s="164" t="s">
        <v>146</v>
      </c>
    </row>
    <row r="325" spans="2:65" s="15" customFormat="1" ht="11.25">
      <c r="B325" s="189"/>
      <c r="D325" s="144" t="s">
        <v>476</v>
      </c>
      <c r="E325" s="190" t="s">
        <v>953</v>
      </c>
      <c r="F325" s="191" t="s">
        <v>1229</v>
      </c>
      <c r="H325" s="192">
        <v>493.81200000000001</v>
      </c>
      <c r="I325" s="193"/>
      <c r="L325" s="189"/>
      <c r="M325" s="194"/>
      <c r="T325" s="195"/>
      <c r="AT325" s="190" t="s">
        <v>476</v>
      </c>
      <c r="AU325" s="190" t="s">
        <v>86</v>
      </c>
      <c r="AV325" s="15" t="s">
        <v>163</v>
      </c>
      <c r="AW325" s="15" t="s">
        <v>38</v>
      </c>
      <c r="AX325" s="15" t="s">
        <v>77</v>
      </c>
      <c r="AY325" s="190" t="s">
        <v>146</v>
      </c>
    </row>
    <row r="326" spans="2:65" s="14" customFormat="1" ht="11.25">
      <c r="B326" s="183"/>
      <c r="D326" s="144" t="s">
        <v>476</v>
      </c>
      <c r="E326" s="184" t="s">
        <v>21</v>
      </c>
      <c r="F326" s="185" t="s">
        <v>1230</v>
      </c>
      <c r="H326" s="184" t="s">
        <v>21</v>
      </c>
      <c r="I326" s="186"/>
      <c r="L326" s="183"/>
      <c r="M326" s="187"/>
      <c r="T326" s="188"/>
      <c r="AT326" s="184" t="s">
        <v>476</v>
      </c>
      <c r="AU326" s="184" t="s">
        <v>86</v>
      </c>
      <c r="AV326" s="14" t="s">
        <v>84</v>
      </c>
      <c r="AW326" s="14" t="s">
        <v>38</v>
      </c>
      <c r="AX326" s="14" t="s">
        <v>77</v>
      </c>
      <c r="AY326" s="184" t="s">
        <v>146</v>
      </c>
    </row>
    <row r="327" spans="2:65" s="12" customFormat="1" ht="11.25">
      <c r="B327" s="163"/>
      <c r="D327" s="144" t="s">
        <v>476</v>
      </c>
      <c r="E327" s="164" t="s">
        <v>21</v>
      </c>
      <c r="F327" s="165" t="s">
        <v>1231</v>
      </c>
      <c r="H327" s="166">
        <v>1517.0060000000001</v>
      </c>
      <c r="I327" s="167"/>
      <c r="L327" s="163"/>
      <c r="M327" s="168"/>
      <c r="T327" s="169"/>
      <c r="AT327" s="164" t="s">
        <v>476</v>
      </c>
      <c r="AU327" s="164" t="s">
        <v>86</v>
      </c>
      <c r="AV327" s="12" t="s">
        <v>86</v>
      </c>
      <c r="AW327" s="12" t="s">
        <v>38</v>
      </c>
      <c r="AX327" s="12" t="s">
        <v>77</v>
      </c>
      <c r="AY327" s="164" t="s">
        <v>146</v>
      </c>
    </row>
    <row r="328" spans="2:65" s="12" customFormat="1" ht="22.5">
      <c r="B328" s="163"/>
      <c r="D328" s="144" t="s">
        <v>476</v>
      </c>
      <c r="E328" s="164" t="s">
        <v>21</v>
      </c>
      <c r="F328" s="165" t="s">
        <v>1232</v>
      </c>
      <c r="H328" s="166">
        <v>-12.135</v>
      </c>
      <c r="I328" s="167"/>
      <c r="L328" s="163"/>
      <c r="M328" s="168"/>
      <c r="T328" s="169"/>
      <c r="AT328" s="164" t="s">
        <v>476</v>
      </c>
      <c r="AU328" s="164" t="s">
        <v>86</v>
      </c>
      <c r="AV328" s="12" t="s">
        <v>86</v>
      </c>
      <c r="AW328" s="12" t="s">
        <v>38</v>
      </c>
      <c r="AX328" s="12" t="s">
        <v>77</v>
      </c>
      <c r="AY328" s="164" t="s">
        <v>146</v>
      </c>
    </row>
    <row r="329" spans="2:65" s="12" customFormat="1" ht="22.5">
      <c r="B329" s="163"/>
      <c r="D329" s="144" t="s">
        <v>476</v>
      </c>
      <c r="E329" s="164" t="s">
        <v>21</v>
      </c>
      <c r="F329" s="165" t="s">
        <v>1233</v>
      </c>
      <c r="H329" s="166">
        <v>-32.332999999999998</v>
      </c>
      <c r="I329" s="167"/>
      <c r="L329" s="163"/>
      <c r="M329" s="168"/>
      <c r="T329" s="169"/>
      <c r="AT329" s="164" t="s">
        <v>476</v>
      </c>
      <c r="AU329" s="164" t="s">
        <v>86</v>
      </c>
      <c r="AV329" s="12" t="s">
        <v>86</v>
      </c>
      <c r="AW329" s="12" t="s">
        <v>38</v>
      </c>
      <c r="AX329" s="12" t="s">
        <v>77</v>
      </c>
      <c r="AY329" s="164" t="s">
        <v>146</v>
      </c>
    </row>
    <row r="330" spans="2:65" s="12" customFormat="1" ht="11.25">
      <c r="B330" s="163"/>
      <c r="D330" s="144" t="s">
        <v>476</v>
      </c>
      <c r="E330" s="164" t="s">
        <v>21</v>
      </c>
      <c r="F330" s="165" t="s">
        <v>1234</v>
      </c>
      <c r="H330" s="166">
        <v>-52.628</v>
      </c>
      <c r="I330" s="167"/>
      <c r="L330" s="163"/>
      <c r="M330" s="168"/>
      <c r="T330" s="169"/>
      <c r="AT330" s="164" t="s">
        <v>476</v>
      </c>
      <c r="AU330" s="164" t="s">
        <v>86</v>
      </c>
      <c r="AV330" s="12" t="s">
        <v>86</v>
      </c>
      <c r="AW330" s="12" t="s">
        <v>38</v>
      </c>
      <c r="AX330" s="12" t="s">
        <v>77</v>
      </c>
      <c r="AY330" s="164" t="s">
        <v>146</v>
      </c>
    </row>
    <row r="331" spans="2:65" s="12" customFormat="1" ht="11.25">
      <c r="B331" s="163"/>
      <c r="D331" s="144" t="s">
        <v>476</v>
      </c>
      <c r="E331" s="164" t="s">
        <v>21</v>
      </c>
      <c r="F331" s="165" t="s">
        <v>1235</v>
      </c>
      <c r="H331" s="166">
        <v>-112.77500000000001</v>
      </c>
      <c r="I331" s="167"/>
      <c r="L331" s="163"/>
      <c r="M331" s="168"/>
      <c r="T331" s="169"/>
      <c r="AT331" s="164" t="s">
        <v>476</v>
      </c>
      <c r="AU331" s="164" t="s">
        <v>86</v>
      </c>
      <c r="AV331" s="12" t="s">
        <v>86</v>
      </c>
      <c r="AW331" s="12" t="s">
        <v>38</v>
      </c>
      <c r="AX331" s="12" t="s">
        <v>77</v>
      </c>
      <c r="AY331" s="164" t="s">
        <v>146</v>
      </c>
    </row>
    <row r="332" spans="2:65" s="12" customFormat="1" ht="11.25">
      <c r="B332" s="163"/>
      <c r="D332" s="144" t="s">
        <v>476</v>
      </c>
      <c r="E332" s="164" t="s">
        <v>21</v>
      </c>
      <c r="F332" s="165" t="s">
        <v>1236</v>
      </c>
      <c r="H332" s="166">
        <v>-34.488</v>
      </c>
      <c r="I332" s="167"/>
      <c r="L332" s="163"/>
      <c r="M332" s="168"/>
      <c r="T332" s="169"/>
      <c r="AT332" s="164" t="s">
        <v>476</v>
      </c>
      <c r="AU332" s="164" t="s">
        <v>86</v>
      </c>
      <c r="AV332" s="12" t="s">
        <v>86</v>
      </c>
      <c r="AW332" s="12" t="s">
        <v>38</v>
      </c>
      <c r="AX332" s="12" t="s">
        <v>77</v>
      </c>
      <c r="AY332" s="164" t="s">
        <v>146</v>
      </c>
    </row>
    <row r="333" spans="2:65" s="12" customFormat="1" ht="11.25">
      <c r="B333" s="163"/>
      <c r="D333" s="144" t="s">
        <v>476</v>
      </c>
      <c r="E333" s="164" t="s">
        <v>21</v>
      </c>
      <c r="F333" s="165" t="s">
        <v>1237</v>
      </c>
      <c r="H333" s="166">
        <v>-276.09399999999999</v>
      </c>
      <c r="I333" s="167"/>
      <c r="L333" s="163"/>
      <c r="M333" s="168"/>
      <c r="T333" s="169"/>
      <c r="AT333" s="164" t="s">
        <v>476</v>
      </c>
      <c r="AU333" s="164" t="s">
        <v>86</v>
      </c>
      <c r="AV333" s="12" t="s">
        <v>86</v>
      </c>
      <c r="AW333" s="12" t="s">
        <v>38</v>
      </c>
      <c r="AX333" s="12" t="s">
        <v>77</v>
      </c>
      <c r="AY333" s="164" t="s">
        <v>146</v>
      </c>
    </row>
    <row r="334" spans="2:65" s="15" customFormat="1" ht="11.25">
      <c r="B334" s="189"/>
      <c r="D334" s="144" t="s">
        <v>476</v>
      </c>
      <c r="E334" s="190" t="s">
        <v>951</v>
      </c>
      <c r="F334" s="191" t="s">
        <v>1229</v>
      </c>
      <c r="H334" s="192">
        <v>996.553</v>
      </c>
      <c r="I334" s="193"/>
      <c r="L334" s="189"/>
      <c r="M334" s="194"/>
      <c r="T334" s="195"/>
      <c r="AT334" s="190" t="s">
        <v>476</v>
      </c>
      <c r="AU334" s="190" t="s">
        <v>86</v>
      </c>
      <c r="AV334" s="15" t="s">
        <v>163</v>
      </c>
      <c r="AW334" s="15" t="s">
        <v>38</v>
      </c>
      <c r="AX334" s="15" t="s">
        <v>77</v>
      </c>
      <c r="AY334" s="190" t="s">
        <v>146</v>
      </c>
    </row>
    <row r="335" spans="2:65" s="13" customFormat="1" ht="11.25">
      <c r="B335" s="170"/>
      <c r="D335" s="144" t="s">
        <v>476</v>
      </c>
      <c r="E335" s="171" t="s">
        <v>21</v>
      </c>
      <c r="F335" s="172" t="s">
        <v>479</v>
      </c>
      <c r="H335" s="173">
        <v>1490.365</v>
      </c>
      <c r="I335" s="174"/>
      <c r="L335" s="170"/>
      <c r="M335" s="175"/>
      <c r="T335" s="176"/>
      <c r="AT335" s="171" t="s">
        <v>476</v>
      </c>
      <c r="AU335" s="171" t="s">
        <v>86</v>
      </c>
      <c r="AV335" s="13" t="s">
        <v>168</v>
      </c>
      <c r="AW335" s="13" t="s">
        <v>38</v>
      </c>
      <c r="AX335" s="13" t="s">
        <v>84</v>
      </c>
      <c r="AY335" s="171" t="s">
        <v>146</v>
      </c>
    </row>
    <row r="336" spans="2:65" s="1" customFormat="1" ht="16.5" customHeight="1">
      <c r="B336" s="33"/>
      <c r="C336" s="149" t="s">
        <v>330</v>
      </c>
      <c r="D336" s="149" t="s">
        <v>195</v>
      </c>
      <c r="E336" s="150" t="s">
        <v>1238</v>
      </c>
      <c r="F336" s="151" t="s">
        <v>1239</v>
      </c>
      <c r="G336" s="152" t="s">
        <v>738</v>
      </c>
      <c r="H336" s="153">
        <v>157.03299999999999</v>
      </c>
      <c r="I336" s="154"/>
      <c r="J336" s="155">
        <f>ROUND(I336*H336,2)</f>
        <v>0</v>
      </c>
      <c r="K336" s="151" t="s">
        <v>967</v>
      </c>
      <c r="L336" s="33"/>
      <c r="M336" s="156" t="s">
        <v>21</v>
      </c>
      <c r="N336" s="157" t="s">
        <v>48</v>
      </c>
      <c r="P336" s="140">
        <f>O336*H336</f>
        <v>0</v>
      </c>
      <c r="Q336" s="140">
        <v>0</v>
      </c>
      <c r="R336" s="140">
        <f>Q336*H336</f>
        <v>0</v>
      </c>
      <c r="S336" s="140">
        <v>0</v>
      </c>
      <c r="T336" s="141">
        <f>S336*H336</f>
        <v>0</v>
      </c>
      <c r="AR336" s="142" t="s">
        <v>168</v>
      </c>
      <c r="AT336" s="142" t="s">
        <v>195</v>
      </c>
      <c r="AU336" s="142" t="s">
        <v>86</v>
      </c>
      <c r="AY336" s="18" t="s">
        <v>146</v>
      </c>
      <c r="BE336" s="143">
        <f>IF(N336="základní",J336,0)</f>
        <v>0</v>
      </c>
      <c r="BF336" s="143">
        <f>IF(N336="snížená",J336,0)</f>
        <v>0</v>
      </c>
      <c r="BG336" s="143">
        <f>IF(N336="zákl. přenesená",J336,0)</f>
        <v>0</v>
      </c>
      <c r="BH336" s="143">
        <f>IF(N336="sníž. přenesená",J336,0)</f>
        <v>0</v>
      </c>
      <c r="BI336" s="143">
        <f>IF(N336="nulová",J336,0)</f>
        <v>0</v>
      </c>
      <c r="BJ336" s="18" t="s">
        <v>84</v>
      </c>
      <c r="BK336" s="143">
        <f>ROUND(I336*H336,2)</f>
        <v>0</v>
      </c>
      <c r="BL336" s="18" t="s">
        <v>168</v>
      </c>
      <c r="BM336" s="142" t="s">
        <v>1240</v>
      </c>
    </row>
    <row r="337" spans="2:65" s="1" customFormat="1" ht="19.5">
      <c r="B337" s="33"/>
      <c r="D337" s="144" t="s">
        <v>154</v>
      </c>
      <c r="F337" s="145" t="s">
        <v>1241</v>
      </c>
      <c r="I337" s="146"/>
      <c r="L337" s="33"/>
      <c r="M337" s="147"/>
      <c r="T337" s="54"/>
      <c r="AT337" s="18" t="s">
        <v>154</v>
      </c>
      <c r="AU337" s="18" t="s">
        <v>86</v>
      </c>
    </row>
    <row r="338" spans="2:65" s="1" customFormat="1" ht="11.25">
      <c r="B338" s="33"/>
      <c r="D338" s="181" t="s">
        <v>970</v>
      </c>
      <c r="F338" s="182" t="s">
        <v>1242</v>
      </c>
      <c r="I338" s="146"/>
      <c r="L338" s="33"/>
      <c r="M338" s="147"/>
      <c r="T338" s="54"/>
      <c r="AT338" s="18" t="s">
        <v>970</v>
      </c>
      <c r="AU338" s="18" t="s">
        <v>86</v>
      </c>
    </row>
    <row r="339" spans="2:65" s="14" customFormat="1" ht="11.25">
      <c r="B339" s="183"/>
      <c r="D339" s="144" t="s">
        <v>476</v>
      </c>
      <c r="E339" s="184" t="s">
        <v>21</v>
      </c>
      <c r="F339" s="185" t="s">
        <v>1243</v>
      </c>
      <c r="H339" s="184" t="s">
        <v>21</v>
      </c>
      <c r="I339" s="186"/>
      <c r="L339" s="183"/>
      <c r="M339" s="187"/>
      <c r="T339" s="188"/>
      <c r="AT339" s="184" t="s">
        <v>476</v>
      </c>
      <c r="AU339" s="184" t="s">
        <v>86</v>
      </c>
      <c r="AV339" s="14" t="s">
        <v>84</v>
      </c>
      <c r="AW339" s="14" t="s">
        <v>38</v>
      </c>
      <c r="AX339" s="14" t="s">
        <v>77</v>
      </c>
      <c r="AY339" s="184" t="s">
        <v>146</v>
      </c>
    </row>
    <row r="340" spans="2:65" s="14" customFormat="1" ht="11.25">
      <c r="B340" s="183"/>
      <c r="D340" s="144" t="s">
        <v>476</v>
      </c>
      <c r="E340" s="184" t="s">
        <v>21</v>
      </c>
      <c r="F340" s="185" t="s">
        <v>1244</v>
      </c>
      <c r="H340" s="184" t="s">
        <v>21</v>
      </c>
      <c r="I340" s="186"/>
      <c r="L340" s="183"/>
      <c r="M340" s="187"/>
      <c r="T340" s="188"/>
      <c r="AT340" s="184" t="s">
        <v>476</v>
      </c>
      <c r="AU340" s="184" t="s">
        <v>86</v>
      </c>
      <c r="AV340" s="14" t="s">
        <v>84</v>
      </c>
      <c r="AW340" s="14" t="s">
        <v>38</v>
      </c>
      <c r="AX340" s="14" t="s">
        <v>77</v>
      </c>
      <c r="AY340" s="184" t="s">
        <v>146</v>
      </c>
    </row>
    <row r="341" spans="2:65" s="12" customFormat="1" ht="11.25">
      <c r="B341" s="163"/>
      <c r="D341" s="144" t="s">
        <v>476</v>
      </c>
      <c r="E341" s="164" t="s">
        <v>21</v>
      </c>
      <c r="F341" s="165" t="s">
        <v>1245</v>
      </c>
      <c r="H341" s="166">
        <v>41.548999999999999</v>
      </c>
      <c r="I341" s="167"/>
      <c r="L341" s="163"/>
      <c r="M341" s="168"/>
      <c r="T341" s="169"/>
      <c r="AT341" s="164" t="s">
        <v>476</v>
      </c>
      <c r="AU341" s="164" t="s">
        <v>86</v>
      </c>
      <c r="AV341" s="12" t="s">
        <v>86</v>
      </c>
      <c r="AW341" s="12" t="s">
        <v>38</v>
      </c>
      <c r="AX341" s="12" t="s">
        <v>77</v>
      </c>
      <c r="AY341" s="164" t="s">
        <v>146</v>
      </c>
    </row>
    <row r="342" spans="2:65" s="12" customFormat="1" ht="11.25">
      <c r="B342" s="163"/>
      <c r="D342" s="144" t="s">
        <v>476</v>
      </c>
      <c r="E342" s="164" t="s">
        <v>21</v>
      </c>
      <c r="F342" s="165" t="s">
        <v>1246</v>
      </c>
      <c r="H342" s="166">
        <v>7.476</v>
      </c>
      <c r="I342" s="167"/>
      <c r="L342" s="163"/>
      <c r="M342" s="168"/>
      <c r="T342" s="169"/>
      <c r="AT342" s="164" t="s">
        <v>476</v>
      </c>
      <c r="AU342" s="164" t="s">
        <v>86</v>
      </c>
      <c r="AV342" s="12" t="s">
        <v>86</v>
      </c>
      <c r="AW342" s="12" t="s">
        <v>38</v>
      </c>
      <c r="AX342" s="12" t="s">
        <v>77</v>
      </c>
      <c r="AY342" s="164" t="s">
        <v>146</v>
      </c>
    </row>
    <row r="343" spans="2:65" s="12" customFormat="1" ht="11.25">
      <c r="B343" s="163"/>
      <c r="D343" s="144" t="s">
        <v>476</v>
      </c>
      <c r="E343" s="164" t="s">
        <v>21</v>
      </c>
      <c r="F343" s="165" t="s">
        <v>1247</v>
      </c>
      <c r="H343" s="166">
        <v>54.424999999999997</v>
      </c>
      <c r="I343" s="167"/>
      <c r="L343" s="163"/>
      <c r="M343" s="168"/>
      <c r="T343" s="169"/>
      <c r="AT343" s="164" t="s">
        <v>476</v>
      </c>
      <c r="AU343" s="164" t="s">
        <v>86</v>
      </c>
      <c r="AV343" s="12" t="s">
        <v>86</v>
      </c>
      <c r="AW343" s="12" t="s">
        <v>38</v>
      </c>
      <c r="AX343" s="12" t="s">
        <v>77</v>
      </c>
      <c r="AY343" s="164" t="s">
        <v>146</v>
      </c>
    </row>
    <row r="344" spans="2:65" s="14" customFormat="1" ht="11.25">
      <c r="B344" s="183"/>
      <c r="D344" s="144" t="s">
        <v>476</v>
      </c>
      <c r="E344" s="184" t="s">
        <v>21</v>
      </c>
      <c r="F344" s="185" t="s">
        <v>1248</v>
      </c>
      <c r="H344" s="184" t="s">
        <v>21</v>
      </c>
      <c r="I344" s="186"/>
      <c r="L344" s="183"/>
      <c r="M344" s="187"/>
      <c r="T344" s="188"/>
      <c r="AT344" s="184" t="s">
        <v>476</v>
      </c>
      <c r="AU344" s="184" t="s">
        <v>86</v>
      </c>
      <c r="AV344" s="14" t="s">
        <v>84</v>
      </c>
      <c r="AW344" s="14" t="s">
        <v>38</v>
      </c>
      <c r="AX344" s="14" t="s">
        <v>77</v>
      </c>
      <c r="AY344" s="184" t="s">
        <v>146</v>
      </c>
    </row>
    <row r="345" spans="2:65" s="12" customFormat="1" ht="11.25">
      <c r="B345" s="163"/>
      <c r="D345" s="144" t="s">
        <v>476</v>
      </c>
      <c r="E345" s="164" t="s">
        <v>21</v>
      </c>
      <c r="F345" s="165" t="s">
        <v>1249</v>
      </c>
      <c r="H345" s="166">
        <v>50.555999999999997</v>
      </c>
      <c r="I345" s="167"/>
      <c r="L345" s="163"/>
      <c r="M345" s="168"/>
      <c r="T345" s="169"/>
      <c r="AT345" s="164" t="s">
        <v>476</v>
      </c>
      <c r="AU345" s="164" t="s">
        <v>86</v>
      </c>
      <c r="AV345" s="12" t="s">
        <v>86</v>
      </c>
      <c r="AW345" s="12" t="s">
        <v>38</v>
      </c>
      <c r="AX345" s="12" t="s">
        <v>77</v>
      </c>
      <c r="AY345" s="164" t="s">
        <v>146</v>
      </c>
    </row>
    <row r="346" spans="2:65" s="12" customFormat="1" ht="11.25">
      <c r="B346" s="163"/>
      <c r="D346" s="144" t="s">
        <v>476</v>
      </c>
      <c r="E346" s="164" t="s">
        <v>21</v>
      </c>
      <c r="F346" s="165" t="s">
        <v>1250</v>
      </c>
      <c r="H346" s="166">
        <v>3.0270000000000001</v>
      </c>
      <c r="I346" s="167"/>
      <c r="L346" s="163"/>
      <c r="M346" s="168"/>
      <c r="T346" s="169"/>
      <c r="AT346" s="164" t="s">
        <v>476</v>
      </c>
      <c r="AU346" s="164" t="s">
        <v>86</v>
      </c>
      <c r="AV346" s="12" t="s">
        <v>86</v>
      </c>
      <c r="AW346" s="12" t="s">
        <v>38</v>
      </c>
      <c r="AX346" s="12" t="s">
        <v>77</v>
      </c>
      <c r="AY346" s="164" t="s">
        <v>146</v>
      </c>
    </row>
    <row r="347" spans="2:65" s="13" customFormat="1" ht="11.25">
      <c r="B347" s="170"/>
      <c r="D347" s="144" t="s">
        <v>476</v>
      </c>
      <c r="E347" s="171" t="s">
        <v>831</v>
      </c>
      <c r="F347" s="172" t="s">
        <v>479</v>
      </c>
      <c r="H347" s="173">
        <v>157.03299999999999</v>
      </c>
      <c r="I347" s="174"/>
      <c r="L347" s="170"/>
      <c r="M347" s="175"/>
      <c r="T347" s="176"/>
      <c r="AT347" s="171" t="s">
        <v>476</v>
      </c>
      <c r="AU347" s="171" t="s">
        <v>86</v>
      </c>
      <c r="AV347" s="13" t="s">
        <v>168</v>
      </c>
      <c r="AW347" s="13" t="s">
        <v>38</v>
      </c>
      <c r="AX347" s="13" t="s">
        <v>84</v>
      </c>
      <c r="AY347" s="171" t="s">
        <v>146</v>
      </c>
    </row>
    <row r="348" spans="2:65" s="1" customFormat="1" ht="16.5" customHeight="1">
      <c r="B348" s="33"/>
      <c r="C348" s="130" t="s">
        <v>334</v>
      </c>
      <c r="D348" s="130" t="s">
        <v>147</v>
      </c>
      <c r="E348" s="131" t="s">
        <v>1251</v>
      </c>
      <c r="F348" s="132" t="s">
        <v>1252</v>
      </c>
      <c r="G348" s="133" t="s">
        <v>472</v>
      </c>
      <c r="H348" s="134">
        <v>314.06599999999997</v>
      </c>
      <c r="I348" s="135"/>
      <c r="J348" s="136">
        <f>ROUND(I348*H348,2)</f>
        <v>0</v>
      </c>
      <c r="K348" s="132" t="s">
        <v>967</v>
      </c>
      <c r="L348" s="137"/>
      <c r="M348" s="138" t="s">
        <v>21</v>
      </c>
      <c r="N348" s="139" t="s">
        <v>48</v>
      </c>
      <c r="P348" s="140">
        <f>O348*H348</f>
        <v>0</v>
      </c>
      <c r="Q348" s="140">
        <v>1</v>
      </c>
      <c r="R348" s="140">
        <f>Q348*H348</f>
        <v>314.06599999999997</v>
      </c>
      <c r="S348" s="140">
        <v>0</v>
      </c>
      <c r="T348" s="141">
        <f>S348*H348</f>
        <v>0</v>
      </c>
      <c r="AR348" s="142" t="s">
        <v>189</v>
      </c>
      <c r="AT348" s="142" t="s">
        <v>147</v>
      </c>
      <c r="AU348" s="142" t="s">
        <v>86</v>
      </c>
      <c r="AY348" s="18" t="s">
        <v>146</v>
      </c>
      <c r="BE348" s="143">
        <f>IF(N348="základní",J348,0)</f>
        <v>0</v>
      </c>
      <c r="BF348" s="143">
        <f>IF(N348="snížená",J348,0)</f>
        <v>0</v>
      </c>
      <c r="BG348" s="143">
        <f>IF(N348="zákl. přenesená",J348,0)</f>
        <v>0</v>
      </c>
      <c r="BH348" s="143">
        <f>IF(N348="sníž. přenesená",J348,0)</f>
        <v>0</v>
      </c>
      <c r="BI348" s="143">
        <f>IF(N348="nulová",J348,0)</f>
        <v>0</v>
      </c>
      <c r="BJ348" s="18" t="s">
        <v>84</v>
      </c>
      <c r="BK348" s="143">
        <f>ROUND(I348*H348,2)</f>
        <v>0</v>
      </c>
      <c r="BL348" s="18" t="s">
        <v>168</v>
      </c>
      <c r="BM348" s="142" t="s">
        <v>1253</v>
      </c>
    </row>
    <row r="349" spans="2:65" s="1" customFormat="1" ht="11.25">
      <c r="B349" s="33"/>
      <c r="D349" s="144" t="s">
        <v>154</v>
      </c>
      <c r="F349" s="145" t="s">
        <v>1252</v>
      </c>
      <c r="I349" s="146"/>
      <c r="L349" s="33"/>
      <c r="M349" s="147"/>
      <c r="T349" s="54"/>
      <c r="AT349" s="18" t="s">
        <v>154</v>
      </c>
      <c r="AU349" s="18" t="s">
        <v>86</v>
      </c>
    </row>
    <row r="350" spans="2:65" s="12" customFormat="1" ht="11.25">
      <c r="B350" s="163"/>
      <c r="D350" s="144" t="s">
        <v>476</v>
      </c>
      <c r="E350" s="164" t="s">
        <v>21</v>
      </c>
      <c r="F350" s="165" t="s">
        <v>831</v>
      </c>
      <c r="H350" s="166">
        <v>157.03299999999999</v>
      </c>
      <c r="I350" s="167"/>
      <c r="L350" s="163"/>
      <c r="M350" s="168"/>
      <c r="T350" s="169"/>
      <c r="AT350" s="164" t="s">
        <v>476</v>
      </c>
      <c r="AU350" s="164" t="s">
        <v>86</v>
      </c>
      <c r="AV350" s="12" t="s">
        <v>86</v>
      </c>
      <c r="AW350" s="12" t="s">
        <v>38</v>
      </c>
      <c r="AX350" s="12" t="s">
        <v>84</v>
      </c>
      <c r="AY350" s="164" t="s">
        <v>146</v>
      </c>
    </row>
    <row r="351" spans="2:65" s="12" customFormat="1" ht="11.25">
      <c r="B351" s="163"/>
      <c r="D351" s="144" t="s">
        <v>476</v>
      </c>
      <c r="F351" s="165" t="s">
        <v>1254</v>
      </c>
      <c r="H351" s="166">
        <v>314.06599999999997</v>
      </c>
      <c r="I351" s="167"/>
      <c r="L351" s="163"/>
      <c r="M351" s="168"/>
      <c r="T351" s="169"/>
      <c r="AT351" s="164" t="s">
        <v>476</v>
      </c>
      <c r="AU351" s="164" t="s">
        <v>86</v>
      </c>
      <c r="AV351" s="12" t="s">
        <v>86</v>
      </c>
      <c r="AW351" s="12" t="s">
        <v>4</v>
      </c>
      <c r="AX351" s="12" t="s">
        <v>84</v>
      </c>
      <c r="AY351" s="164" t="s">
        <v>146</v>
      </c>
    </row>
    <row r="352" spans="2:65" s="1" customFormat="1" ht="21.75" customHeight="1">
      <c r="B352" s="33"/>
      <c r="C352" s="149" t="s">
        <v>338</v>
      </c>
      <c r="D352" s="149" t="s">
        <v>195</v>
      </c>
      <c r="E352" s="150" t="s">
        <v>1255</v>
      </c>
      <c r="F352" s="151" t="s">
        <v>1256</v>
      </c>
      <c r="G352" s="152" t="s">
        <v>722</v>
      </c>
      <c r="H352" s="153">
        <v>4245.75</v>
      </c>
      <c r="I352" s="154"/>
      <c r="J352" s="155">
        <f>ROUND(I352*H352,2)</f>
        <v>0</v>
      </c>
      <c r="K352" s="151" t="s">
        <v>967</v>
      </c>
      <c r="L352" s="33"/>
      <c r="M352" s="156" t="s">
        <v>21</v>
      </c>
      <c r="N352" s="157" t="s">
        <v>48</v>
      </c>
      <c r="P352" s="140">
        <f>O352*H352</f>
        <v>0</v>
      </c>
      <c r="Q352" s="140">
        <v>0</v>
      </c>
      <c r="R352" s="140">
        <f>Q352*H352</f>
        <v>0</v>
      </c>
      <c r="S352" s="140">
        <v>0</v>
      </c>
      <c r="T352" s="141">
        <f>S352*H352</f>
        <v>0</v>
      </c>
      <c r="AR352" s="142" t="s">
        <v>168</v>
      </c>
      <c r="AT352" s="142" t="s">
        <v>195</v>
      </c>
      <c r="AU352" s="142" t="s">
        <v>86</v>
      </c>
      <c r="AY352" s="18" t="s">
        <v>146</v>
      </c>
      <c r="BE352" s="143">
        <f>IF(N352="základní",J352,0)</f>
        <v>0</v>
      </c>
      <c r="BF352" s="143">
        <f>IF(N352="snížená",J352,0)</f>
        <v>0</v>
      </c>
      <c r="BG352" s="143">
        <f>IF(N352="zákl. přenesená",J352,0)</f>
        <v>0</v>
      </c>
      <c r="BH352" s="143">
        <f>IF(N352="sníž. přenesená",J352,0)</f>
        <v>0</v>
      </c>
      <c r="BI352" s="143">
        <f>IF(N352="nulová",J352,0)</f>
        <v>0</v>
      </c>
      <c r="BJ352" s="18" t="s">
        <v>84</v>
      </c>
      <c r="BK352" s="143">
        <f>ROUND(I352*H352,2)</f>
        <v>0</v>
      </c>
      <c r="BL352" s="18" t="s">
        <v>168</v>
      </c>
      <c r="BM352" s="142" t="s">
        <v>1257</v>
      </c>
    </row>
    <row r="353" spans="2:65" s="1" customFormat="1" ht="11.25">
      <c r="B353" s="33"/>
      <c r="D353" s="144" t="s">
        <v>154</v>
      </c>
      <c r="F353" s="145" t="s">
        <v>1258</v>
      </c>
      <c r="I353" s="146"/>
      <c r="L353" s="33"/>
      <c r="M353" s="147"/>
      <c r="T353" s="54"/>
      <c r="AT353" s="18" t="s">
        <v>154</v>
      </c>
      <c r="AU353" s="18" t="s">
        <v>86</v>
      </c>
    </row>
    <row r="354" spans="2:65" s="1" customFormat="1" ht="11.25">
      <c r="B354" s="33"/>
      <c r="D354" s="181" t="s">
        <v>970</v>
      </c>
      <c r="F354" s="182" t="s">
        <v>1259</v>
      </c>
      <c r="I354" s="146"/>
      <c r="L354" s="33"/>
      <c r="M354" s="147"/>
      <c r="T354" s="54"/>
      <c r="AT354" s="18" t="s">
        <v>970</v>
      </c>
      <c r="AU354" s="18" t="s">
        <v>86</v>
      </c>
    </row>
    <row r="355" spans="2:65" s="14" customFormat="1" ht="11.25">
      <c r="B355" s="183"/>
      <c r="D355" s="144" t="s">
        <v>476</v>
      </c>
      <c r="E355" s="184" t="s">
        <v>21</v>
      </c>
      <c r="F355" s="185" t="s">
        <v>1052</v>
      </c>
      <c r="H355" s="184" t="s">
        <v>21</v>
      </c>
      <c r="I355" s="186"/>
      <c r="L355" s="183"/>
      <c r="M355" s="187"/>
      <c r="T355" s="188"/>
      <c r="AT355" s="184" t="s">
        <v>476</v>
      </c>
      <c r="AU355" s="184" t="s">
        <v>86</v>
      </c>
      <c r="AV355" s="14" t="s">
        <v>84</v>
      </c>
      <c r="AW355" s="14" t="s">
        <v>38</v>
      </c>
      <c r="AX355" s="14" t="s">
        <v>77</v>
      </c>
      <c r="AY355" s="184" t="s">
        <v>146</v>
      </c>
    </row>
    <row r="356" spans="2:65" s="12" customFormat="1" ht="11.25">
      <c r="B356" s="163"/>
      <c r="D356" s="144" t="s">
        <v>476</v>
      </c>
      <c r="E356" s="164" t="s">
        <v>21</v>
      </c>
      <c r="F356" s="165" t="s">
        <v>1053</v>
      </c>
      <c r="H356" s="166">
        <v>4151.3999999999996</v>
      </c>
      <c r="I356" s="167"/>
      <c r="L356" s="163"/>
      <c r="M356" s="168"/>
      <c r="T356" s="169"/>
      <c r="AT356" s="164" t="s">
        <v>476</v>
      </c>
      <c r="AU356" s="164" t="s">
        <v>86</v>
      </c>
      <c r="AV356" s="12" t="s">
        <v>86</v>
      </c>
      <c r="AW356" s="12" t="s">
        <v>38</v>
      </c>
      <c r="AX356" s="12" t="s">
        <v>77</v>
      </c>
      <c r="AY356" s="164" t="s">
        <v>146</v>
      </c>
    </row>
    <row r="357" spans="2:65" s="12" customFormat="1" ht="11.25">
      <c r="B357" s="163"/>
      <c r="D357" s="144" t="s">
        <v>476</v>
      </c>
      <c r="E357" s="164" t="s">
        <v>21</v>
      </c>
      <c r="F357" s="165" t="s">
        <v>1054</v>
      </c>
      <c r="H357" s="166">
        <v>142.94999999999999</v>
      </c>
      <c r="I357" s="167"/>
      <c r="L357" s="163"/>
      <c r="M357" s="168"/>
      <c r="T357" s="169"/>
      <c r="AT357" s="164" t="s">
        <v>476</v>
      </c>
      <c r="AU357" s="164" t="s">
        <v>86</v>
      </c>
      <c r="AV357" s="12" t="s">
        <v>86</v>
      </c>
      <c r="AW357" s="12" t="s">
        <v>38</v>
      </c>
      <c r="AX357" s="12" t="s">
        <v>77</v>
      </c>
      <c r="AY357" s="164" t="s">
        <v>146</v>
      </c>
    </row>
    <row r="358" spans="2:65" s="12" customFormat="1" ht="11.25">
      <c r="B358" s="163"/>
      <c r="D358" s="144" t="s">
        <v>476</v>
      </c>
      <c r="E358" s="164" t="s">
        <v>21</v>
      </c>
      <c r="F358" s="165" t="s">
        <v>1260</v>
      </c>
      <c r="H358" s="166">
        <v>-18</v>
      </c>
      <c r="I358" s="167"/>
      <c r="L358" s="163"/>
      <c r="M358" s="168"/>
      <c r="T358" s="169"/>
      <c r="AT358" s="164" t="s">
        <v>476</v>
      </c>
      <c r="AU358" s="164" t="s">
        <v>86</v>
      </c>
      <c r="AV358" s="12" t="s">
        <v>86</v>
      </c>
      <c r="AW358" s="12" t="s">
        <v>38</v>
      </c>
      <c r="AX358" s="12" t="s">
        <v>77</v>
      </c>
      <c r="AY358" s="164" t="s">
        <v>146</v>
      </c>
    </row>
    <row r="359" spans="2:65" s="12" customFormat="1" ht="11.25">
      <c r="B359" s="163"/>
      <c r="D359" s="144" t="s">
        <v>476</v>
      </c>
      <c r="E359" s="164" t="s">
        <v>21</v>
      </c>
      <c r="F359" s="165" t="s">
        <v>1261</v>
      </c>
      <c r="H359" s="166">
        <v>-30.6</v>
      </c>
      <c r="I359" s="167"/>
      <c r="L359" s="163"/>
      <c r="M359" s="168"/>
      <c r="T359" s="169"/>
      <c r="AT359" s="164" t="s">
        <v>476</v>
      </c>
      <c r="AU359" s="164" t="s">
        <v>86</v>
      </c>
      <c r="AV359" s="12" t="s">
        <v>86</v>
      </c>
      <c r="AW359" s="12" t="s">
        <v>38</v>
      </c>
      <c r="AX359" s="12" t="s">
        <v>77</v>
      </c>
      <c r="AY359" s="164" t="s">
        <v>146</v>
      </c>
    </row>
    <row r="360" spans="2:65" s="13" customFormat="1" ht="11.25">
      <c r="B360" s="170"/>
      <c r="D360" s="144" t="s">
        <v>476</v>
      </c>
      <c r="E360" s="171" t="s">
        <v>836</v>
      </c>
      <c r="F360" s="172" t="s">
        <v>479</v>
      </c>
      <c r="H360" s="173">
        <v>4245.75</v>
      </c>
      <c r="I360" s="174"/>
      <c r="L360" s="170"/>
      <c r="M360" s="175"/>
      <c r="T360" s="176"/>
      <c r="AT360" s="171" t="s">
        <v>476</v>
      </c>
      <c r="AU360" s="171" t="s">
        <v>86</v>
      </c>
      <c r="AV360" s="13" t="s">
        <v>168</v>
      </c>
      <c r="AW360" s="13" t="s">
        <v>38</v>
      </c>
      <c r="AX360" s="13" t="s">
        <v>84</v>
      </c>
      <c r="AY360" s="171" t="s">
        <v>146</v>
      </c>
    </row>
    <row r="361" spans="2:65" s="1" customFormat="1" ht="16.5" customHeight="1">
      <c r="B361" s="33"/>
      <c r="C361" s="149" t="s">
        <v>342</v>
      </c>
      <c r="D361" s="149" t="s">
        <v>195</v>
      </c>
      <c r="E361" s="150" t="s">
        <v>1262</v>
      </c>
      <c r="F361" s="151" t="s">
        <v>1263</v>
      </c>
      <c r="G361" s="152" t="s">
        <v>722</v>
      </c>
      <c r="H361" s="153">
        <v>4245.75</v>
      </c>
      <c r="I361" s="154"/>
      <c r="J361" s="155">
        <f>ROUND(I361*H361,2)</f>
        <v>0</v>
      </c>
      <c r="K361" s="151" t="s">
        <v>967</v>
      </c>
      <c r="L361" s="33"/>
      <c r="M361" s="156" t="s">
        <v>21</v>
      </c>
      <c r="N361" s="157" t="s">
        <v>48</v>
      </c>
      <c r="P361" s="140">
        <f>O361*H361</f>
        <v>0</v>
      </c>
      <c r="Q361" s="140">
        <v>0</v>
      </c>
      <c r="R361" s="140">
        <f>Q361*H361</f>
        <v>0</v>
      </c>
      <c r="S361" s="140">
        <v>0</v>
      </c>
      <c r="T361" s="141">
        <f>S361*H361</f>
        <v>0</v>
      </c>
      <c r="AR361" s="142" t="s">
        <v>168</v>
      </c>
      <c r="AT361" s="142" t="s">
        <v>195</v>
      </c>
      <c r="AU361" s="142" t="s">
        <v>86</v>
      </c>
      <c r="AY361" s="18" t="s">
        <v>146</v>
      </c>
      <c r="BE361" s="143">
        <f>IF(N361="základní",J361,0)</f>
        <v>0</v>
      </c>
      <c r="BF361" s="143">
        <f>IF(N361="snížená",J361,0)</f>
        <v>0</v>
      </c>
      <c r="BG361" s="143">
        <f>IF(N361="zákl. přenesená",J361,0)</f>
        <v>0</v>
      </c>
      <c r="BH361" s="143">
        <f>IF(N361="sníž. přenesená",J361,0)</f>
        <v>0</v>
      </c>
      <c r="BI361" s="143">
        <f>IF(N361="nulová",J361,0)</f>
        <v>0</v>
      </c>
      <c r="BJ361" s="18" t="s">
        <v>84</v>
      </c>
      <c r="BK361" s="143">
        <f>ROUND(I361*H361,2)</f>
        <v>0</v>
      </c>
      <c r="BL361" s="18" t="s">
        <v>168</v>
      </c>
      <c r="BM361" s="142" t="s">
        <v>1264</v>
      </c>
    </row>
    <row r="362" spans="2:65" s="1" customFormat="1" ht="11.25">
      <c r="B362" s="33"/>
      <c r="D362" s="144" t="s">
        <v>154</v>
      </c>
      <c r="F362" s="145" t="s">
        <v>1265</v>
      </c>
      <c r="I362" s="146"/>
      <c r="L362" s="33"/>
      <c r="M362" s="147"/>
      <c r="T362" s="54"/>
      <c r="AT362" s="18" t="s">
        <v>154</v>
      </c>
      <c r="AU362" s="18" t="s">
        <v>86</v>
      </c>
    </row>
    <row r="363" spans="2:65" s="1" customFormat="1" ht="11.25">
      <c r="B363" s="33"/>
      <c r="D363" s="181" t="s">
        <v>970</v>
      </c>
      <c r="F363" s="182" t="s">
        <v>1266</v>
      </c>
      <c r="I363" s="146"/>
      <c r="L363" s="33"/>
      <c r="M363" s="147"/>
      <c r="T363" s="54"/>
      <c r="AT363" s="18" t="s">
        <v>970</v>
      </c>
      <c r="AU363" s="18" t="s">
        <v>86</v>
      </c>
    </row>
    <row r="364" spans="2:65" s="12" customFormat="1" ht="11.25">
      <c r="B364" s="163"/>
      <c r="D364" s="144" t="s">
        <v>476</v>
      </c>
      <c r="E364" s="164" t="s">
        <v>21</v>
      </c>
      <c r="F364" s="165" t="s">
        <v>836</v>
      </c>
      <c r="H364" s="166">
        <v>4245.75</v>
      </c>
      <c r="I364" s="167"/>
      <c r="L364" s="163"/>
      <c r="M364" s="168"/>
      <c r="T364" s="169"/>
      <c r="AT364" s="164" t="s">
        <v>476</v>
      </c>
      <c r="AU364" s="164" t="s">
        <v>86</v>
      </c>
      <c r="AV364" s="12" t="s">
        <v>86</v>
      </c>
      <c r="AW364" s="12" t="s">
        <v>38</v>
      </c>
      <c r="AX364" s="12" t="s">
        <v>84</v>
      </c>
      <c r="AY364" s="164" t="s">
        <v>146</v>
      </c>
    </row>
    <row r="365" spans="2:65" s="1" customFormat="1" ht="16.5" customHeight="1">
      <c r="B365" s="33"/>
      <c r="C365" s="130" t="s">
        <v>346</v>
      </c>
      <c r="D365" s="130" t="s">
        <v>147</v>
      </c>
      <c r="E365" s="131" t="s">
        <v>1267</v>
      </c>
      <c r="F365" s="132" t="s">
        <v>1268</v>
      </c>
      <c r="G365" s="133" t="s">
        <v>150</v>
      </c>
      <c r="H365" s="134">
        <v>127.373</v>
      </c>
      <c r="I365" s="135"/>
      <c r="J365" s="136">
        <f>ROUND(I365*H365,2)</f>
        <v>0</v>
      </c>
      <c r="K365" s="132" t="s">
        <v>967</v>
      </c>
      <c r="L365" s="137"/>
      <c r="M365" s="138" t="s">
        <v>21</v>
      </c>
      <c r="N365" s="139" t="s">
        <v>48</v>
      </c>
      <c r="P365" s="140">
        <f>O365*H365</f>
        <v>0</v>
      </c>
      <c r="Q365" s="140">
        <v>1E-3</v>
      </c>
      <c r="R365" s="140">
        <f>Q365*H365</f>
        <v>0.12737300000000001</v>
      </c>
      <c r="S365" s="140">
        <v>0</v>
      </c>
      <c r="T365" s="141">
        <f>S365*H365</f>
        <v>0</v>
      </c>
      <c r="AR365" s="142" t="s">
        <v>189</v>
      </c>
      <c r="AT365" s="142" t="s">
        <v>147</v>
      </c>
      <c r="AU365" s="142" t="s">
        <v>86</v>
      </c>
      <c r="AY365" s="18" t="s">
        <v>146</v>
      </c>
      <c r="BE365" s="143">
        <f>IF(N365="základní",J365,0)</f>
        <v>0</v>
      </c>
      <c r="BF365" s="143">
        <f>IF(N365="snížená",J365,0)</f>
        <v>0</v>
      </c>
      <c r="BG365" s="143">
        <f>IF(N365="zákl. přenesená",J365,0)</f>
        <v>0</v>
      </c>
      <c r="BH365" s="143">
        <f>IF(N365="sníž. přenesená",J365,0)</f>
        <v>0</v>
      </c>
      <c r="BI365" s="143">
        <f>IF(N365="nulová",J365,0)</f>
        <v>0</v>
      </c>
      <c r="BJ365" s="18" t="s">
        <v>84</v>
      </c>
      <c r="BK365" s="143">
        <f>ROUND(I365*H365,2)</f>
        <v>0</v>
      </c>
      <c r="BL365" s="18" t="s">
        <v>168</v>
      </c>
      <c r="BM365" s="142" t="s">
        <v>1269</v>
      </c>
    </row>
    <row r="366" spans="2:65" s="1" customFormat="1" ht="11.25">
      <c r="B366" s="33"/>
      <c r="D366" s="144" t="s">
        <v>154</v>
      </c>
      <c r="F366" s="145" t="s">
        <v>1268</v>
      </c>
      <c r="I366" s="146"/>
      <c r="L366" s="33"/>
      <c r="M366" s="147"/>
      <c r="T366" s="54"/>
      <c r="AT366" s="18" t="s">
        <v>154</v>
      </c>
      <c r="AU366" s="18" t="s">
        <v>86</v>
      </c>
    </row>
    <row r="367" spans="2:65" s="12" customFormat="1" ht="11.25">
      <c r="B367" s="163"/>
      <c r="D367" s="144" t="s">
        <v>476</v>
      </c>
      <c r="E367" s="164" t="s">
        <v>21</v>
      </c>
      <c r="F367" s="165" t="s">
        <v>1270</v>
      </c>
      <c r="H367" s="166">
        <v>127.373</v>
      </c>
      <c r="I367" s="167"/>
      <c r="L367" s="163"/>
      <c r="M367" s="168"/>
      <c r="T367" s="169"/>
      <c r="AT367" s="164" t="s">
        <v>476</v>
      </c>
      <c r="AU367" s="164" t="s">
        <v>86</v>
      </c>
      <c r="AV367" s="12" t="s">
        <v>86</v>
      </c>
      <c r="AW367" s="12" t="s">
        <v>38</v>
      </c>
      <c r="AX367" s="12" t="s">
        <v>84</v>
      </c>
      <c r="AY367" s="164" t="s">
        <v>146</v>
      </c>
    </row>
    <row r="368" spans="2:65" s="1" customFormat="1" ht="16.5" customHeight="1">
      <c r="B368" s="33"/>
      <c r="C368" s="149" t="s">
        <v>350</v>
      </c>
      <c r="D368" s="149" t="s">
        <v>195</v>
      </c>
      <c r="E368" s="150" t="s">
        <v>1271</v>
      </c>
      <c r="F368" s="151" t="s">
        <v>1272</v>
      </c>
      <c r="G368" s="152" t="s">
        <v>722</v>
      </c>
      <c r="H368" s="153">
        <v>4245.75</v>
      </c>
      <c r="I368" s="154"/>
      <c r="J368" s="155">
        <f>ROUND(I368*H368,2)</f>
        <v>0</v>
      </c>
      <c r="K368" s="151" t="s">
        <v>967</v>
      </c>
      <c r="L368" s="33"/>
      <c r="M368" s="156" t="s">
        <v>21</v>
      </c>
      <c r="N368" s="157" t="s">
        <v>48</v>
      </c>
      <c r="P368" s="140">
        <f>O368*H368</f>
        <v>0</v>
      </c>
      <c r="Q368" s="140">
        <v>0</v>
      </c>
      <c r="R368" s="140">
        <f>Q368*H368</f>
        <v>0</v>
      </c>
      <c r="S368" s="140">
        <v>0</v>
      </c>
      <c r="T368" s="141">
        <f>S368*H368</f>
        <v>0</v>
      </c>
      <c r="AR368" s="142" t="s">
        <v>168</v>
      </c>
      <c r="AT368" s="142" t="s">
        <v>195</v>
      </c>
      <c r="AU368" s="142" t="s">
        <v>86</v>
      </c>
      <c r="AY368" s="18" t="s">
        <v>146</v>
      </c>
      <c r="BE368" s="143">
        <f>IF(N368="základní",J368,0)</f>
        <v>0</v>
      </c>
      <c r="BF368" s="143">
        <f>IF(N368="snížená",J368,0)</f>
        <v>0</v>
      </c>
      <c r="BG368" s="143">
        <f>IF(N368="zákl. přenesená",J368,0)</f>
        <v>0</v>
      </c>
      <c r="BH368" s="143">
        <f>IF(N368="sníž. přenesená",J368,0)</f>
        <v>0</v>
      </c>
      <c r="BI368" s="143">
        <f>IF(N368="nulová",J368,0)</f>
        <v>0</v>
      </c>
      <c r="BJ368" s="18" t="s">
        <v>84</v>
      </c>
      <c r="BK368" s="143">
        <f>ROUND(I368*H368,2)</f>
        <v>0</v>
      </c>
      <c r="BL368" s="18" t="s">
        <v>168</v>
      </c>
      <c r="BM368" s="142" t="s">
        <v>1273</v>
      </c>
    </row>
    <row r="369" spans="2:65" s="1" customFormat="1" ht="11.25">
      <c r="B369" s="33"/>
      <c r="D369" s="144" t="s">
        <v>154</v>
      </c>
      <c r="F369" s="145" t="s">
        <v>1274</v>
      </c>
      <c r="I369" s="146"/>
      <c r="L369" s="33"/>
      <c r="M369" s="147"/>
      <c r="T369" s="54"/>
      <c r="AT369" s="18" t="s">
        <v>154</v>
      </c>
      <c r="AU369" s="18" t="s">
        <v>86</v>
      </c>
    </row>
    <row r="370" spans="2:65" s="1" customFormat="1" ht="11.25">
      <c r="B370" s="33"/>
      <c r="D370" s="181" t="s">
        <v>970</v>
      </c>
      <c r="F370" s="182" t="s">
        <v>1275</v>
      </c>
      <c r="I370" s="146"/>
      <c r="L370" s="33"/>
      <c r="M370" s="147"/>
      <c r="T370" s="54"/>
      <c r="AT370" s="18" t="s">
        <v>970</v>
      </c>
      <c r="AU370" s="18" t="s">
        <v>86</v>
      </c>
    </row>
    <row r="371" spans="2:65" s="12" customFormat="1" ht="11.25">
      <c r="B371" s="163"/>
      <c r="D371" s="144" t="s">
        <v>476</v>
      </c>
      <c r="E371" s="164" t="s">
        <v>21</v>
      </c>
      <c r="F371" s="165" t="s">
        <v>836</v>
      </c>
      <c r="H371" s="166">
        <v>4245.75</v>
      </c>
      <c r="I371" s="167"/>
      <c r="L371" s="163"/>
      <c r="M371" s="168"/>
      <c r="T371" s="169"/>
      <c r="AT371" s="164" t="s">
        <v>476</v>
      </c>
      <c r="AU371" s="164" t="s">
        <v>86</v>
      </c>
      <c r="AV371" s="12" t="s">
        <v>86</v>
      </c>
      <c r="AW371" s="12" t="s">
        <v>38</v>
      </c>
      <c r="AX371" s="12" t="s">
        <v>84</v>
      </c>
      <c r="AY371" s="164" t="s">
        <v>146</v>
      </c>
    </row>
    <row r="372" spans="2:65" s="1" customFormat="1" ht="16.5" customHeight="1">
      <c r="B372" s="33"/>
      <c r="C372" s="149" t="s">
        <v>356</v>
      </c>
      <c r="D372" s="149" t="s">
        <v>195</v>
      </c>
      <c r="E372" s="150" t="s">
        <v>1276</v>
      </c>
      <c r="F372" s="151" t="s">
        <v>1277</v>
      </c>
      <c r="G372" s="152" t="s">
        <v>722</v>
      </c>
      <c r="H372" s="153">
        <v>4278.76</v>
      </c>
      <c r="I372" s="154"/>
      <c r="J372" s="155">
        <f>ROUND(I372*H372,2)</f>
        <v>0</v>
      </c>
      <c r="K372" s="151" t="s">
        <v>967</v>
      </c>
      <c r="L372" s="33"/>
      <c r="M372" s="156" t="s">
        <v>21</v>
      </c>
      <c r="N372" s="157" t="s">
        <v>48</v>
      </c>
      <c r="P372" s="140">
        <f>O372*H372</f>
        <v>0</v>
      </c>
      <c r="Q372" s="140">
        <v>0</v>
      </c>
      <c r="R372" s="140">
        <f>Q372*H372</f>
        <v>0</v>
      </c>
      <c r="S372" s="140">
        <v>0</v>
      </c>
      <c r="T372" s="141">
        <f>S372*H372</f>
        <v>0</v>
      </c>
      <c r="AR372" s="142" t="s">
        <v>168</v>
      </c>
      <c r="AT372" s="142" t="s">
        <v>195</v>
      </c>
      <c r="AU372" s="142" t="s">
        <v>86</v>
      </c>
      <c r="AY372" s="18" t="s">
        <v>146</v>
      </c>
      <c r="BE372" s="143">
        <f>IF(N372="základní",J372,0)</f>
        <v>0</v>
      </c>
      <c r="BF372" s="143">
        <f>IF(N372="snížená",J372,0)</f>
        <v>0</v>
      </c>
      <c r="BG372" s="143">
        <f>IF(N372="zákl. přenesená",J372,0)</f>
        <v>0</v>
      </c>
      <c r="BH372" s="143">
        <f>IF(N372="sníž. přenesená",J372,0)</f>
        <v>0</v>
      </c>
      <c r="BI372" s="143">
        <f>IF(N372="nulová",J372,0)</f>
        <v>0</v>
      </c>
      <c r="BJ372" s="18" t="s">
        <v>84</v>
      </c>
      <c r="BK372" s="143">
        <f>ROUND(I372*H372,2)</f>
        <v>0</v>
      </c>
      <c r="BL372" s="18" t="s">
        <v>168</v>
      </c>
      <c r="BM372" s="142" t="s">
        <v>1278</v>
      </c>
    </row>
    <row r="373" spans="2:65" s="1" customFormat="1" ht="11.25">
      <c r="B373" s="33"/>
      <c r="D373" s="144" t="s">
        <v>154</v>
      </c>
      <c r="F373" s="145" t="s">
        <v>1279</v>
      </c>
      <c r="I373" s="146"/>
      <c r="L373" s="33"/>
      <c r="M373" s="147"/>
      <c r="T373" s="54"/>
      <c r="AT373" s="18" t="s">
        <v>154</v>
      </c>
      <c r="AU373" s="18" t="s">
        <v>86</v>
      </c>
    </row>
    <row r="374" spans="2:65" s="1" customFormat="1" ht="11.25">
      <c r="B374" s="33"/>
      <c r="D374" s="181" t="s">
        <v>970</v>
      </c>
      <c r="F374" s="182" t="s">
        <v>1280</v>
      </c>
      <c r="I374" s="146"/>
      <c r="L374" s="33"/>
      <c r="M374" s="147"/>
      <c r="T374" s="54"/>
      <c r="AT374" s="18" t="s">
        <v>970</v>
      </c>
      <c r="AU374" s="18" t="s">
        <v>86</v>
      </c>
    </row>
    <row r="375" spans="2:65" s="12" customFormat="1" ht="11.25">
      <c r="B375" s="163"/>
      <c r="D375" s="144" t="s">
        <v>476</v>
      </c>
      <c r="E375" s="164" t="s">
        <v>21</v>
      </c>
      <c r="F375" s="165" t="s">
        <v>1281</v>
      </c>
      <c r="H375" s="166">
        <v>4477</v>
      </c>
      <c r="I375" s="167"/>
      <c r="L375" s="163"/>
      <c r="M375" s="168"/>
      <c r="T375" s="169"/>
      <c r="AT375" s="164" t="s">
        <v>476</v>
      </c>
      <c r="AU375" s="164" t="s">
        <v>86</v>
      </c>
      <c r="AV375" s="12" t="s">
        <v>86</v>
      </c>
      <c r="AW375" s="12" t="s">
        <v>38</v>
      </c>
      <c r="AX375" s="12" t="s">
        <v>77</v>
      </c>
      <c r="AY375" s="164" t="s">
        <v>146</v>
      </c>
    </row>
    <row r="376" spans="2:65" s="12" customFormat="1" ht="11.25">
      <c r="B376" s="163"/>
      <c r="D376" s="144" t="s">
        <v>476</v>
      </c>
      <c r="E376" s="164" t="s">
        <v>21</v>
      </c>
      <c r="F376" s="165" t="s">
        <v>1282</v>
      </c>
      <c r="H376" s="166">
        <v>-198.24</v>
      </c>
      <c r="I376" s="167"/>
      <c r="L376" s="163"/>
      <c r="M376" s="168"/>
      <c r="T376" s="169"/>
      <c r="AT376" s="164" t="s">
        <v>476</v>
      </c>
      <c r="AU376" s="164" t="s">
        <v>86</v>
      </c>
      <c r="AV376" s="12" t="s">
        <v>86</v>
      </c>
      <c r="AW376" s="12" t="s">
        <v>38</v>
      </c>
      <c r="AX376" s="12" t="s">
        <v>77</v>
      </c>
      <c r="AY376" s="164" t="s">
        <v>146</v>
      </c>
    </row>
    <row r="377" spans="2:65" s="13" customFormat="1" ht="11.25">
      <c r="B377" s="170"/>
      <c r="D377" s="144" t="s">
        <v>476</v>
      </c>
      <c r="E377" s="171" t="s">
        <v>21</v>
      </c>
      <c r="F377" s="172" t="s">
        <v>479</v>
      </c>
      <c r="H377" s="173">
        <v>4278.76</v>
      </c>
      <c r="I377" s="174"/>
      <c r="L377" s="170"/>
      <c r="M377" s="175"/>
      <c r="T377" s="176"/>
      <c r="AT377" s="171" t="s">
        <v>476</v>
      </c>
      <c r="AU377" s="171" t="s">
        <v>86</v>
      </c>
      <c r="AV377" s="13" t="s">
        <v>168</v>
      </c>
      <c r="AW377" s="13" t="s">
        <v>38</v>
      </c>
      <c r="AX377" s="13" t="s">
        <v>84</v>
      </c>
      <c r="AY377" s="171" t="s">
        <v>146</v>
      </c>
    </row>
    <row r="378" spans="2:65" s="1" customFormat="1" ht="16.5" customHeight="1">
      <c r="B378" s="33"/>
      <c r="C378" s="149" t="s">
        <v>361</v>
      </c>
      <c r="D378" s="149" t="s">
        <v>195</v>
      </c>
      <c r="E378" s="150" t="s">
        <v>1283</v>
      </c>
      <c r="F378" s="151" t="s">
        <v>1284</v>
      </c>
      <c r="G378" s="152" t="s">
        <v>722</v>
      </c>
      <c r="H378" s="153">
        <v>4245.75</v>
      </c>
      <c r="I378" s="154"/>
      <c r="J378" s="155">
        <f>ROUND(I378*H378,2)</f>
        <v>0</v>
      </c>
      <c r="K378" s="151" t="s">
        <v>967</v>
      </c>
      <c r="L378" s="33"/>
      <c r="M378" s="156" t="s">
        <v>21</v>
      </c>
      <c r="N378" s="157" t="s">
        <v>48</v>
      </c>
      <c r="P378" s="140">
        <f>O378*H378</f>
        <v>0</v>
      </c>
      <c r="Q378" s="140">
        <v>0</v>
      </c>
      <c r="R378" s="140">
        <f>Q378*H378</f>
        <v>0</v>
      </c>
      <c r="S378" s="140">
        <v>0</v>
      </c>
      <c r="T378" s="141">
        <f>S378*H378</f>
        <v>0</v>
      </c>
      <c r="AR378" s="142" t="s">
        <v>168</v>
      </c>
      <c r="AT378" s="142" t="s">
        <v>195</v>
      </c>
      <c r="AU378" s="142" t="s">
        <v>86</v>
      </c>
      <c r="AY378" s="18" t="s">
        <v>146</v>
      </c>
      <c r="BE378" s="143">
        <f>IF(N378="základní",J378,0)</f>
        <v>0</v>
      </c>
      <c r="BF378" s="143">
        <f>IF(N378="snížená",J378,0)</f>
        <v>0</v>
      </c>
      <c r="BG378" s="143">
        <f>IF(N378="zákl. přenesená",J378,0)</f>
        <v>0</v>
      </c>
      <c r="BH378" s="143">
        <f>IF(N378="sníž. přenesená",J378,0)</f>
        <v>0</v>
      </c>
      <c r="BI378" s="143">
        <f>IF(N378="nulová",J378,0)</f>
        <v>0</v>
      </c>
      <c r="BJ378" s="18" t="s">
        <v>84</v>
      </c>
      <c r="BK378" s="143">
        <f>ROUND(I378*H378,2)</f>
        <v>0</v>
      </c>
      <c r="BL378" s="18" t="s">
        <v>168</v>
      </c>
      <c r="BM378" s="142" t="s">
        <v>1285</v>
      </c>
    </row>
    <row r="379" spans="2:65" s="1" customFormat="1" ht="11.25">
      <c r="B379" s="33"/>
      <c r="D379" s="144" t="s">
        <v>154</v>
      </c>
      <c r="F379" s="145" t="s">
        <v>1286</v>
      </c>
      <c r="I379" s="146"/>
      <c r="L379" s="33"/>
      <c r="M379" s="147"/>
      <c r="T379" s="54"/>
      <c r="AT379" s="18" t="s">
        <v>154</v>
      </c>
      <c r="AU379" s="18" t="s">
        <v>86</v>
      </c>
    </row>
    <row r="380" spans="2:65" s="1" customFormat="1" ht="11.25">
      <c r="B380" s="33"/>
      <c r="D380" s="181" t="s">
        <v>970</v>
      </c>
      <c r="F380" s="182" t="s">
        <v>1287</v>
      </c>
      <c r="I380" s="146"/>
      <c r="L380" s="33"/>
      <c r="M380" s="147"/>
      <c r="T380" s="54"/>
      <c r="AT380" s="18" t="s">
        <v>970</v>
      </c>
      <c r="AU380" s="18" t="s">
        <v>86</v>
      </c>
    </row>
    <row r="381" spans="2:65" s="1" customFormat="1" ht="107.25">
      <c r="B381" s="33"/>
      <c r="D381" s="144" t="s">
        <v>984</v>
      </c>
      <c r="F381" s="148" t="s">
        <v>1288</v>
      </c>
      <c r="I381" s="146"/>
      <c r="L381" s="33"/>
      <c r="M381" s="147"/>
      <c r="T381" s="54"/>
      <c r="AT381" s="18" t="s">
        <v>984</v>
      </c>
      <c r="AU381" s="18" t="s">
        <v>86</v>
      </c>
    </row>
    <row r="382" spans="2:65" s="12" customFormat="1" ht="11.25">
      <c r="B382" s="163"/>
      <c r="D382" s="144" t="s">
        <v>476</v>
      </c>
      <c r="E382" s="164" t="s">
        <v>21</v>
      </c>
      <c r="F382" s="165" t="s">
        <v>836</v>
      </c>
      <c r="H382" s="166">
        <v>4245.75</v>
      </c>
      <c r="I382" s="167"/>
      <c r="L382" s="163"/>
      <c r="M382" s="168"/>
      <c r="T382" s="169"/>
      <c r="AT382" s="164" t="s">
        <v>476</v>
      </c>
      <c r="AU382" s="164" t="s">
        <v>86</v>
      </c>
      <c r="AV382" s="12" t="s">
        <v>86</v>
      </c>
      <c r="AW382" s="12" t="s">
        <v>38</v>
      </c>
      <c r="AX382" s="12" t="s">
        <v>84</v>
      </c>
      <c r="AY382" s="164" t="s">
        <v>146</v>
      </c>
    </row>
    <row r="383" spans="2:65" s="1" customFormat="1" ht="16.5" customHeight="1">
      <c r="B383" s="33"/>
      <c r="C383" s="149" t="s">
        <v>365</v>
      </c>
      <c r="D383" s="149" t="s">
        <v>195</v>
      </c>
      <c r="E383" s="150" t="s">
        <v>1289</v>
      </c>
      <c r="F383" s="151" t="s">
        <v>1290</v>
      </c>
      <c r="G383" s="152" t="s">
        <v>738</v>
      </c>
      <c r="H383" s="153">
        <v>127.373</v>
      </c>
      <c r="I383" s="154"/>
      <c r="J383" s="155">
        <f>ROUND(I383*H383,2)</f>
        <v>0</v>
      </c>
      <c r="K383" s="151" t="s">
        <v>967</v>
      </c>
      <c r="L383" s="33"/>
      <c r="M383" s="156" t="s">
        <v>21</v>
      </c>
      <c r="N383" s="157" t="s">
        <v>48</v>
      </c>
      <c r="P383" s="140">
        <f>O383*H383</f>
        <v>0</v>
      </c>
      <c r="Q383" s="140">
        <v>0</v>
      </c>
      <c r="R383" s="140">
        <f>Q383*H383</f>
        <v>0</v>
      </c>
      <c r="S383" s="140">
        <v>0</v>
      </c>
      <c r="T383" s="141">
        <f>S383*H383</f>
        <v>0</v>
      </c>
      <c r="AR383" s="142" t="s">
        <v>168</v>
      </c>
      <c r="AT383" s="142" t="s">
        <v>195</v>
      </c>
      <c r="AU383" s="142" t="s">
        <v>86</v>
      </c>
      <c r="AY383" s="18" t="s">
        <v>146</v>
      </c>
      <c r="BE383" s="143">
        <f>IF(N383="základní",J383,0)</f>
        <v>0</v>
      </c>
      <c r="BF383" s="143">
        <f>IF(N383="snížená",J383,0)</f>
        <v>0</v>
      </c>
      <c r="BG383" s="143">
        <f>IF(N383="zákl. přenesená",J383,0)</f>
        <v>0</v>
      </c>
      <c r="BH383" s="143">
        <f>IF(N383="sníž. přenesená",J383,0)</f>
        <v>0</v>
      </c>
      <c r="BI383" s="143">
        <f>IF(N383="nulová",J383,0)</f>
        <v>0</v>
      </c>
      <c r="BJ383" s="18" t="s">
        <v>84</v>
      </c>
      <c r="BK383" s="143">
        <f>ROUND(I383*H383,2)</f>
        <v>0</v>
      </c>
      <c r="BL383" s="18" t="s">
        <v>168</v>
      </c>
      <c r="BM383" s="142" t="s">
        <v>1291</v>
      </c>
    </row>
    <row r="384" spans="2:65" s="1" customFormat="1" ht="11.25">
      <c r="B384" s="33"/>
      <c r="D384" s="144" t="s">
        <v>154</v>
      </c>
      <c r="F384" s="145" t="s">
        <v>1292</v>
      </c>
      <c r="I384" s="146"/>
      <c r="L384" s="33"/>
      <c r="M384" s="147"/>
      <c r="T384" s="54"/>
      <c r="AT384" s="18" t="s">
        <v>154</v>
      </c>
      <c r="AU384" s="18" t="s">
        <v>86</v>
      </c>
    </row>
    <row r="385" spans="2:65" s="1" customFormat="1" ht="11.25">
      <c r="B385" s="33"/>
      <c r="D385" s="181" t="s">
        <v>970</v>
      </c>
      <c r="F385" s="182" t="s">
        <v>1293</v>
      </c>
      <c r="I385" s="146"/>
      <c r="L385" s="33"/>
      <c r="M385" s="147"/>
      <c r="T385" s="54"/>
      <c r="AT385" s="18" t="s">
        <v>970</v>
      </c>
      <c r="AU385" s="18" t="s">
        <v>86</v>
      </c>
    </row>
    <row r="386" spans="2:65" s="12" customFormat="1" ht="11.25">
      <c r="B386" s="163"/>
      <c r="D386" s="144" t="s">
        <v>476</v>
      </c>
      <c r="E386" s="164" t="s">
        <v>21</v>
      </c>
      <c r="F386" s="165" t="s">
        <v>1294</v>
      </c>
      <c r="H386" s="166">
        <v>127.373</v>
      </c>
      <c r="I386" s="167"/>
      <c r="L386" s="163"/>
      <c r="M386" s="168"/>
      <c r="T386" s="169"/>
      <c r="AT386" s="164" t="s">
        <v>476</v>
      </c>
      <c r="AU386" s="164" t="s">
        <v>86</v>
      </c>
      <c r="AV386" s="12" t="s">
        <v>86</v>
      </c>
      <c r="AW386" s="12" t="s">
        <v>38</v>
      </c>
      <c r="AX386" s="12" t="s">
        <v>84</v>
      </c>
      <c r="AY386" s="164" t="s">
        <v>146</v>
      </c>
    </row>
    <row r="387" spans="2:65" s="11" customFormat="1" ht="22.9" customHeight="1">
      <c r="B387" s="120"/>
      <c r="D387" s="121" t="s">
        <v>76</v>
      </c>
      <c r="E387" s="158" t="s">
        <v>86</v>
      </c>
      <c r="F387" s="158" t="s">
        <v>1295</v>
      </c>
      <c r="I387" s="123"/>
      <c r="J387" s="159">
        <f>BK387</f>
        <v>0</v>
      </c>
      <c r="L387" s="120"/>
      <c r="M387" s="125"/>
      <c r="P387" s="126">
        <f>SUM(P388:P500)</f>
        <v>0</v>
      </c>
      <c r="R387" s="126">
        <f>SUM(R388:R500)</f>
        <v>76.741095689999995</v>
      </c>
      <c r="T387" s="127">
        <f>SUM(T388:T500)</f>
        <v>0</v>
      </c>
      <c r="AR387" s="121" t="s">
        <v>84</v>
      </c>
      <c r="AT387" s="128" t="s">
        <v>76</v>
      </c>
      <c r="AU387" s="128" t="s">
        <v>84</v>
      </c>
      <c r="AY387" s="121" t="s">
        <v>146</v>
      </c>
      <c r="BK387" s="129">
        <f>SUM(BK388:BK500)</f>
        <v>0</v>
      </c>
    </row>
    <row r="388" spans="2:65" s="1" customFormat="1" ht="16.5" customHeight="1">
      <c r="B388" s="33"/>
      <c r="C388" s="149" t="s">
        <v>369</v>
      </c>
      <c r="D388" s="149" t="s">
        <v>195</v>
      </c>
      <c r="E388" s="150" t="s">
        <v>1296</v>
      </c>
      <c r="F388" s="151" t="s">
        <v>1297</v>
      </c>
      <c r="G388" s="152" t="s">
        <v>738</v>
      </c>
      <c r="H388" s="153">
        <v>4.3499999999999996</v>
      </c>
      <c r="I388" s="154"/>
      <c r="J388" s="155">
        <f>ROUND(I388*H388,2)</f>
        <v>0</v>
      </c>
      <c r="K388" s="151" t="s">
        <v>967</v>
      </c>
      <c r="L388" s="33"/>
      <c r="M388" s="156" t="s">
        <v>21</v>
      </c>
      <c r="N388" s="157" t="s">
        <v>48</v>
      </c>
      <c r="P388" s="140">
        <f>O388*H388</f>
        <v>0</v>
      </c>
      <c r="Q388" s="140">
        <v>0</v>
      </c>
      <c r="R388" s="140">
        <f>Q388*H388</f>
        <v>0</v>
      </c>
      <c r="S388" s="140">
        <v>0</v>
      </c>
      <c r="T388" s="141">
        <f>S388*H388</f>
        <v>0</v>
      </c>
      <c r="AR388" s="142" t="s">
        <v>168</v>
      </c>
      <c r="AT388" s="142" t="s">
        <v>195</v>
      </c>
      <c r="AU388" s="142" t="s">
        <v>86</v>
      </c>
      <c r="AY388" s="18" t="s">
        <v>146</v>
      </c>
      <c r="BE388" s="143">
        <f>IF(N388="základní",J388,0)</f>
        <v>0</v>
      </c>
      <c r="BF388" s="143">
        <f>IF(N388="snížená",J388,0)</f>
        <v>0</v>
      </c>
      <c r="BG388" s="143">
        <f>IF(N388="zákl. přenesená",J388,0)</f>
        <v>0</v>
      </c>
      <c r="BH388" s="143">
        <f>IF(N388="sníž. přenesená",J388,0)</f>
        <v>0</v>
      </c>
      <c r="BI388" s="143">
        <f>IF(N388="nulová",J388,0)</f>
        <v>0</v>
      </c>
      <c r="BJ388" s="18" t="s">
        <v>84</v>
      </c>
      <c r="BK388" s="143">
        <f>ROUND(I388*H388,2)</f>
        <v>0</v>
      </c>
      <c r="BL388" s="18" t="s">
        <v>168</v>
      </c>
      <c r="BM388" s="142" t="s">
        <v>1298</v>
      </c>
    </row>
    <row r="389" spans="2:65" s="1" customFormat="1" ht="19.5">
      <c r="B389" s="33"/>
      <c r="D389" s="144" t="s">
        <v>154</v>
      </c>
      <c r="F389" s="145" t="s">
        <v>1299</v>
      </c>
      <c r="I389" s="146"/>
      <c r="L389" s="33"/>
      <c r="M389" s="147"/>
      <c r="T389" s="54"/>
      <c r="AT389" s="18" t="s">
        <v>154</v>
      </c>
      <c r="AU389" s="18" t="s">
        <v>86</v>
      </c>
    </row>
    <row r="390" spans="2:65" s="1" customFormat="1" ht="11.25">
      <c r="B390" s="33"/>
      <c r="D390" s="181" t="s">
        <v>970</v>
      </c>
      <c r="F390" s="182" t="s">
        <v>1300</v>
      </c>
      <c r="I390" s="146"/>
      <c r="L390" s="33"/>
      <c r="M390" s="147"/>
      <c r="T390" s="54"/>
      <c r="AT390" s="18" t="s">
        <v>970</v>
      </c>
      <c r="AU390" s="18" t="s">
        <v>86</v>
      </c>
    </row>
    <row r="391" spans="2:65" s="1" customFormat="1" ht="68.25">
      <c r="B391" s="33"/>
      <c r="D391" s="144" t="s">
        <v>984</v>
      </c>
      <c r="F391" s="148" t="s">
        <v>1301</v>
      </c>
      <c r="I391" s="146"/>
      <c r="L391" s="33"/>
      <c r="M391" s="147"/>
      <c r="T391" s="54"/>
      <c r="AT391" s="18" t="s">
        <v>984</v>
      </c>
      <c r="AU391" s="18" t="s">
        <v>86</v>
      </c>
    </row>
    <row r="392" spans="2:65" s="1" customFormat="1" ht="19.5">
      <c r="B392" s="33"/>
      <c r="D392" s="144" t="s">
        <v>156</v>
      </c>
      <c r="F392" s="148" t="s">
        <v>1302</v>
      </c>
      <c r="I392" s="146"/>
      <c r="L392" s="33"/>
      <c r="M392" s="147"/>
      <c r="T392" s="54"/>
      <c r="AT392" s="18" t="s">
        <v>156</v>
      </c>
      <c r="AU392" s="18" t="s">
        <v>86</v>
      </c>
    </row>
    <row r="393" spans="2:65" s="12" customFormat="1" ht="11.25">
      <c r="B393" s="163"/>
      <c r="D393" s="144" t="s">
        <v>476</v>
      </c>
      <c r="E393" s="164" t="s">
        <v>21</v>
      </c>
      <c r="F393" s="165" t="s">
        <v>1303</v>
      </c>
      <c r="H393" s="166">
        <v>5.67</v>
      </c>
      <c r="I393" s="167"/>
      <c r="L393" s="163"/>
      <c r="M393" s="168"/>
      <c r="T393" s="169"/>
      <c r="AT393" s="164" t="s">
        <v>476</v>
      </c>
      <c r="AU393" s="164" t="s">
        <v>86</v>
      </c>
      <c r="AV393" s="12" t="s">
        <v>86</v>
      </c>
      <c r="AW393" s="12" t="s">
        <v>38</v>
      </c>
      <c r="AX393" s="12" t="s">
        <v>77</v>
      </c>
      <c r="AY393" s="164" t="s">
        <v>146</v>
      </c>
    </row>
    <row r="394" spans="2:65" s="12" customFormat="1" ht="11.25">
      <c r="B394" s="163"/>
      <c r="D394" s="144" t="s">
        <v>476</v>
      </c>
      <c r="E394" s="164" t="s">
        <v>21</v>
      </c>
      <c r="F394" s="165" t="s">
        <v>1304</v>
      </c>
      <c r="H394" s="166">
        <v>-1.32</v>
      </c>
      <c r="I394" s="167"/>
      <c r="L394" s="163"/>
      <c r="M394" s="168"/>
      <c r="T394" s="169"/>
      <c r="AT394" s="164" t="s">
        <v>476</v>
      </c>
      <c r="AU394" s="164" t="s">
        <v>86</v>
      </c>
      <c r="AV394" s="12" t="s">
        <v>86</v>
      </c>
      <c r="AW394" s="12" t="s">
        <v>38</v>
      </c>
      <c r="AX394" s="12" t="s">
        <v>77</v>
      </c>
      <c r="AY394" s="164" t="s">
        <v>146</v>
      </c>
    </row>
    <row r="395" spans="2:65" s="13" customFormat="1" ht="11.25">
      <c r="B395" s="170"/>
      <c r="D395" s="144" t="s">
        <v>476</v>
      </c>
      <c r="E395" s="171" t="s">
        <v>21</v>
      </c>
      <c r="F395" s="172" t="s">
        <v>479</v>
      </c>
      <c r="H395" s="173">
        <v>4.3499999999999996</v>
      </c>
      <c r="I395" s="174"/>
      <c r="L395" s="170"/>
      <c r="M395" s="175"/>
      <c r="T395" s="176"/>
      <c r="AT395" s="171" t="s">
        <v>476</v>
      </c>
      <c r="AU395" s="171" t="s">
        <v>86</v>
      </c>
      <c r="AV395" s="13" t="s">
        <v>168</v>
      </c>
      <c r="AW395" s="13" t="s">
        <v>38</v>
      </c>
      <c r="AX395" s="13" t="s">
        <v>84</v>
      </c>
      <c r="AY395" s="171" t="s">
        <v>146</v>
      </c>
    </row>
    <row r="396" spans="2:65" s="1" customFormat="1" ht="24.2" customHeight="1">
      <c r="B396" s="33"/>
      <c r="C396" s="149" t="s">
        <v>375</v>
      </c>
      <c r="D396" s="149" t="s">
        <v>195</v>
      </c>
      <c r="E396" s="150" t="s">
        <v>1305</v>
      </c>
      <c r="F396" s="151" t="s">
        <v>1306</v>
      </c>
      <c r="G396" s="152" t="s">
        <v>251</v>
      </c>
      <c r="H396" s="153">
        <v>162.35</v>
      </c>
      <c r="I396" s="154"/>
      <c r="J396" s="155">
        <f>ROUND(I396*H396,2)</f>
        <v>0</v>
      </c>
      <c r="K396" s="151" t="s">
        <v>967</v>
      </c>
      <c r="L396" s="33"/>
      <c r="M396" s="156" t="s">
        <v>21</v>
      </c>
      <c r="N396" s="157" t="s">
        <v>48</v>
      </c>
      <c r="P396" s="140">
        <f>O396*H396</f>
        <v>0</v>
      </c>
      <c r="Q396" s="140">
        <v>0.2044</v>
      </c>
      <c r="R396" s="140">
        <f>Q396*H396</f>
        <v>33.184339999999999</v>
      </c>
      <c r="S396" s="140">
        <v>0</v>
      </c>
      <c r="T396" s="141">
        <f>S396*H396</f>
        <v>0</v>
      </c>
      <c r="AR396" s="142" t="s">
        <v>168</v>
      </c>
      <c r="AT396" s="142" t="s">
        <v>195</v>
      </c>
      <c r="AU396" s="142" t="s">
        <v>86</v>
      </c>
      <c r="AY396" s="18" t="s">
        <v>146</v>
      </c>
      <c r="BE396" s="143">
        <f>IF(N396="základní",J396,0)</f>
        <v>0</v>
      </c>
      <c r="BF396" s="143">
        <f>IF(N396="snížená",J396,0)</f>
        <v>0</v>
      </c>
      <c r="BG396" s="143">
        <f>IF(N396="zákl. přenesená",J396,0)</f>
        <v>0</v>
      </c>
      <c r="BH396" s="143">
        <f>IF(N396="sníž. přenesená",J396,0)</f>
        <v>0</v>
      </c>
      <c r="BI396" s="143">
        <f>IF(N396="nulová",J396,0)</f>
        <v>0</v>
      </c>
      <c r="BJ396" s="18" t="s">
        <v>84</v>
      </c>
      <c r="BK396" s="143">
        <f>ROUND(I396*H396,2)</f>
        <v>0</v>
      </c>
      <c r="BL396" s="18" t="s">
        <v>168</v>
      </c>
      <c r="BM396" s="142" t="s">
        <v>1307</v>
      </c>
    </row>
    <row r="397" spans="2:65" s="1" customFormat="1" ht="19.5">
      <c r="B397" s="33"/>
      <c r="D397" s="144" t="s">
        <v>154</v>
      </c>
      <c r="F397" s="145" t="s">
        <v>1308</v>
      </c>
      <c r="I397" s="146"/>
      <c r="L397" s="33"/>
      <c r="M397" s="147"/>
      <c r="T397" s="54"/>
      <c r="AT397" s="18" t="s">
        <v>154</v>
      </c>
      <c r="AU397" s="18" t="s">
        <v>86</v>
      </c>
    </row>
    <row r="398" spans="2:65" s="1" customFormat="1" ht="11.25">
      <c r="B398" s="33"/>
      <c r="D398" s="181" t="s">
        <v>970</v>
      </c>
      <c r="F398" s="182" t="s">
        <v>1309</v>
      </c>
      <c r="I398" s="146"/>
      <c r="L398" s="33"/>
      <c r="M398" s="147"/>
      <c r="T398" s="54"/>
      <c r="AT398" s="18" t="s">
        <v>970</v>
      </c>
      <c r="AU398" s="18" t="s">
        <v>86</v>
      </c>
    </row>
    <row r="399" spans="2:65" s="14" customFormat="1" ht="11.25">
      <c r="B399" s="183"/>
      <c r="D399" s="144" t="s">
        <v>476</v>
      </c>
      <c r="E399" s="184" t="s">
        <v>21</v>
      </c>
      <c r="F399" s="185" t="s">
        <v>1310</v>
      </c>
      <c r="H399" s="184" t="s">
        <v>21</v>
      </c>
      <c r="I399" s="186"/>
      <c r="L399" s="183"/>
      <c r="M399" s="187"/>
      <c r="T399" s="188"/>
      <c r="AT399" s="184" t="s">
        <v>476</v>
      </c>
      <c r="AU399" s="184" t="s">
        <v>86</v>
      </c>
      <c r="AV399" s="14" t="s">
        <v>84</v>
      </c>
      <c r="AW399" s="14" t="s">
        <v>38</v>
      </c>
      <c r="AX399" s="14" t="s">
        <v>77</v>
      </c>
      <c r="AY399" s="184" t="s">
        <v>146</v>
      </c>
    </row>
    <row r="400" spans="2:65" s="12" customFormat="1" ht="11.25">
      <c r="B400" s="163"/>
      <c r="D400" s="144" t="s">
        <v>476</v>
      </c>
      <c r="E400" s="164" t="s">
        <v>21</v>
      </c>
      <c r="F400" s="165" t="s">
        <v>788</v>
      </c>
      <c r="H400" s="166">
        <v>162.35</v>
      </c>
      <c r="I400" s="167"/>
      <c r="L400" s="163"/>
      <c r="M400" s="168"/>
      <c r="T400" s="169"/>
      <c r="AT400" s="164" t="s">
        <v>476</v>
      </c>
      <c r="AU400" s="164" t="s">
        <v>86</v>
      </c>
      <c r="AV400" s="12" t="s">
        <v>86</v>
      </c>
      <c r="AW400" s="12" t="s">
        <v>38</v>
      </c>
      <c r="AX400" s="12" t="s">
        <v>77</v>
      </c>
      <c r="AY400" s="164" t="s">
        <v>146</v>
      </c>
    </row>
    <row r="401" spans="2:65" s="13" customFormat="1" ht="11.25">
      <c r="B401" s="170"/>
      <c r="D401" s="144" t="s">
        <v>476</v>
      </c>
      <c r="E401" s="171" t="s">
        <v>787</v>
      </c>
      <c r="F401" s="172" t="s">
        <v>479</v>
      </c>
      <c r="H401" s="173">
        <v>162.35</v>
      </c>
      <c r="I401" s="174"/>
      <c r="L401" s="170"/>
      <c r="M401" s="175"/>
      <c r="T401" s="176"/>
      <c r="AT401" s="171" t="s">
        <v>476</v>
      </c>
      <c r="AU401" s="171" t="s">
        <v>86</v>
      </c>
      <c r="AV401" s="13" t="s">
        <v>168</v>
      </c>
      <c r="AW401" s="13" t="s">
        <v>38</v>
      </c>
      <c r="AX401" s="13" t="s">
        <v>84</v>
      </c>
      <c r="AY401" s="171" t="s">
        <v>146</v>
      </c>
    </row>
    <row r="402" spans="2:65" s="1" customFormat="1" ht="16.5" customHeight="1">
      <c r="B402" s="33"/>
      <c r="C402" s="149" t="s">
        <v>379</v>
      </c>
      <c r="D402" s="149" t="s">
        <v>195</v>
      </c>
      <c r="E402" s="150" t="s">
        <v>1311</v>
      </c>
      <c r="F402" s="151" t="s">
        <v>1312</v>
      </c>
      <c r="G402" s="152" t="s">
        <v>251</v>
      </c>
      <c r="H402" s="153">
        <v>37.799999999999997</v>
      </c>
      <c r="I402" s="154"/>
      <c r="J402" s="155">
        <f>ROUND(I402*H402,2)</f>
        <v>0</v>
      </c>
      <c r="K402" s="151" t="s">
        <v>967</v>
      </c>
      <c r="L402" s="33"/>
      <c r="M402" s="156" t="s">
        <v>21</v>
      </c>
      <c r="N402" s="157" t="s">
        <v>48</v>
      </c>
      <c r="P402" s="140">
        <f>O402*H402</f>
        <v>0</v>
      </c>
      <c r="Q402" s="140">
        <v>4.8999999999999998E-4</v>
      </c>
      <c r="R402" s="140">
        <f>Q402*H402</f>
        <v>1.8521999999999997E-2</v>
      </c>
      <c r="S402" s="140">
        <v>0</v>
      </c>
      <c r="T402" s="141">
        <f>S402*H402</f>
        <v>0</v>
      </c>
      <c r="AR402" s="142" t="s">
        <v>168</v>
      </c>
      <c r="AT402" s="142" t="s">
        <v>195</v>
      </c>
      <c r="AU402" s="142" t="s">
        <v>86</v>
      </c>
      <c r="AY402" s="18" t="s">
        <v>146</v>
      </c>
      <c r="BE402" s="143">
        <f>IF(N402="základní",J402,0)</f>
        <v>0</v>
      </c>
      <c r="BF402" s="143">
        <f>IF(N402="snížená",J402,0)</f>
        <v>0</v>
      </c>
      <c r="BG402" s="143">
        <f>IF(N402="zákl. přenesená",J402,0)</f>
        <v>0</v>
      </c>
      <c r="BH402" s="143">
        <f>IF(N402="sníž. přenesená",J402,0)</f>
        <v>0</v>
      </c>
      <c r="BI402" s="143">
        <f>IF(N402="nulová",J402,0)</f>
        <v>0</v>
      </c>
      <c r="BJ402" s="18" t="s">
        <v>84</v>
      </c>
      <c r="BK402" s="143">
        <f>ROUND(I402*H402,2)</f>
        <v>0</v>
      </c>
      <c r="BL402" s="18" t="s">
        <v>168</v>
      </c>
      <c r="BM402" s="142" t="s">
        <v>1313</v>
      </c>
    </row>
    <row r="403" spans="2:65" s="1" customFormat="1" ht="11.25">
      <c r="B403" s="33"/>
      <c r="D403" s="144" t="s">
        <v>154</v>
      </c>
      <c r="F403" s="145" t="s">
        <v>1314</v>
      </c>
      <c r="I403" s="146"/>
      <c r="L403" s="33"/>
      <c r="M403" s="147"/>
      <c r="T403" s="54"/>
      <c r="AT403" s="18" t="s">
        <v>154</v>
      </c>
      <c r="AU403" s="18" t="s">
        <v>86</v>
      </c>
    </row>
    <row r="404" spans="2:65" s="1" customFormat="1" ht="11.25">
      <c r="B404" s="33"/>
      <c r="D404" s="181" t="s">
        <v>970</v>
      </c>
      <c r="F404" s="182" t="s">
        <v>1315</v>
      </c>
      <c r="I404" s="146"/>
      <c r="L404" s="33"/>
      <c r="M404" s="147"/>
      <c r="T404" s="54"/>
      <c r="AT404" s="18" t="s">
        <v>970</v>
      </c>
      <c r="AU404" s="18" t="s">
        <v>86</v>
      </c>
    </row>
    <row r="405" spans="2:65" s="1" customFormat="1" ht="48.75">
      <c r="B405" s="33"/>
      <c r="D405" s="144" t="s">
        <v>984</v>
      </c>
      <c r="F405" s="148" t="s">
        <v>1316</v>
      </c>
      <c r="I405" s="146"/>
      <c r="L405" s="33"/>
      <c r="M405" s="147"/>
      <c r="T405" s="54"/>
      <c r="AT405" s="18" t="s">
        <v>984</v>
      </c>
      <c r="AU405" s="18" t="s">
        <v>86</v>
      </c>
    </row>
    <row r="406" spans="2:65" s="14" customFormat="1" ht="11.25">
      <c r="B406" s="183"/>
      <c r="D406" s="144" t="s">
        <v>476</v>
      </c>
      <c r="E406" s="184" t="s">
        <v>21</v>
      </c>
      <c r="F406" s="185" t="s">
        <v>1317</v>
      </c>
      <c r="H406" s="184" t="s">
        <v>21</v>
      </c>
      <c r="I406" s="186"/>
      <c r="L406" s="183"/>
      <c r="M406" s="187"/>
      <c r="T406" s="188"/>
      <c r="AT406" s="184" t="s">
        <v>476</v>
      </c>
      <c r="AU406" s="184" t="s">
        <v>86</v>
      </c>
      <c r="AV406" s="14" t="s">
        <v>84</v>
      </c>
      <c r="AW406" s="14" t="s">
        <v>38</v>
      </c>
      <c r="AX406" s="14" t="s">
        <v>77</v>
      </c>
      <c r="AY406" s="184" t="s">
        <v>146</v>
      </c>
    </row>
    <row r="407" spans="2:65" s="12" customFormat="1" ht="11.25">
      <c r="B407" s="163"/>
      <c r="D407" s="144" t="s">
        <v>476</v>
      </c>
      <c r="E407" s="164" t="s">
        <v>21</v>
      </c>
      <c r="F407" s="165" t="s">
        <v>1318</v>
      </c>
      <c r="H407" s="166">
        <v>16.8</v>
      </c>
      <c r="I407" s="167"/>
      <c r="L407" s="163"/>
      <c r="M407" s="168"/>
      <c r="T407" s="169"/>
      <c r="AT407" s="164" t="s">
        <v>476</v>
      </c>
      <c r="AU407" s="164" t="s">
        <v>86</v>
      </c>
      <c r="AV407" s="12" t="s">
        <v>86</v>
      </c>
      <c r="AW407" s="12" t="s">
        <v>38</v>
      </c>
      <c r="AX407" s="12" t="s">
        <v>77</v>
      </c>
      <c r="AY407" s="164" t="s">
        <v>146</v>
      </c>
    </row>
    <row r="408" spans="2:65" s="14" customFormat="1" ht="11.25">
      <c r="B408" s="183"/>
      <c r="D408" s="144" t="s">
        <v>476</v>
      </c>
      <c r="E408" s="184" t="s">
        <v>21</v>
      </c>
      <c r="F408" s="185" t="s">
        <v>1319</v>
      </c>
      <c r="H408" s="184" t="s">
        <v>21</v>
      </c>
      <c r="I408" s="186"/>
      <c r="L408" s="183"/>
      <c r="M408" s="187"/>
      <c r="T408" s="188"/>
      <c r="AT408" s="184" t="s">
        <v>476</v>
      </c>
      <c r="AU408" s="184" t="s">
        <v>86</v>
      </c>
      <c r="AV408" s="14" t="s">
        <v>84</v>
      </c>
      <c r="AW408" s="14" t="s">
        <v>38</v>
      </c>
      <c r="AX408" s="14" t="s">
        <v>77</v>
      </c>
      <c r="AY408" s="184" t="s">
        <v>146</v>
      </c>
    </row>
    <row r="409" spans="2:65" s="12" customFormat="1" ht="11.25">
      <c r="B409" s="163"/>
      <c r="D409" s="144" t="s">
        <v>476</v>
      </c>
      <c r="E409" s="164" t="s">
        <v>21</v>
      </c>
      <c r="F409" s="165" t="s">
        <v>1320</v>
      </c>
      <c r="H409" s="166">
        <v>21</v>
      </c>
      <c r="I409" s="167"/>
      <c r="L409" s="163"/>
      <c r="M409" s="168"/>
      <c r="T409" s="169"/>
      <c r="AT409" s="164" t="s">
        <v>476</v>
      </c>
      <c r="AU409" s="164" t="s">
        <v>86</v>
      </c>
      <c r="AV409" s="12" t="s">
        <v>86</v>
      </c>
      <c r="AW409" s="12" t="s">
        <v>38</v>
      </c>
      <c r="AX409" s="12" t="s">
        <v>77</v>
      </c>
      <c r="AY409" s="164" t="s">
        <v>146</v>
      </c>
    </row>
    <row r="410" spans="2:65" s="13" customFormat="1" ht="11.25">
      <c r="B410" s="170"/>
      <c r="D410" s="144" t="s">
        <v>476</v>
      </c>
      <c r="E410" s="171" t="s">
        <v>789</v>
      </c>
      <c r="F410" s="172" t="s">
        <v>479</v>
      </c>
      <c r="H410" s="173">
        <v>37.799999999999997</v>
      </c>
      <c r="I410" s="174"/>
      <c r="L410" s="170"/>
      <c r="M410" s="175"/>
      <c r="T410" s="176"/>
      <c r="AT410" s="171" t="s">
        <v>476</v>
      </c>
      <c r="AU410" s="171" t="s">
        <v>86</v>
      </c>
      <c r="AV410" s="13" t="s">
        <v>168</v>
      </c>
      <c r="AW410" s="13" t="s">
        <v>38</v>
      </c>
      <c r="AX410" s="13" t="s">
        <v>84</v>
      </c>
      <c r="AY410" s="171" t="s">
        <v>146</v>
      </c>
    </row>
    <row r="411" spans="2:65" s="1" customFormat="1" ht="16.5" customHeight="1">
      <c r="B411" s="33"/>
      <c r="C411" s="149" t="s">
        <v>577</v>
      </c>
      <c r="D411" s="149" t="s">
        <v>195</v>
      </c>
      <c r="E411" s="150" t="s">
        <v>1321</v>
      </c>
      <c r="F411" s="151" t="s">
        <v>1322</v>
      </c>
      <c r="G411" s="152" t="s">
        <v>251</v>
      </c>
      <c r="H411" s="153">
        <v>55.2</v>
      </c>
      <c r="I411" s="154"/>
      <c r="J411" s="155">
        <f>ROUND(I411*H411,2)</f>
        <v>0</v>
      </c>
      <c r="K411" s="151" t="s">
        <v>967</v>
      </c>
      <c r="L411" s="33"/>
      <c r="M411" s="156" t="s">
        <v>21</v>
      </c>
      <c r="N411" s="157" t="s">
        <v>48</v>
      </c>
      <c r="P411" s="140">
        <f>O411*H411</f>
        <v>0</v>
      </c>
      <c r="Q411" s="140">
        <v>1.1E-4</v>
      </c>
      <c r="R411" s="140">
        <f>Q411*H411</f>
        <v>6.0720000000000001E-3</v>
      </c>
      <c r="S411" s="140">
        <v>0</v>
      </c>
      <c r="T411" s="141">
        <f>S411*H411</f>
        <v>0</v>
      </c>
      <c r="AR411" s="142" t="s">
        <v>168</v>
      </c>
      <c r="AT411" s="142" t="s">
        <v>195</v>
      </c>
      <c r="AU411" s="142" t="s">
        <v>86</v>
      </c>
      <c r="AY411" s="18" t="s">
        <v>146</v>
      </c>
      <c r="BE411" s="143">
        <f>IF(N411="základní",J411,0)</f>
        <v>0</v>
      </c>
      <c r="BF411" s="143">
        <f>IF(N411="snížená",J411,0)</f>
        <v>0</v>
      </c>
      <c r="BG411" s="143">
        <f>IF(N411="zákl. přenesená",J411,0)</f>
        <v>0</v>
      </c>
      <c r="BH411" s="143">
        <f>IF(N411="sníž. přenesená",J411,0)</f>
        <v>0</v>
      </c>
      <c r="BI411" s="143">
        <f>IF(N411="nulová",J411,0)</f>
        <v>0</v>
      </c>
      <c r="BJ411" s="18" t="s">
        <v>84</v>
      </c>
      <c r="BK411" s="143">
        <f>ROUND(I411*H411,2)</f>
        <v>0</v>
      </c>
      <c r="BL411" s="18" t="s">
        <v>168</v>
      </c>
      <c r="BM411" s="142" t="s">
        <v>1323</v>
      </c>
    </row>
    <row r="412" spans="2:65" s="1" customFormat="1" ht="19.5">
      <c r="B412" s="33"/>
      <c r="D412" s="144" t="s">
        <v>154</v>
      </c>
      <c r="F412" s="145" t="s">
        <v>1324</v>
      </c>
      <c r="I412" s="146"/>
      <c r="L412" s="33"/>
      <c r="M412" s="147"/>
      <c r="T412" s="54"/>
      <c r="AT412" s="18" t="s">
        <v>154</v>
      </c>
      <c r="AU412" s="18" t="s">
        <v>86</v>
      </c>
    </row>
    <row r="413" spans="2:65" s="1" customFormat="1" ht="11.25">
      <c r="B413" s="33"/>
      <c r="D413" s="181" t="s">
        <v>970</v>
      </c>
      <c r="F413" s="182" t="s">
        <v>1325</v>
      </c>
      <c r="I413" s="146"/>
      <c r="L413" s="33"/>
      <c r="M413" s="147"/>
      <c r="T413" s="54"/>
      <c r="AT413" s="18" t="s">
        <v>970</v>
      </c>
      <c r="AU413" s="18" t="s">
        <v>86</v>
      </c>
    </row>
    <row r="414" spans="2:65" s="12" customFormat="1" ht="11.25">
      <c r="B414" s="163"/>
      <c r="D414" s="144" t="s">
        <v>476</v>
      </c>
      <c r="E414" s="164" t="s">
        <v>21</v>
      </c>
      <c r="F414" s="165" t="s">
        <v>1326</v>
      </c>
      <c r="H414" s="166">
        <v>55.2</v>
      </c>
      <c r="I414" s="167"/>
      <c r="L414" s="163"/>
      <c r="M414" s="168"/>
      <c r="T414" s="169"/>
      <c r="AT414" s="164" t="s">
        <v>476</v>
      </c>
      <c r="AU414" s="164" t="s">
        <v>86</v>
      </c>
      <c r="AV414" s="12" t="s">
        <v>86</v>
      </c>
      <c r="AW414" s="12" t="s">
        <v>38</v>
      </c>
      <c r="AX414" s="12" t="s">
        <v>84</v>
      </c>
      <c r="AY414" s="164" t="s">
        <v>146</v>
      </c>
    </row>
    <row r="415" spans="2:65" s="1" customFormat="1" ht="21.75" customHeight="1">
      <c r="B415" s="33"/>
      <c r="C415" s="149" t="s">
        <v>582</v>
      </c>
      <c r="D415" s="149" t="s">
        <v>195</v>
      </c>
      <c r="E415" s="150" t="s">
        <v>1327</v>
      </c>
      <c r="F415" s="151" t="s">
        <v>1328</v>
      </c>
      <c r="G415" s="152" t="s">
        <v>251</v>
      </c>
      <c r="H415" s="153">
        <v>24</v>
      </c>
      <c r="I415" s="154"/>
      <c r="J415" s="155">
        <f>ROUND(I415*H415,2)</f>
        <v>0</v>
      </c>
      <c r="K415" s="151" t="s">
        <v>967</v>
      </c>
      <c r="L415" s="33"/>
      <c r="M415" s="156" t="s">
        <v>21</v>
      </c>
      <c r="N415" s="157" t="s">
        <v>48</v>
      </c>
      <c r="P415" s="140">
        <f>O415*H415</f>
        <v>0</v>
      </c>
      <c r="Q415" s="140">
        <v>2.5000000000000001E-4</v>
      </c>
      <c r="R415" s="140">
        <f>Q415*H415</f>
        <v>6.0000000000000001E-3</v>
      </c>
      <c r="S415" s="140">
        <v>0</v>
      </c>
      <c r="T415" s="141">
        <f>S415*H415</f>
        <v>0</v>
      </c>
      <c r="AR415" s="142" t="s">
        <v>168</v>
      </c>
      <c r="AT415" s="142" t="s">
        <v>195</v>
      </c>
      <c r="AU415" s="142" t="s">
        <v>86</v>
      </c>
      <c r="AY415" s="18" t="s">
        <v>146</v>
      </c>
      <c r="BE415" s="143">
        <f>IF(N415="základní",J415,0)</f>
        <v>0</v>
      </c>
      <c r="BF415" s="143">
        <f>IF(N415="snížená",J415,0)</f>
        <v>0</v>
      </c>
      <c r="BG415" s="143">
        <f>IF(N415="zákl. přenesená",J415,0)</f>
        <v>0</v>
      </c>
      <c r="BH415" s="143">
        <f>IF(N415="sníž. přenesená",J415,0)</f>
        <v>0</v>
      </c>
      <c r="BI415" s="143">
        <f>IF(N415="nulová",J415,0)</f>
        <v>0</v>
      </c>
      <c r="BJ415" s="18" t="s">
        <v>84</v>
      </c>
      <c r="BK415" s="143">
        <f>ROUND(I415*H415,2)</f>
        <v>0</v>
      </c>
      <c r="BL415" s="18" t="s">
        <v>168</v>
      </c>
      <c r="BM415" s="142" t="s">
        <v>1329</v>
      </c>
    </row>
    <row r="416" spans="2:65" s="1" customFormat="1" ht="11.25">
      <c r="B416" s="33"/>
      <c r="D416" s="144" t="s">
        <v>154</v>
      </c>
      <c r="F416" s="145" t="s">
        <v>1330</v>
      </c>
      <c r="I416" s="146"/>
      <c r="L416" s="33"/>
      <c r="M416" s="147"/>
      <c r="T416" s="54"/>
      <c r="AT416" s="18" t="s">
        <v>154</v>
      </c>
      <c r="AU416" s="18" t="s">
        <v>86</v>
      </c>
    </row>
    <row r="417" spans="2:65" s="1" customFormat="1" ht="11.25">
      <c r="B417" s="33"/>
      <c r="D417" s="181" t="s">
        <v>970</v>
      </c>
      <c r="F417" s="182" t="s">
        <v>1331</v>
      </c>
      <c r="I417" s="146"/>
      <c r="L417" s="33"/>
      <c r="M417" s="147"/>
      <c r="T417" s="54"/>
      <c r="AT417" s="18" t="s">
        <v>970</v>
      </c>
      <c r="AU417" s="18" t="s">
        <v>86</v>
      </c>
    </row>
    <row r="418" spans="2:65" s="12" customFormat="1" ht="11.25">
      <c r="B418" s="163"/>
      <c r="D418" s="144" t="s">
        <v>476</v>
      </c>
      <c r="E418" s="164" t="s">
        <v>21</v>
      </c>
      <c r="F418" s="165" t="s">
        <v>766</v>
      </c>
      <c r="H418" s="166">
        <v>24</v>
      </c>
      <c r="I418" s="167"/>
      <c r="L418" s="163"/>
      <c r="M418" s="168"/>
      <c r="T418" s="169"/>
      <c r="AT418" s="164" t="s">
        <v>476</v>
      </c>
      <c r="AU418" s="164" t="s">
        <v>86</v>
      </c>
      <c r="AV418" s="12" t="s">
        <v>86</v>
      </c>
      <c r="AW418" s="12" t="s">
        <v>38</v>
      </c>
      <c r="AX418" s="12" t="s">
        <v>84</v>
      </c>
      <c r="AY418" s="164" t="s">
        <v>146</v>
      </c>
    </row>
    <row r="419" spans="2:65" s="1" customFormat="1" ht="16.5" customHeight="1">
      <c r="B419" s="33"/>
      <c r="C419" s="149" t="s">
        <v>587</v>
      </c>
      <c r="D419" s="149" t="s">
        <v>195</v>
      </c>
      <c r="E419" s="150" t="s">
        <v>1332</v>
      </c>
      <c r="F419" s="151" t="s">
        <v>1333</v>
      </c>
      <c r="G419" s="152" t="s">
        <v>786</v>
      </c>
      <c r="H419" s="153">
        <v>92</v>
      </c>
      <c r="I419" s="154"/>
      <c r="J419" s="155">
        <f>ROUND(I419*H419,2)</f>
        <v>0</v>
      </c>
      <c r="K419" s="151" t="s">
        <v>21</v>
      </c>
      <c r="L419" s="33"/>
      <c r="M419" s="156" t="s">
        <v>21</v>
      </c>
      <c r="N419" s="157" t="s">
        <v>48</v>
      </c>
      <c r="P419" s="140">
        <f>O419*H419</f>
        <v>0</v>
      </c>
      <c r="Q419" s="140">
        <v>0</v>
      </c>
      <c r="R419" s="140">
        <f>Q419*H419</f>
        <v>0</v>
      </c>
      <c r="S419" s="140">
        <v>0</v>
      </c>
      <c r="T419" s="141">
        <f>S419*H419</f>
        <v>0</v>
      </c>
      <c r="AR419" s="142" t="s">
        <v>168</v>
      </c>
      <c r="AT419" s="142" t="s">
        <v>195</v>
      </c>
      <c r="AU419" s="142" t="s">
        <v>86</v>
      </c>
      <c r="AY419" s="18" t="s">
        <v>146</v>
      </c>
      <c r="BE419" s="143">
        <f>IF(N419="základní",J419,0)</f>
        <v>0</v>
      </c>
      <c r="BF419" s="143">
        <f>IF(N419="snížená",J419,0)</f>
        <v>0</v>
      </c>
      <c r="BG419" s="143">
        <f>IF(N419="zákl. přenesená",J419,0)</f>
        <v>0</v>
      </c>
      <c r="BH419" s="143">
        <f>IF(N419="sníž. přenesená",J419,0)</f>
        <v>0</v>
      </c>
      <c r="BI419" s="143">
        <f>IF(N419="nulová",J419,0)</f>
        <v>0</v>
      </c>
      <c r="BJ419" s="18" t="s">
        <v>84</v>
      </c>
      <c r="BK419" s="143">
        <f>ROUND(I419*H419,2)</f>
        <v>0</v>
      </c>
      <c r="BL419" s="18" t="s">
        <v>168</v>
      </c>
      <c r="BM419" s="142" t="s">
        <v>1334</v>
      </c>
    </row>
    <row r="420" spans="2:65" s="1" customFormat="1" ht="11.25">
      <c r="B420" s="33"/>
      <c r="D420" s="144" t="s">
        <v>154</v>
      </c>
      <c r="F420" s="145" t="s">
        <v>1333</v>
      </c>
      <c r="I420" s="146"/>
      <c r="L420" s="33"/>
      <c r="M420" s="147"/>
      <c r="T420" s="54"/>
      <c r="AT420" s="18" t="s">
        <v>154</v>
      </c>
      <c r="AU420" s="18" t="s">
        <v>86</v>
      </c>
    </row>
    <row r="421" spans="2:65" s="12" customFormat="1" ht="11.25">
      <c r="B421" s="163"/>
      <c r="D421" s="144" t="s">
        <v>476</v>
      </c>
      <c r="E421" s="164" t="s">
        <v>21</v>
      </c>
      <c r="F421" s="165" t="s">
        <v>1335</v>
      </c>
      <c r="H421" s="166">
        <v>92</v>
      </c>
      <c r="I421" s="167"/>
      <c r="L421" s="163"/>
      <c r="M421" s="168"/>
      <c r="T421" s="169"/>
      <c r="AT421" s="164" t="s">
        <v>476</v>
      </c>
      <c r="AU421" s="164" t="s">
        <v>86</v>
      </c>
      <c r="AV421" s="12" t="s">
        <v>86</v>
      </c>
      <c r="AW421" s="12" t="s">
        <v>38</v>
      </c>
      <c r="AX421" s="12" t="s">
        <v>84</v>
      </c>
      <c r="AY421" s="164" t="s">
        <v>146</v>
      </c>
    </row>
    <row r="422" spans="2:65" s="1" customFormat="1" ht="16.5" customHeight="1">
      <c r="B422" s="33"/>
      <c r="C422" s="149" t="s">
        <v>594</v>
      </c>
      <c r="D422" s="149" t="s">
        <v>195</v>
      </c>
      <c r="E422" s="150" t="s">
        <v>1336</v>
      </c>
      <c r="F422" s="151" t="s">
        <v>1337</v>
      </c>
      <c r="G422" s="152" t="s">
        <v>1338</v>
      </c>
      <c r="H422" s="153">
        <v>44.16</v>
      </c>
      <c r="I422" s="154"/>
      <c r="J422" s="155">
        <f>ROUND(I422*H422,2)</f>
        <v>0</v>
      </c>
      <c r="K422" s="151" t="s">
        <v>967</v>
      </c>
      <c r="L422" s="33"/>
      <c r="M422" s="156" t="s">
        <v>21</v>
      </c>
      <c r="N422" s="157" t="s">
        <v>48</v>
      </c>
      <c r="P422" s="140">
        <f>O422*H422</f>
        <v>0</v>
      </c>
      <c r="Q422" s="140">
        <v>4.0000000000000003E-5</v>
      </c>
      <c r="R422" s="140">
        <f>Q422*H422</f>
        <v>1.7664E-3</v>
      </c>
      <c r="S422" s="140">
        <v>0</v>
      </c>
      <c r="T422" s="141">
        <f>S422*H422</f>
        <v>0</v>
      </c>
      <c r="AR422" s="142" t="s">
        <v>168</v>
      </c>
      <c r="AT422" s="142" t="s">
        <v>195</v>
      </c>
      <c r="AU422" s="142" t="s">
        <v>86</v>
      </c>
      <c r="AY422" s="18" t="s">
        <v>146</v>
      </c>
      <c r="BE422" s="143">
        <f>IF(N422="základní",J422,0)</f>
        <v>0</v>
      </c>
      <c r="BF422" s="143">
        <f>IF(N422="snížená",J422,0)</f>
        <v>0</v>
      </c>
      <c r="BG422" s="143">
        <f>IF(N422="zákl. přenesená",J422,0)</f>
        <v>0</v>
      </c>
      <c r="BH422" s="143">
        <f>IF(N422="sníž. přenesená",J422,0)</f>
        <v>0</v>
      </c>
      <c r="BI422" s="143">
        <f>IF(N422="nulová",J422,0)</f>
        <v>0</v>
      </c>
      <c r="BJ422" s="18" t="s">
        <v>84</v>
      </c>
      <c r="BK422" s="143">
        <f>ROUND(I422*H422,2)</f>
        <v>0</v>
      </c>
      <c r="BL422" s="18" t="s">
        <v>168</v>
      </c>
      <c r="BM422" s="142" t="s">
        <v>1339</v>
      </c>
    </row>
    <row r="423" spans="2:65" s="1" customFormat="1" ht="11.25">
      <c r="B423" s="33"/>
      <c r="D423" s="144" t="s">
        <v>154</v>
      </c>
      <c r="F423" s="145" t="s">
        <v>1340</v>
      </c>
      <c r="I423" s="146"/>
      <c r="L423" s="33"/>
      <c r="M423" s="147"/>
      <c r="T423" s="54"/>
      <c r="AT423" s="18" t="s">
        <v>154</v>
      </c>
      <c r="AU423" s="18" t="s">
        <v>86</v>
      </c>
    </row>
    <row r="424" spans="2:65" s="1" customFormat="1" ht="11.25">
      <c r="B424" s="33"/>
      <c r="D424" s="181" t="s">
        <v>970</v>
      </c>
      <c r="F424" s="182" t="s">
        <v>1341</v>
      </c>
      <c r="I424" s="146"/>
      <c r="L424" s="33"/>
      <c r="M424" s="147"/>
      <c r="T424" s="54"/>
      <c r="AT424" s="18" t="s">
        <v>970</v>
      </c>
      <c r="AU424" s="18" t="s">
        <v>86</v>
      </c>
    </row>
    <row r="425" spans="2:65" s="1" customFormat="1" ht="156">
      <c r="B425" s="33"/>
      <c r="D425" s="144" t="s">
        <v>984</v>
      </c>
      <c r="F425" s="148" t="s">
        <v>1342</v>
      </c>
      <c r="I425" s="146"/>
      <c r="L425" s="33"/>
      <c r="M425" s="147"/>
      <c r="T425" s="54"/>
      <c r="AT425" s="18" t="s">
        <v>984</v>
      </c>
      <c r="AU425" s="18" t="s">
        <v>86</v>
      </c>
    </row>
    <row r="426" spans="2:65" s="14" customFormat="1" ht="11.25">
      <c r="B426" s="183"/>
      <c r="D426" s="144" t="s">
        <v>476</v>
      </c>
      <c r="E426" s="184" t="s">
        <v>21</v>
      </c>
      <c r="F426" s="185" t="s">
        <v>1343</v>
      </c>
      <c r="H426" s="184" t="s">
        <v>21</v>
      </c>
      <c r="I426" s="186"/>
      <c r="L426" s="183"/>
      <c r="M426" s="187"/>
      <c r="T426" s="188"/>
      <c r="AT426" s="184" t="s">
        <v>476</v>
      </c>
      <c r="AU426" s="184" t="s">
        <v>86</v>
      </c>
      <c r="AV426" s="14" t="s">
        <v>84</v>
      </c>
      <c r="AW426" s="14" t="s">
        <v>38</v>
      </c>
      <c r="AX426" s="14" t="s">
        <v>77</v>
      </c>
      <c r="AY426" s="184" t="s">
        <v>146</v>
      </c>
    </row>
    <row r="427" spans="2:65" s="12" customFormat="1" ht="11.25">
      <c r="B427" s="163"/>
      <c r="D427" s="144" t="s">
        <v>476</v>
      </c>
      <c r="E427" s="164" t="s">
        <v>21</v>
      </c>
      <c r="F427" s="165" t="s">
        <v>1344</v>
      </c>
      <c r="H427" s="166">
        <v>44.16</v>
      </c>
      <c r="I427" s="167"/>
      <c r="L427" s="163"/>
      <c r="M427" s="168"/>
      <c r="T427" s="169"/>
      <c r="AT427" s="164" t="s">
        <v>476</v>
      </c>
      <c r="AU427" s="164" t="s">
        <v>86</v>
      </c>
      <c r="AV427" s="12" t="s">
        <v>86</v>
      </c>
      <c r="AW427" s="12" t="s">
        <v>38</v>
      </c>
      <c r="AX427" s="12" t="s">
        <v>77</v>
      </c>
      <c r="AY427" s="164" t="s">
        <v>146</v>
      </c>
    </row>
    <row r="428" spans="2:65" s="13" customFormat="1" ht="11.25">
      <c r="B428" s="170"/>
      <c r="D428" s="144" t="s">
        <v>476</v>
      </c>
      <c r="E428" s="171" t="s">
        <v>21</v>
      </c>
      <c r="F428" s="172" t="s">
        <v>479</v>
      </c>
      <c r="H428" s="173">
        <v>44.16</v>
      </c>
      <c r="I428" s="174"/>
      <c r="L428" s="170"/>
      <c r="M428" s="175"/>
      <c r="T428" s="176"/>
      <c r="AT428" s="171" t="s">
        <v>476</v>
      </c>
      <c r="AU428" s="171" t="s">
        <v>86</v>
      </c>
      <c r="AV428" s="13" t="s">
        <v>168</v>
      </c>
      <c r="AW428" s="13" t="s">
        <v>38</v>
      </c>
      <c r="AX428" s="13" t="s">
        <v>84</v>
      </c>
      <c r="AY428" s="171" t="s">
        <v>146</v>
      </c>
    </row>
    <row r="429" spans="2:65" s="1" customFormat="1" ht="16.5" customHeight="1">
      <c r="B429" s="33"/>
      <c r="C429" s="130" t="s">
        <v>599</v>
      </c>
      <c r="D429" s="130" t="s">
        <v>147</v>
      </c>
      <c r="E429" s="131" t="s">
        <v>1345</v>
      </c>
      <c r="F429" s="132" t="s">
        <v>1346</v>
      </c>
      <c r="G429" s="133" t="s">
        <v>472</v>
      </c>
      <c r="H429" s="134">
        <v>5.5E-2</v>
      </c>
      <c r="I429" s="135"/>
      <c r="J429" s="136">
        <f>ROUND(I429*H429,2)</f>
        <v>0</v>
      </c>
      <c r="K429" s="132" t="s">
        <v>967</v>
      </c>
      <c r="L429" s="137"/>
      <c r="M429" s="138" t="s">
        <v>21</v>
      </c>
      <c r="N429" s="139" t="s">
        <v>48</v>
      </c>
      <c r="P429" s="140">
        <f>O429*H429</f>
        <v>0</v>
      </c>
      <c r="Q429" s="140">
        <v>1</v>
      </c>
      <c r="R429" s="140">
        <f>Q429*H429</f>
        <v>5.5E-2</v>
      </c>
      <c r="S429" s="140">
        <v>0</v>
      </c>
      <c r="T429" s="141">
        <f>S429*H429</f>
        <v>0</v>
      </c>
      <c r="AR429" s="142" t="s">
        <v>189</v>
      </c>
      <c r="AT429" s="142" t="s">
        <v>147</v>
      </c>
      <c r="AU429" s="142" t="s">
        <v>86</v>
      </c>
      <c r="AY429" s="18" t="s">
        <v>146</v>
      </c>
      <c r="BE429" s="143">
        <f>IF(N429="základní",J429,0)</f>
        <v>0</v>
      </c>
      <c r="BF429" s="143">
        <f>IF(N429="snížená",J429,0)</f>
        <v>0</v>
      </c>
      <c r="BG429" s="143">
        <f>IF(N429="zákl. přenesená",J429,0)</f>
        <v>0</v>
      </c>
      <c r="BH429" s="143">
        <f>IF(N429="sníž. přenesená",J429,0)</f>
        <v>0</v>
      </c>
      <c r="BI429" s="143">
        <f>IF(N429="nulová",J429,0)</f>
        <v>0</v>
      </c>
      <c r="BJ429" s="18" t="s">
        <v>84</v>
      </c>
      <c r="BK429" s="143">
        <f>ROUND(I429*H429,2)</f>
        <v>0</v>
      </c>
      <c r="BL429" s="18" t="s">
        <v>168</v>
      </c>
      <c r="BM429" s="142" t="s">
        <v>1347</v>
      </c>
    </row>
    <row r="430" spans="2:65" s="1" customFormat="1" ht="11.25">
      <c r="B430" s="33"/>
      <c r="D430" s="144" t="s">
        <v>154</v>
      </c>
      <c r="F430" s="145" t="s">
        <v>1346</v>
      </c>
      <c r="I430" s="146"/>
      <c r="L430" s="33"/>
      <c r="M430" s="147"/>
      <c r="T430" s="54"/>
      <c r="AT430" s="18" t="s">
        <v>154</v>
      </c>
      <c r="AU430" s="18" t="s">
        <v>86</v>
      </c>
    </row>
    <row r="431" spans="2:65" s="12" customFormat="1" ht="11.25">
      <c r="B431" s="163"/>
      <c r="D431" s="144" t="s">
        <v>476</v>
      </c>
      <c r="E431" s="164" t="s">
        <v>21</v>
      </c>
      <c r="F431" s="165" t="s">
        <v>1348</v>
      </c>
      <c r="H431" s="166">
        <v>5.5E-2</v>
      </c>
      <c r="I431" s="167"/>
      <c r="L431" s="163"/>
      <c r="M431" s="168"/>
      <c r="T431" s="169"/>
      <c r="AT431" s="164" t="s">
        <v>476</v>
      </c>
      <c r="AU431" s="164" t="s">
        <v>86</v>
      </c>
      <c r="AV431" s="12" t="s">
        <v>86</v>
      </c>
      <c r="AW431" s="12" t="s">
        <v>38</v>
      </c>
      <c r="AX431" s="12" t="s">
        <v>77</v>
      </c>
      <c r="AY431" s="164" t="s">
        <v>146</v>
      </c>
    </row>
    <row r="432" spans="2:65" s="13" customFormat="1" ht="11.25">
      <c r="B432" s="170"/>
      <c r="D432" s="144" t="s">
        <v>476</v>
      </c>
      <c r="E432" s="171" t="s">
        <v>21</v>
      </c>
      <c r="F432" s="172" t="s">
        <v>479</v>
      </c>
      <c r="H432" s="173">
        <v>5.5E-2</v>
      </c>
      <c r="I432" s="174"/>
      <c r="L432" s="170"/>
      <c r="M432" s="175"/>
      <c r="T432" s="176"/>
      <c r="AT432" s="171" t="s">
        <v>476</v>
      </c>
      <c r="AU432" s="171" t="s">
        <v>86</v>
      </c>
      <c r="AV432" s="13" t="s">
        <v>168</v>
      </c>
      <c r="AW432" s="13" t="s">
        <v>38</v>
      </c>
      <c r="AX432" s="13" t="s">
        <v>84</v>
      </c>
      <c r="AY432" s="171" t="s">
        <v>146</v>
      </c>
    </row>
    <row r="433" spans="2:65" s="1" customFormat="1" ht="16.5" customHeight="1">
      <c r="B433" s="33"/>
      <c r="C433" s="130" t="s">
        <v>603</v>
      </c>
      <c r="D433" s="130" t="s">
        <v>147</v>
      </c>
      <c r="E433" s="131" t="s">
        <v>1349</v>
      </c>
      <c r="F433" s="132" t="s">
        <v>1350</v>
      </c>
      <c r="G433" s="133" t="s">
        <v>472</v>
      </c>
      <c r="H433" s="134">
        <v>5.52</v>
      </c>
      <c r="I433" s="135"/>
      <c r="J433" s="136">
        <f>ROUND(I433*H433,2)</f>
        <v>0</v>
      </c>
      <c r="K433" s="132" t="s">
        <v>967</v>
      </c>
      <c r="L433" s="137"/>
      <c r="M433" s="138" t="s">
        <v>21</v>
      </c>
      <c r="N433" s="139" t="s">
        <v>48</v>
      </c>
      <c r="P433" s="140">
        <f>O433*H433</f>
        <v>0</v>
      </c>
      <c r="Q433" s="140">
        <v>1</v>
      </c>
      <c r="R433" s="140">
        <f>Q433*H433</f>
        <v>5.52</v>
      </c>
      <c r="S433" s="140">
        <v>0</v>
      </c>
      <c r="T433" s="141">
        <f>S433*H433</f>
        <v>0</v>
      </c>
      <c r="AR433" s="142" t="s">
        <v>189</v>
      </c>
      <c r="AT433" s="142" t="s">
        <v>147</v>
      </c>
      <c r="AU433" s="142" t="s">
        <v>86</v>
      </c>
      <c r="AY433" s="18" t="s">
        <v>146</v>
      </c>
      <c r="BE433" s="143">
        <f>IF(N433="základní",J433,0)</f>
        <v>0</v>
      </c>
      <c r="BF433" s="143">
        <f>IF(N433="snížená",J433,0)</f>
        <v>0</v>
      </c>
      <c r="BG433" s="143">
        <f>IF(N433="zákl. přenesená",J433,0)</f>
        <v>0</v>
      </c>
      <c r="BH433" s="143">
        <f>IF(N433="sníž. přenesená",J433,0)</f>
        <v>0</v>
      </c>
      <c r="BI433" s="143">
        <f>IF(N433="nulová",J433,0)</f>
        <v>0</v>
      </c>
      <c r="BJ433" s="18" t="s">
        <v>84</v>
      </c>
      <c r="BK433" s="143">
        <f>ROUND(I433*H433,2)</f>
        <v>0</v>
      </c>
      <c r="BL433" s="18" t="s">
        <v>168</v>
      </c>
      <c r="BM433" s="142" t="s">
        <v>1351</v>
      </c>
    </row>
    <row r="434" spans="2:65" s="1" customFormat="1" ht="11.25">
      <c r="B434" s="33"/>
      <c r="D434" s="144" t="s">
        <v>154</v>
      </c>
      <c r="F434" s="145" t="s">
        <v>1350</v>
      </c>
      <c r="I434" s="146"/>
      <c r="L434" s="33"/>
      <c r="M434" s="147"/>
      <c r="T434" s="54"/>
      <c r="AT434" s="18" t="s">
        <v>154</v>
      </c>
      <c r="AU434" s="18" t="s">
        <v>86</v>
      </c>
    </row>
    <row r="435" spans="2:65" s="12" customFormat="1" ht="11.25">
      <c r="B435" s="163"/>
      <c r="D435" s="144" t="s">
        <v>476</v>
      </c>
      <c r="E435" s="164" t="s">
        <v>21</v>
      </c>
      <c r="F435" s="165" t="s">
        <v>1352</v>
      </c>
      <c r="H435" s="166">
        <v>5.52</v>
      </c>
      <c r="I435" s="167"/>
      <c r="L435" s="163"/>
      <c r="M435" s="168"/>
      <c r="T435" s="169"/>
      <c r="AT435" s="164" t="s">
        <v>476</v>
      </c>
      <c r="AU435" s="164" t="s">
        <v>86</v>
      </c>
      <c r="AV435" s="12" t="s">
        <v>86</v>
      </c>
      <c r="AW435" s="12" t="s">
        <v>38</v>
      </c>
      <c r="AX435" s="12" t="s">
        <v>77</v>
      </c>
      <c r="AY435" s="164" t="s">
        <v>146</v>
      </c>
    </row>
    <row r="436" spans="2:65" s="13" customFormat="1" ht="11.25">
      <c r="B436" s="170"/>
      <c r="D436" s="144" t="s">
        <v>476</v>
      </c>
      <c r="E436" s="171" t="s">
        <v>21</v>
      </c>
      <c r="F436" s="172" t="s">
        <v>479</v>
      </c>
      <c r="H436" s="173">
        <v>5.52</v>
      </c>
      <c r="I436" s="174"/>
      <c r="L436" s="170"/>
      <c r="M436" s="175"/>
      <c r="T436" s="176"/>
      <c r="AT436" s="171" t="s">
        <v>476</v>
      </c>
      <c r="AU436" s="171" t="s">
        <v>86</v>
      </c>
      <c r="AV436" s="13" t="s">
        <v>168</v>
      </c>
      <c r="AW436" s="13" t="s">
        <v>38</v>
      </c>
      <c r="AX436" s="13" t="s">
        <v>84</v>
      </c>
      <c r="AY436" s="171" t="s">
        <v>146</v>
      </c>
    </row>
    <row r="437" spans="2:65" s="1" customFormat="1" ht="16.5" customHeight="1">
      <c r="B437" s="33"/>
      <c r="C437" s="149" t="s">
        <v>607</v>
      </c>
      <c r="D437" s="149" t="s">
        <v>195</v>
      </c>
      <c r="E437" s="150" t="s">
        <v>1353</v>
      </c>
      <c r="F437" s="151" t="s">
        <v>1354</v>
      </c>
      <c r="G437" s="152" t="s">
        <v>1338</v>
      </c>
      <c r="H437" s="153">
        <v>1.2</v>
      </c>
      <c r="I437" s="154"/>
      <c r="J437" s="155">
        <f>ROUND(I437*H437,2)</f>
        <v>0</v>
      </c>
      <c r="K437" s="151" t="s">
        <v>967</v>
      </c>
      <c r="L437" s="33"/>
      <c r="M437" s="156" t="s">
        <v>21</v>
      </c>
      <c r="N437" s="157" t="s">
        <v>48</v>
      </c>
      <c r="P437" s="140">
        <f>O437*H437</f>
        <v>0</v>
      </c>
      <c r="Q437" s="140">
        <v>1.3999999999999999E-4</v>
      </c>
      <c r="R437" s="140">
        <f>Q437*H437</f>
        <v>1.6799999999999999E-4</v>
      </c>
      <c r="S437" s="140">
        <v>0</v>
      </c>
      <c r="T437" s="141">
        <f>S437*H437</f>
        <v>0</v>
      </c>
      <c r="AR437" s="142" t="s">
        <v>168</v>
      </c>
      <c r="AT437" s="142" t="s">
        <v>195</v>
      </c>
      <c r="AU437" s="142" t="s">
        <v>86</v>
      </c>
      <c r="AY437" s="18" t="s">
        <v>146</v>
      </c>
      <c r="BE437" s="143">
        <f>IF(N437="základní",J437,0)</f>
        <v>0</v>
      </c>
      <c r="BF437" s="143">
        <f>IF(N437="snížená",J437,0)</f>
        <v>0</v>
      </c>
      <c r="BG437" s="143">
        <f>IF(N437="zákl. přenesená",J437,0)</f>
        <v>0</v>
      </c>
      <c r="BH437" s="143">
        <f>IF(N437="sníž. přenesená",J437,0)</f>
        <v>0</v>
      </c>
      <c r="BI437" s="143">
        <f>IF(N437="nulová",J437,0)</f>
        <v>0</v>
      </c>
      <c r="BJ437" s="18" t="s">
        <v>84</v>
      </c>
      <c r="BK437" s="143">
        <f>ROUND(I437*H437,2)</f>
        <v>0</v>
      </c>
      <c r="BL437" s="18" t="s">
        <v>168</v>
      </c>
      <c r="BM437" s="142" t="s">
        <v>1355</v>
      </c>
    </row>
    <row r="438" spans="2:65" s="1" customFormat="1" ht="11.25">
      <c r="B438" s="33"/>
      <c r="D438" s="144" t="s">
        <v>154</v>
      </c>
      <c r="F438" s="145" t="s">
        <v>1356</v>
      </c>
      <c r="I438" s="146"/>
      <c r="L438" s="33"/>
      <c r="M438" s="147"/>
      <c r="T438" s="54"/>
      <c r="AT438" s="18" t="s">
        <v>154</v>
      </c>
      <c r="AU438" s="18" t="s">
        <v>86</v>
      </c>
    </row>
    <row r="439" spans="2:65" s="1" customFormat="1" ht="11.25">
      <c r="B439" s="33"/>
      <c r="D439" s="181" t="s">
        <v>970</v>
      </c>
      <c r="F439" s="182" t="s">
        <v>1357</v>
      </c>
      <c r="I439" s="146"/>
      <c r="L439" s="33"/>
      <c r="M439" s="147"/>
      <c r="T439" s="54"/>
      <c r="AT439" s="18" t="s">
        <v>970</v>
      </c>
      <c r="AU439" s="18" t="s">
        <v>86</v>
      </c>
    </row>
    <row r="440" spans="2:65" s="1" customFormat="1" ht="117">
      <c r="B440" s="33"/>
      <c r="D440" s="144" t="s">
        <v>984</v>
      </c>
      <c r="F440" s="148" t="s">
        <v>1358</v>
      </c>
      <c r="I440" s="146"/>
      <c r="L440" s="33"/>
      <c r="M440" s="147"/>
      <c r="T440" s="54"/>
      <c r="AT440" s="18" t="s">
        <v>984</v>
      </c>
      <c r="AU440" s="18" t="s">
        <v>86</v>
      </c>
    </row>
    <row r="441" spans="2:65" s="14" customFormat="1" ht="11.25">
      <c r="B441" s="183"/>
      <c r="D441" s="144" t="s">
        <v>476</v>
      </c>
      <c r="E441" s="184" t="s">
        <v>21</v>
      </c>
      <c r="F441" s="185" t="s">
        <v>1359</v>
      </c>
      <c r="H441" s="184" t="s">
        <v>21</v>
      </c>
      <c r="I441" s="186"/>
      <c r="L441" s="183"/>
      <c r="M441" s="187"/>
      <c r="T441" s="188"/>
      <c r="AT441" s="184" t="s">
        <v>476</v>
      </c>
      <c r="AU441" s="184" t="s">
        <v>86</v>
      </c>
      <c r="AV441" s="14" t="s">
        <v>84</v>
      </c>
      <c r="AW441" s="14" t="s">
        <v>38</v>
      </c>
      <c r="AX441" s="14" t="s">
        <v>77</v>
      </c>
      <c r="AY441" s="184" t="s">
        <v>146</v>
      </c>
    </row>
    <row r="442" spans="2:65" s="12" customFormat="1" ht="11.25">
      <c r="B442" s="163"/>
      <c r="D442" s="144" t="s">
        <v>476</v>
      </c>
      <c r="E442" s="164" t="s">
        <v>21</v>
      </c>
      <c r="F442" s="165" t="s">
        <v>1360</v>
      </c>
      <c r="H442" s="166">
        <v>1.2</v>
      </c>
      <c r="I442" s="167"/>
      <c r="L442" s="163"/>
      <c r="M442" s="168"/>
      <c r="T442" s="169"/>
      <c r="AT442" s="164" t="s">
        <v>476</v>
      </c>
      <c r="AU442" s="164" t="s">
        <v>86</v>
      </c>
      <c r="AV442" s="12" t="s">
        <v>86</v>
      </c>
      <c r="AW442" s="12" t="s">
        <v>38</v>
      </c>
      <c r="AX442" s="12" t="s">
        <v>84</v>
      </c>
      <c r="AY442" s="164" t="s">
        <v>146</v>
      </c>
    </row>
    <row r="443" spans="2:65" s="1" customFormat="1" ht="21.75" customHeight="1">
      <c r="B443" s="33"/>
      <c r="C443" s="149" t="s">
        <v>611</v>
      </c>
      <c r="D443" s="149" t="s">
        <v>195</v>
      </c>
      <c r="E443" s="150" t="s">
        <v>1361</v>
      </c>
      <c r="F443" s="151" t="s">
        <v>1362</v>
      </c>
      <c r="G443" s="152" t="s">
        <v>1338</v>
      </c>
      <c r="H443" s="153">
        <v>28.8</v>
      </c>
      <c r="I443" s="154"/>
      <c r="J443" s="155">
        <f>ROUND(I443*H443,2)</f>
        <v>0</v>
      </c>
      <c r="K443" s="151" t="s">
        <v>967</v>
      </c>
      <c r="L443" s="33"/>
      <c r="M443" s="156" t="s">
        <v>21</v>
      </c>
      <c r="N443" s="157" t="s">
        <v>48</v>
      </c>
      <c r="P443" s="140">
        <f>O443*H443</f>
        <v>0</v>
      </c>
      <c r="Q443" s="140">
        <v>1.4999999999999999E-4</v>
      </c>
      <c r="R443" s="140">
        <f>Q443*H443</f>
        <v>4.3200000000000001E-3</v>
      </c>
      <c r="S443" s="140">
        <v>0</v>
      </c>
      <c r="T443" s="141">
        <f>S443*H443</f>
        <v>0</v>
      </c>
      <c r="AR443" s="142" t="s">
        <v>168</v>
      </c>
      <c r="AT443" s="142" t="s">
        <v>195</v>
      </c>
      <c r="AU443" s="142" t="s">
        <v>86</v>
      </c>
      <c r="AY443" s="18" t="s">
        <v>146</v>
      </c>
      <c r="BE443" s="143">
        <f>IF(N443="základní",J443,0)</f>
        <v>0</v>
      </c>
      <c r="BF443" s="143">
        <f>IF(N443="snížená",J443,0)</f>
        <v>0</v>
      </c>
      <c r="BG443" s="143">
        <f>IF(N443="zákl. přenesená",J443,0)</f>
        <v>0</v>
      </c>
      <c r="BH443" s="143">
        <f>IF(N443="sníž. přenesená",J443,0)</f>
        <v>0</v>
      </c>
      <c r="BI443" s="143">
        <f>IF(N443="nulová",J443,0)</f>
        <v>0</v>
      </c>
      <c r="BJ443" s="18" t="s">
        <v>84</v>
      </c>
      <c r="BK443" s="143">
        <f>ROUND(I443*H443,2)</f>
        <v>0</v>
      </c>
      <c r="BL443" s="18" t="s">
        <v>168</v>
      </c>
      <c r="BM443" s="142" t="s">
        <v>1363</v>
      </c>
    </row>
    <row r="444" spans="2:65" s="1" customFormat="1" ht="11.25">
      <c r="B444" s="33"/>
      <c r="D444" s="144" t="s">
        <v>154</v>
      </c>
      <c r="F444" s="145" t="s">
        <v>1364</v>
      </c>
      <c r="I444" s="146"/>
      <c r="L444" s="33"/>
      <c r="M444" s="147"/>
      <c r="T444" s="54"/>
      <c r="AT444" s="18" t="s">
        <v>154</v>
      </c>
      <c r="AU444" s="18" t="s">
        <v>86</v>
      </c>
    </row>
    <row r="445" spans="2:65" s="1" customFormat="1" ht="11.25">
      <c r="B445" s="33"/>
      <c r="D445" s="181" t="s">
        <v>970</v>
      </c>
      <c r="F445" s="182" t="s">
        <v>1365</v>
      </c>
      <c r="I445" s="146"/>
      <c r="L445" s="33"/>
      <c r="M445" s="147"/>
      <c r="T445" s="54"/>
      <c r="AT445" s="18" t="s">
        <v>970</v>
      </c>
      <c r="AU445" s="18" t="s">
        <v>86</v>
      </c>
    </row>
    <row r="446" spans="2:65" s="1" customFormat="1" ht="117">
      <c r="B446" s="33"/>
      <c r="D446" s="144" t="s">
        <v>984</v>
      </c>
      <c r="F446" s="148" t="s">
        <v>1358</v>
      </c>
      <c r="I446" s="146"/>
      <c r="L446" s="33"/>
      <c r="M446" s="147"/>
      <c r="T446" s="54"/>
      <c r="AT446" s="18" t="s">
        <v>984</v>
      </c>
      <c r="AU446" s="18" t="s">
        <v>86</v>
      </c>
    </row>
    <row r="447" spans="2:65" s="14" customFormat="1" ht="11.25">
      <c r="B447" s="183"/>
      <c r="D447" s="144" t="s">
        <v>476</v>
      </c>
      <c r="E447" s="184" t="s">
        <v>21</v>
      </c>
      <c r="F447" s="185" t="s">
        <v>1366</v>
      </c>
      <c r="H447" s="184" t="s">
        <v>21</v>
      </c>
      <c r="I447" s="186"/>
      <c r="L447" s="183"/>
      <c r="M447" s="187"/>
      <c r="T447" s="188"/>
      <c r="AT447" s="184" t="s">
        <v>476</v>
      </c>
      <c r="AU447" s="184" t="s">
        <v>86</v>
      </c>
      <c r="AV447" s="14" t="s">
        <v>84</v>
      </c>
      <c r="AW447" s="14" t="s">
        <v>38</v>
      </c>
      <c r="AX447" s="14" t="s">
        <v>77</v>
      </c>
      <c r="AY447" s="184" t="s">
        <v>146</v>
      </c>
    </row>
    <row r="448" spans="2:65" s="12" customFormat="1" ht="11.25">
      <c r="B448" s="163"/>
      <c r="D448" s="144" t="s">
        <v>476</v>
      </c>
      <c r="E448" s="164" t="s">
        <v>21</v>
      </c>
      <c r="F448" s="165" t="s">
        <v>1367</v>
      </c>
      <c r="H448" s="166">
        <v>28.8</v>
      </c>
      <c r="I448" s="167"/>
      <c r="L448" s="163"/>
      <c r="M448" s="168"/>
      <c r="T448" s="169"/>
      <c r="AT448" s="164" t="s">
        <v>476</v>
      </c>
      <c r="AU448" s="164" t="s">
        <v>86</v>
      </c>
      <c r="AV448" s="12" t="s">
        <v>86</v>
      </c>
      <c r="AW448" s="12" t="s">
        <v>38</v>
      </c>
      <c r="AX448" s="12" t="s">
        <v>84</v>
      </c>
      <c r="AY448" s="164" t="s">
        <v>146</v>
      </c>
    </row>
    <row r="449" spans="2:65" s="1" customFormat="1" ht="16.5" customHeight="1">
      <c r="B449" s="33"/>
      <c r="C449" s="130" t="s">
        <v>615</v>
      </c>
      <c r="D449" s="130" t="s">
        <v>147</v>
      </c>
      <c r="E449" s="131" t="s">
        <v>1368</v>
      </c>
      <c r="F449" s="132" t="s">
        <v>1369</v>
      </c>
      <c r="G449" s="133" t="s">
        <v>472</v>
      </c>
      <c r="H449" s="134">
        <v>1.4</v>
      </c>
      <c r="I449" s="135"/>
      <c r="J449" s="136">
        <f>ROUND(I449*H449,2)</f>
        <v>0</v>
      </c>
      <c r="K449" s="132" t="s">
        <v>967</v>
      </c>
      <c r="L449" s="137"/>
      <c r="M449" s="138" t="s">
        <v>21</v>
      </c>
      <c r="N449" s="139" t="s">
        <v>48</v>
      </c>
      <c r="P449" s="140">
        <f>O449*H449</f>
        <v>0</v>
      </c>
      <c r="Q449" s="140">
        <v>1</v>
      </c>
      <c r="R449" s="140">
        <f>Q449*H449</f>
        <v>1.4</v>
      </c>
      <c r="S449" s="140">
        <v>0</v>
      </c>
      <c r="T449" s="141">
        <f>S449*H449</f>
        <v>0</v>
      </c>
      <c r="AR449" s="142" t="s">
        <v>189</v>
      </c>
      <c r="AT449" s="142" t="s">
        <v>147</v>
      </c>
      <c r="AU449" s="142" t="s">
        <v>86</v>
      </c>
      <c r="AY449" s="18" t="s">
        <v>146</v>
      </c>
      <c r="BE449" s="143">
        <f>IF(N449="základní",J449,0)</f>
        <v>0</v>
      </c>
      <c r="BF449" s="143">
        <f>IF(N449="snížená",J449,0)</f>
        <v>0</v>
      </c>
      <c r="BG449" s="143">
        <f>IF(N449="zákl. přenesená",J449,0)</f>
        <v>0</v>
      </c>
      <c r="BH449" s="143">
        <f>IF(N449="sníž. přenesená",J449,0)</f>
        <v>0</v>
      </c>
      <c r="BI449" s="143">
        <f>IF(N449="nulová",J449,0)</f>
        <v>0</v>
      </c>
      <c r="BJ449" s="18" t="s">
        <v>84</v>
      </c>
      <c r="BK449" s="143">
        <f>ROUND(I449*H449,2)</f>
        <v>0</v>
      </c>
      <c r="BL449" s="18" t="s">
        <v>168</v>
      </c>
      <c r="BM449" s="142" t="s">
        <v>1370</v>
      </c>
    </row>
    <row r="450" spans="2:65" s="1" customFormat="1" ht="11.25">
      <c r="B450" s="33"/>
      <c r="D450" s="144" t="s">
        <v>154</v>
      </c>
      <c r="F450" s="145" t="s">
        <v>1369</v>
      </c>
      <c r="I450" s="146"/>
      <c r="L450" s="33"/>
      <c r="M450" s="147"/>
      <c r="T450" s="54"/>
      <c r="AT450" s="18" t="s">
        <v>154</v>
      </c>
      <c r="AU450" s="18" t="s">
        <v>86</v>
      </c>
    </row>
    <row r="451" spans="2:65" s="14" customFormat="1" ht="11.25">
      <c r="B451" s="183"/>
      <c r="D451" s="144" t="s">
        <v>476</v>
      </c>
      <c r="E451" s="184" t="s">
        <v>21</v>
      </c>
      <c r="F451" s="185" t="s">
        <v>1359</v>
      </c>
      <c r="H451" s="184" t="s">
        <v>21</v>
      </c>
      <c r="I451" s="186"/>
      <c r="L451" s="183"/>
      <c r="M451" s="187"/>
      <c r="T451" s="188"/>
      <c r="AT451" s="184" t="s">
        <v>476</v>
      </c>
      <c r="AU451" s="184" t="s">
        <v>86</v>
      </c>
      <c r="AV451" s="14" t="s">
        <v>84</v>
      </c>
      <c r="AW451" s="14" t="s">
        <v>38</v>
      </c>
      <c r="AX451" s="14" t="s">
        <v>77</v>
      </c>
      <c r="AY451" s="184" t="s">
        <v>146</v>
      </c>
    </row>
    <row r="452" spans="2:65" s="12" customFormat="1" ht="11.25">
      <c r="B452" s="163"/>
      <c r="D452" s="144" t="s">
        <v>476</v>
      </c>
      <c r="E452" s="164" t="s">
        <v>21</v>
      </c>
      <c r="F452" s="165" t="s">
        <v>1371</v>
      </c>
      <c r="H452" s="166">
        <v>0.6</v>
      </c>
      <c r="I452" s="167"/>
      <c r="L452" s="163"/>
      <c r="M452" s="168"/>
      <c r="T452" s="169"/>
      <c r="AT452" s="164" t="s">
        <v>476</v>
      </c>
      <c r="AU452" s="164" t="s">
        <v>86</v>
      </c>
      <c r="AV452" s="12" t="s">
        <v>86</v>
      </c>
      <c r="AW452" s="12" t="s">
        <v>38</v>
      </c>
      <c r="AX452" s="12" t="s">
        <v>77</v>
      </c>
      <c r="AY452" s="164" t="s">
        <v>146</v>
      </c>
    </row>
    <row r="453" spans="2:65" s="14" customFormat="1" ht="11.25">
      <c r="B453" s="183"/>
      <c r="D453" s="144" t="s">
        <v>476</v>
      </c>
      <c r="E453" s="184" t="s">
        <v>21</v>
      </c>
      <c r="F453" s="185" t="s">
        <v>1366</v>
      </c>
      <c r="H453" s="184" t="s">
        <v>21</v>
      </c>
      <c r="I453" s="186"/>
      <c r="L453" s="183"/>
      <c r="M453" s="187"/>
      <c r="T453" s="188"/>
      <c r="AT453" s="184" t="s">
        <v>476</v>
      </c>
      <c r="AU453" s="184" t="s">
        <v>86</v>
      </c>
      <c r="AV453" s="14" t="s">
        <v>84</v>
      </c>
      <c r="AW453" s="14" t="s">
        <v>38</v>
      </c>
      <c r="AX453" s="14" t="s">
        <v>77</v>
      </c>
      <c r="AY453" s="184" t="s">
        <v>146</v>
      </c>
    </row>
    <row r="454" spans="2:65" s="12" customFormat="1" ht="11.25">
      <c r="B454" s="163"/>
      <c r="D454" s="144" t="s">
        <v>476</v>
      </c>
      <c r="E454" s="164" t="s">
        <v>21</v>
      </c>
      <c r="F454" s="165" t="s">
        <v>1372</v>
      </c>
      <c r="H454" s="166">
        <v>0.8</v>
      </c>
      <c r="I454" s="167"/>
      <c r="L454" s="163"/>
      <c r="M454" s="168"/>
      <c r="T454" s="169"/>
      <c r="AT454" s="164" t="s">
        <v>476</v>
      </c>
      <c r="AU454" s="164" t="s">
        <v>86</v>
      </c>
      <c r="AV454" s="12" t="s">
        <v>86</v>
      </c>
      <c r="AW454" s="12" t="s">
        <v>38</v>
      </c>
      <c r="AX454" s="12" t="s">
        <v>77</v>
      </c>
      <c r="AY454" s="164" t="s">
        <v>146</v>
      </c>
    </row>
    <row r="455" spans="2:65" s="13" customFormat="1" ht="11.25">
      <c r="B455" s="170"/>
      <c r="D455" s="144" t="s">
        <v>476</v>
      </c>
      <c r="E455" s="171" t="s">
        <v>760</v>
      </c>
      <c r="F455" s="172" t="s">
        <v>479</v>
      </c>
      <c r="H455" s="173">
        <v>1.4</v>
      </c>
      <c r="I455" s="174"/>
      <c r="L455" s="170"/>
      <c r="M455" s="175"/>
      <c r="T455" s="176"/>
      <c r="AT455" s="171" t="s">
        <v>476</v>
      </c>
      <c r="AU455" s="171" t="s">
        <v>86</v>
      </c>
      <c r="AV455" s="13" t="s">
        <v>168</v>
      </c>
      <c r="AW455" s="13" t="s">
        <v>38</v>
      </c>
      <c r="AX455" s="13" t="s">
        <v>84</v>
      </c>
      <c r="AY455" s="171" t="s">
        <v>146</v>
      </c>
    </row>
    <row r="456" spans="2:65" s="1" customFormat="1" ht="16.5" customHeight="1">
      <c r="B456" s="33"/>
      <c r="C456" s="130" t="s">
        <v>619</v>
      </c>
      <c r="D456" s="130" t="s">
        <v>147</v>
      </c>
      <c r="E456" s="131" t="s">
        <v>1345</v>
      </c>
      <c r="F456" s="132" t="s">
        <v>1346</v>
      </c>
      <c r="G456" s="133" t="s">
        <v>472</v>
      </c>
      <c r="H456" s="134">
        <v>7.0000000000000007E-2</v>
      </c>
      <c r="I456" s="135"/>
      <c r="J456" s="136">
        <f>ROUND(I456*H456,2)</f>
        <v>0</v>
      </c>
      <c r="K456" s="132" t="s">
        <v>967</v>
      </c>
      <c r="L456" s="137"/>
      <c r="M456" s="138" t="s">
        <v>21</v>
      </c>
      <c r="N456" s="139" t="s">
        <v>48</v>
      </c>
      <c r="P456" s="140">
        <f>O456*H456</f>
        <v>0</v>
      </c>
      <c r="Q456" s="140">
        <v>1</v>
      </c>
      <c r="R456" s="140">
        <f>Q456*H456</f>
        <v>7.0000000000000007E-2</v>
      </c>
      <c r="S456" s="140">
        <v>0</v>
      </c>
      <c r="T456" s="141">
        <f>S456*H456</f>
        <v>0</v>
      </c>
      <c r="AR456" s="142" t="s">
        <v>189</v>
      </c>
      <c r="AT456" s="142" t="s">
        <v>147</v>
      </c>
      <c r="AU456" s="142" t="s">
        <v>86</v>
      </c>
      <c r="AY456" s="18" t="s">
        <v>146</v>
      </c>
      <c r="BE456" s="143">
        <f>IF(N456="základní",J456,0)</f>
        <v>0</v>
      </c>
      <c r="BF456" s="143">
        <f>IF(N456="snížená",J456,0)</f>
        <v>0</v>
      </c>
      <c r="BG456" s="143">
        <f>IF(N456="zákl. přenesená",J456,0)</f>
        <v>0</v>
      </c>
      <c r="BH456" s="143">
        <f>IF(N456="sníž. přenesená",J456,0)</f>
        <v>0</v>
      </c>
      <c r="BI456" s="143">
        <f>IF(N456="nulová",J456,0)</f>
        <v>0</v>
      </c>
      <c r="BJ456" s="18" t="s">
        <v>84</v>
      </c>
      <c r="BK456" s="143">
        <f>ROUND(I456*H456,2)</f>
        <v>0</v>
      </c>
      <c r="BL456" s="18" t="s">
        <v>168</v>
      </c>
      <c r="BM456" s="142" t="s">
        <v>1373</v>
      </c>
    </row>
    <row r="457" spans="2:65" s="1" customFormat="1" ht="11.25">
      <c r="B457" s="33"/>
      <c r="D457" s="144" t="s">
        <v>154</v>
      </c>
      <c r="F457" s="145" t="s">
        <v>1346</v>
      </c>
      <c r="I457" s="146"/>
      <c r="L457" s="33"/>
      <c r="M457" s="147"/>
      <c r="T457" s="54"/>
      <c r="AT457" s="18" t="s">
        <v>154</v>
      </c>
      <c r="AU457" s="18" t="s">
        <v>86</v>
      </c>
    </row>
    <row r="458" spans="2:65" s="12" customFormat="1" ht="11.25">
      <c r="B458" s="163"/>
      <c r="D458" s="144" t="s">
        <v>476</v>
      </c>
      <c r="E458" s="164" t="s">
        <v>21</v>
      </c>
      <c r="F458" s="165" t="s">
        <v>1374</v>
      </c>
      <c r="H458" s="166">
        <v>7.0000000000000007E-2</v>
      </c>
      <c r="I458" s="167"/>
      <c r="L458" s="163"/>
      <c r="M458" s="168"/>
      <c r="T458" s="169"/>
      <c r="AT458" s="164" t="s">
        <v>476</v>
      </c>
      <c r="AU458" s="164" t="s">
        <v>86</v>
      </c>
      <c r="AV458" s="12" t="s">
        <v>86</v>
      </c>
      <c r="AW458" s="12" t="s">
        <v>38</v>
      </c>
      <c r="AX458" s="12" t="s">
        <v>84</v>
      </c>
      <c r="AY458" s="164" t="s">
        <v>146</v>
      </c>
    </row>
    <row r="459" spans="2:65" s="1" customFormat="1" ht="16.5" customHeight="1">
      <c r="B459" s="33"/>
      <c r="C459" s="149" t="s">
        <v>623</v>
      </c>
      <c r="D459" s="149" t="s">
        <v>195</v>
      </c>
      <c r="E459" s="150" t="s">
        <v>1375</v>
      </c>
      <c r="F459" s="151" t="s">
        <v>1376</v>
      </c>
      <c r="G459" s="152" t="s">
        <v>1338</v>
      </c>
      <c r="H459" s="153">
        <v>44.16</v>
      </c>
      <c r="I459" s="154"/>
      <c r="J459" s="155">
        <f>ROUND(I459*H459,2)</f>
        <v>0</v>
      </c>
      <c r="K459" s="151" t="s">
        <v>967</v>
      </c>
      <c r="L459" s="33"/>
      <c r="M459" s="156" t="s">
        <v>21</v>
      </c>
      <c r="N459" s="157" t="s">
        <v>48</v>
      </c>
      <c r="P459" s="140">
        <f>O459*H459</f>
        <v>0</v>
      </c>
      <c r="Q459" s="140">
        <v>1.4E-3</v>
      </c>
      <c r="R459" s="140">
        <f>Q459*H459</f>
        <v>6.1823999999999997E-2</v>
      </c>
      <c r="S459" s="140">
        <v>0</v>
      </c>
      <c r="T459" s="141">
        <f>S459*H459</f>
        <v>0</v>
      </c>
      <c r="AR459" s="142" t="s">
        <v>168</v>
      </c>
      <c r="AT459" s="142" t="s">
        <v>195</v>
      </c>
      <c r="AU459" s="142" t="s">
        <v>86</v>
      </c>
      <c r="AY459" s="18" t="s">
        <v>146</v>
      </c>
      <c r="BE459" s="143">
        <f>IF(N459="základní",J459,0)</f>
        <v>0</v>
      </c>
      <c r="BF459" s="143">
        <f>IF(N459="snížená",J459,0)</f>
        <v>0</v>
      </c>
      <c r="BG459" s="143">
        <f>IF(N459="zákl. přenesená",J459,0)</f>
        <v>0</v>
      </c>
      <c r="BH459" s="143">
        <f>IF(N459="sníž. přenesená",J459,0)</f>
        <v>0</v>
      </c>
      <c r="BI459" s="143">
        <f>IF(N459="nulová",J459,0)</f>
        <v>0</v>
      </c>
      <c r="BJ459" s="18" t="s">
        <v>84</v>
      </c>
      <c r="BK459" s="143">
        <f>ROUND(I459*H459,2)</f>
        <v>0</v>
      </c>
      <c r="BL459" s="18" t="s">
        <v>168</v>
      </c>
      <c r="BM459" s="142" t="s">
        <v>1377</v>
      </c>
    </row>
    <row r="460" spans="2:65" s="1" customFormat="1" ht="11.25">
      <c r="B460" s="33"/>
      <c r="D460" s="144" t="s">
        <v>154</v>
      </c>
      <c r="F460" s="145" t="s">
        <v>1378</v>
      </c>
      <c r="I460" s="146"/>
      <c r="L460" s="33"/>
      <c r="M460" s="147"/>
      <c r="T460" s="54"/>
      <c r="AT460" s="18" t="s">
        <v>154</v>
      </c>
      <c r="AU460" s="18" t="s">
        <v>86</v>
      </c>
    </row>
    <row r="461" spans="2:65" s="1" customFormat="1" ht="11.25">
      <c r="B461" s="33"/>
      <c r="D461" s="181" t="s">
        <v>970</v>
      </c>
      <c r="F461" s="182" t="s">
        <v>1379</v>
      </c>
      <c r="I461" s="146"/>
      <c r="L461" s="33"/>
      <c r="M461" s="147"/>
      <c r="T461" s="54"/>
      <c r="AT461" s="18" t="s">
        <v>970</v>
      </c>
      <c r="AU461" s="18" t="s">
        <v>86</v>
      </c>
    </row>
    <row r="462" spans="2:65" s="1" customFormat="1" ht="117">
      <c r="B462" s="33"/>
      <c r="D462" s="144" t="s">
        <v>984</v>
      </c>
      <c r="F462" s="148" t="s">
        <v>1380</v>
      </c>
      <c r="I462" s="146"/>
      <c r="L462" s="33"/>
      <c r="M462" s="147"/>
      <c r="T462" s="54"/>
      <c r="AT462" s="18" t="s">
        <v>984</v>
      </c>
      <c r="AU462" s="18" t="s">
        <v>86</v>
      </c>
    </row>
    <row r="463" spans="2:65" s="12" customFormat="1" ht="11.25">
      <c r="B463" s="163"/>
      <c r="D463" s="144" t="s">
        <v>476</v>
      </c>
      <c r="E463" s="164" t="s">
        <v>21</v>
      </c>
      <c r="F463" s="165" t="s">
        <v>1381</v>
      </c>
      <c r="H463" s="166">
        <v>44.16</v>
      </c>
      <c r="I463" s="167"/>
      <c r="L463" s="163"/>
      <c r="M463" s="168"/>
      <c r="T463" s="169"/>
      <c r="AT463" s="164" t="s">
        <v>476</v>
      </c>
      <c r="AU463" s="164" t="s">
        <v>86</v>
      </c>
      <c r="AV463" s="12" t="s">
        <v>86</v>
      </c>
      <c r="AW463" s="12" t="s">
        <v>38</v>
      </c>
      <c r="AX463" s="12" t="s">
        <v>77</v>
      </c>
      <c r="AY463" s="164" t="s">
        <v>146</v>
      </c>
    </row>
    <row r="464" spans="2:65" s="13" customFormat="1" ht="11.25">
      <c r="B464" s="170"/>
      <c r="D464" s="144" t="s">
        <v>476</v>
      </c>
      <c r="E464" s="171" t="s">
        <v>21</v>
      </c>
      <c r="F464" s="172" t="s">
        <v>479</v>
      </c>
      <c r="H464" s="173">
        <v>44.16</v>
      </c>
      <c r="I464" s="174"/>
      <c r="L464" s="170"/>
      <c r="M464" s="175"/>
      <c r="T464" s="176"/>
      <c r="AT464" s="171" t="s">
        <v>476</v>
      </c>
      <c r="AU464" s="171" t="s">
        <v>86</v>
      </c>
      <c r="AV464" s="13" t="s">
        <v>168</v>
      </c>
      <c r="AW464" s="13" t="s">
        <v>38</v>
      </c>
      <c r="AX464" s="13" t="s">
        <v>84</v>
      </c>
      <c r="AY464" s="171" t="s">
        <v>146</v>
      </c>
    </row>
    <row r="465" spans="2:65" s="1" customFormat="1" ht="16.5" customHeight="1">
      <c r="B465" s="33"/>
      <c r="C465" s="130" t="s">
        <v>628</v>
      </c>
      <c r="D465" s="130" t="s">
        <v>147</v>
      </c>
      <c r="E465" s="131" t="s">
        <v>1382</v>
      </c>
      <c r="F465" s="132" t="s">
        <v>1383</v>
      </c>
      <c r="G465" s="133" t="s">
        <v>150</v>
      </c>
      <c r="H465" s="134">
        <v>55.2</v>
      </c>
      <c r="I465" s="135"/>
      <c r="J465" s="136">
        <f>ROUND(I465*H465,2)</f>
        <v>0</v>
      </c>
      <c r="K465" s="132" t="s">
        <v>21</v>
      </c>
      <c r="L465" s="137"/>
      <c r="M465" s="138" t="s">
        <v>21</v>
      </c>
      <c r="N465" s="139" t="s">
        <v>48</v>
      </c>
      <c r="P465" s="140">
        <f>O465*H465</f>
        <v>0</v>
      </c>
      <c r="Q465" s="140">
        <v>1E-3</v>
      </c>
      <c r="R465" s="140">
        <f>Q465*H465</f>
        <v>5.5200000000000006E-2</v>
      </c>
      <c r="S465" s="140">
        <v>0</v>
      </c>
      <c r="T465" s="141">
        <f>S465*H465</f>
        <v>0</v>
      </c>
      <c r="AR465" s="142" t="s">
        <v>189</v>
      </c>
      <c r="AT465" s="142" t="s">
        <v>147</v>
      </c>
      <c r="AU465" s="142" t="s">
        <v>86</v>
      </c>
      <c r="AY465" s="18" t="s">
        <v>146</v>
      </c>
      <c r="BE465" s="143">
        <f>IF(N465="základní",J465,0)</f>
        <v>0</v>
      </c>
      <c r="BF465" s="143">
        <f>IF(N465="snížená",J465,0)</f>
        <v>0</v>
      </c>
      <c r="BG465" s="143">
        <f>IF(N465="zákl. přenesená",J465,0)</f>
        <v>0</v>
      </c>
      <c r="BH465" s="143">
        <f>IF(N465="sníž. přenesená",J465,0)</f>
        <v>0</v>
      </c>
      <c r="BI465" s="143">
        <f>IF(N465="nulová",J465,0)</f>
        <v>0</v>
      </c>
      <c r="BJ465" s="18" t="s">
        <v>84</v>
      </c>
      <c r="BK465" s="143">
        <f>ROUND(I465*H465,2)</f>
        <v>0</v>
      </c>
      <c r="BL465" s="18" t="s">
        <v>168</v>
      </c>
      <c r="BM465" s="142" t="s">
        <v>1384</v>
      </c>
    </row>
    <row r="466" spans="2:65" s="1" customFormat="1" ht="11.25">
      <c r="B466" s="33"/>
      <c r="D466" s="144" t="s">
        <v>154</v>
      </c>
      <c r="F466" s="145" t="s">
        <v>1383</v>
      </c>
      <c r="I466" s="146"/>
      <c r="L466" s="33"/>
      <c r="M466" s="147"/>
      <c r="T466" s="54"/>
      <c r="AT466" s="18" t="s">
        <v>154</v>
      </c>
      <c r="AU466" s="18" t="s">
        <v>86</v>
      </c>
    </row>
    <row r="467" spans="2:65" s="12" customFormat="1" ht="11.25">
      <c r="B467" s="163"/>
      <c r="D467" s="144" t="s">
        <v>476</v>
      </c>
      <c r="E467" s="164" t="s">
        <v>21</v>
      </c>
      <c r="F467" s="165" t="s">
        <v>1385</v>
      </c>
      <c r="H467" s="166">
        <v>55.2</v>
      </c>
      <c r="I467" s="167"/>
      <c r="L467" s="163"/>
      <c r="M467" s="168"/>
      <c r="T467" s="169"/>
      <c r="AT467" s="164" t="s">
        <v>476</v>
      </c>
      <c r="AU467" s="164" t="s">
        <v>86</v>
      </c>
      <c r="AV467" s="12" t="s">
        <v>86</v>
      </c>
      <c r="AW467" s="12" t="s">
        <v>38</v>
      </c>
      <c r="AX467" s="12" t="s">
        <v>77</v>
      </c>
      <c r="AY467" s="164" t="s">
        <v>146</v>
      </c>
    </row>
    <row r="468" spans="2:65" s="13" customFormat="1" ht="11.25">
      <c r="B468" s="170"/>
      <c r="D468" s="144" t="s">
        <v>476</v>
      </c>
      <c r="E468" s="171" t="s">
        <v>21</v>
      </c>
      <c r="F468" s="172" t="s">
        <v>479</v>
      </c>
      <c r="H468" s="173">
        <v>55.2</v>
      </c>
      <c r="I468" s="174"/>
      <c r="L468" s="170"/>
      <c r="M468" s="175"/>
      <c r="T468" s="176"/>
      <c r="AT468" s="171" t="s">
        <v>476</v>
      </c>
      <c r="AU468" s="171" t="s">
        <v>86</v>
      </c>
      <c r="AV468" s="13" t="s">
        <v>168</v>
      </c>
      <c r="AW468" s="13" t="s">
        <v>38</v>
      </c>
      <c r="AX468" s="13" t="s">
        <v>84</v>
      </c>
      <c r="AY468" s="171" t="s">
        <v>146</v>
      </c>
    </row>
    <row r="469" spans="2:65" s="1" customFormat="1" ht="16.5" customHeight="1">
      <c r="B469" s="33"/>
      <c r="C469" s="149" t="s">
        <v>152</v>
      </c>
      <c r="D469" s="149" t="s">
        <v>195</v>
      </c>
      <c r="E469" s="150" t="s">
        <v>1386</v>
      </c>
      <c r="F469" s="151" t="s">
        <v>1387</v>
      </c>
      <c r="G469" s="152" t="s">
        <v>738</v>
      </c>
      <c r="H469" s="153">
        <v>14.427</v>
      </c>
      <c r="I469" s="154"/>
      <c r="J469" s="155">
        <f>ROUND(I469*H469,2)</f>
        <v>0</v>
      </c>
      <c r="K469" s="151" t="s">
        <v>967</v>
      </c>
      <c r="L469" s="33"/>
      <c r="M469" s="156" t="s">
        <v>21</v>
      </c>
      <c r="N469" s="157" t="s">
        <v>48</v>
      </c>
      <c r="P469" s="140">
        <f>O469*H469</f>
        <v>0</v>
      </c>
      <c r="Q469" s="140">
        <v>2.5018699999999998</v>
      </c>
      <c r="R469" s="140">
        <f>Q469*H469</f>
        <v>36.094478489999993</v>
      </c>
      <c r="S469" s="140">
        <v>0</v>
      </c>
      <c r="T469" s="141">
        <f>S469*H469</f>
        <v>0</v>
      </c>
      <c r="AR469" s="142" t="s">
        <v>168</v>
      </c>
      <c r="AT469" s="142" t="s">
        <v>195</v>
      </c>
      <c r="AU469" s="142" t="s">
        <v>86</v>
      </c>
      <c r="AY469" s="18" t="s">
        <v>146</v>
      </c>
      <c r="BE469" s="143">
        <f>IF(N469="základní",J469,0)</f>
        <v>0</v>
      </c>
      <c r="BF469" s="143">
        <f>IF(N469="snížená",J469,0)</f>
        <v>0</v>
      </c>
      <c r="BG469" s="143">
        <f>IF(N469="zákl. přenesená",J469,0)</f>
        <v>0</v>
      </c>
      <c r="BH469" s="143">
        <f>IF(N469="sníž. přenesená",J469,0)</f>
        <v>0</v>
      </c>
      <c r="BI469" s="143">
        <f>IF(N469="nulová",J469,0)</f>
        <v>0</v>
      </c>
      <c r="BJ469" s="18" t="s">
        <v>84</v>
      </c>
      <c r="BK469" s="143">
        <f>ROUND(I469*H469,2)</f>
        <v>0</v>
      </c>
      <c r="BL469" s="18" t="s">
        <v>168</v>
      </c>
      <c r="BM469" s="142" t="s">
        <v>1388</v>
      </c>
    </row>
    <row r="470" spans="2:65" s="1" customFormat="1" ht="11.25">
      <c r="B470" s="33"/>
      <c r="D470" s="144" t="s">
        <v>154</v>
      </c>
      <c r="F470" s="145" t="s">
        <v>1389</v>
      </c>
      <c r="I470" s="146"/>
      <c r="L470" s="33"/>
      <c r="M470" s="147"/>
      <c r="T470" s="54"/>
      <c r="AT470" s="18" t="s">
        <v>154</v>
      </c>
      <c r="AU470" s="18" t="s">
        <v>86</v>
      </c>
    </row>
    <row r="471" spans="2:65" s="1" customFormat="1" ht="11.25">
      <c r="B471" s="33"/>
      <c r="D471" s="181" t="s">
        <v>970</v>
      </c>
      <c r="F471" s="182" t="s">
        <v>1390</v>
      </c>
      <c r="I471" s="146"/>
      <c r="L471" s="33"/>
      <c r="M471" s="147"/>
      <c r="T471" s="54"/>
      <c r="AT471" s="18" t="s">
        <v>970</v>
      </c>
      <c r="AU471" s="18" t="s">
        <v>86</v>
      </c>
    </row>
    <row r="472" spans="2:65" s="1" customFormat="1" ht="58.5">
      <c r="B472" s="33"/>
      <c r="D472" s="144" t="s">
        <v>984</v>
      </c>
      <c r="F472" s="148" t="s">
        <v>1391</v>
      </c>
      <c r="I472" s="146"/>
      <c r="L472" s="33"/>
      <c r="M472" s="147"/>
      <c r="T472" s="54"/>
      <c r="AT472" s="18" t="s">
        <v>984</v>
      </c>
      <c r="AU472" s="18" t="s">
        <v>86</v>
      </c>
    </row>
    <row r="473" spans="2:65" s="12" customFormat="1" ht="11.25">
      <c r="B473" s="163"/>
      <c r="D473" s="144" t="s">
        <v>476</v>
      </c>
      <c r="E473" s="164" t="s">
        <v>21</v>
      </c>
      <c r="F473" s="165" t="s">
        <v>1392</v>
      </c>
      <c r="H473" s="166">
        <v>1.2749999999999999</v>
      </c>
      <c r="I473" s="167"/>
      <c r="L473" s="163"/>
      <c r="M473" s="168"/>
      <c r="T473" s="169"/>
      <c r="AT473" s="164" t="s">
        <v>476</v>
      </c>
      <c r="AU473" s="164" t="s">
        <v>86</v>
      </c>
      <c r="AV473" s="12" t="s">
        <v>86</v>
      </c>
      <c r="AW473" s="12" t="s">
        <v>38</v>
      </c>
      <c r="AX473" s="12" t="s">
        <v>77</v>
      </c>
      <c r="AY473" s="164" t="s">
        <v>146</v>
      </c>
    </row>
    <row r="474" spans="2:65" s="12" customFormat="1" ht="11.25">
      <c r="B474" s="163"/>
      <c r="D474" s="144" t="s">
        <v>476</v>
      </c>
      <c r="E474" s="164" t="s">
        <v>21</v>
      </c>
      <c r="F474" s="165" t="s">
        <v>1393</v>
      </c>
      <c r="H474" s="166">
        <v>3.6480000000000001</v>
      </c>
      <c r="I474" s="167"/>
      <c r="L474" s="163"/>
      <c r="M474" s="168"/>
      <c r="T474" s="169"/>
      <c r="AT474" s="164" t="s">
        <v>476</v>
      </c>
      <c r="AU474" s="164" t="s">
        <v>86</v>
      </c>
      <c r="AV474" s="12" t="s">
        <v>86</v>
      </c>
      <c r="AW474" s="12" t="s">
        <v>38</v>
      </c>
      <c r="AX474" s="12" t="s">
        <v>77</v>
      </c>
      <c r="AY474" s="164" t="s">
        <v>146</v>
      </c>
    </row>
    <row r="475" spans="2:65" s="12" customFormat="1" ht="11.25">
      <c r="B475" s="163"/>
      <c r="D475" s="144" t="s">
        <v>476</v>
      </c>
      <c r="E475" s="164" t="s">
        <v>21</v>
      </c>
      <c r="F475" s="165" t="s">
        <v>1394</v>
      </c>
      <c r="H475" s="166">
        <v>5.6159999999999997</v>
      </c>
      <c r="I475" s="167"/>
      <c r="L475" s="163"/>
      <c r="M475" s="168"/>
      <c r="T475" s="169"/>
      <c r="AT475" s="164" t="s">
        <v>476</v>
      </c>
      <c r="AU475" s="164" t="s">
        <v>86</v>
      </c>
      <c r="AV475" s="12" t="s">
        <v>86</v>
      </c>
      <c r="AW475" s="12" t="s">
        <v>38</v>
      </c>
      <c r="AX475" s="12" t="s">
        <v>77</v>
      </c>
      <c r="AY475" s="164" t="s">
        <v>146</v>
      </c>
    </row>
    <row r="476" spans="2:65" s="12" customFormat="1" ht="11.25">
      <c r="B476" s="163"/>
      <c r="D476" s="144" t="s">
        <v>476</v>
      </c>
      <c r="E476" s="164" t="s">
        <v>21</v>
      </c>
      <c r="F476" s="165" t="s">
        <v>1395</v>
      </c>
      <c r="H476" s="166">
        <v>3.8879999999999999</v>
      </c>
      <c r="I476" s="167"/>
      <c r="L476" s="163"/>
      <c r="M476" s="168"/>
      <c r="T476" s="169"/>
      <c r="AT476" s="164" t="s">
        <v>476</v>
      </c>
      <c r="AU476" s="164" t="s">
        <v>86</v>
      </c>
      <c r="AV476" s="12" t="s">
        <v>86</v>
      </c>
      <c r="AW476" s="12" t="s">
        <v>38</v>
      </c>
      <c r="AX476" s="12" t="s">
        <v>77</v>
      </c>
      <c r="AY476" s="164" t="s">
        <v>146</v>
      </c>
    </row>
    <row r="477" spans="2:65" s="13" customFormat="1" ht="11.25">
      <c r="B477" s="170"/>
      <c r="D477" s="144" t="s">
        <v>476</v>
      </c>
      <c r="E477" s="171" t="s">
        <v>21</v>
      </c>
      <c r="F477" s="172" t="s">
        <v>479</v>
      </c>
      <c r="H477" s="173">
        <v>14.427</v>
      </c>
      <c r="I477" s="174"/>
      <c r="L477" s="170"/>
      <c r="M477" s="175"/>
      <c r="T477" s="176"/>
      <c r="AT477" s="171" t="s">
        <v>476</v>
      </c>
      <c r="AU477" s="171" t="s">
        <v>86</v>
      </c>
      <c r="AV477" s="13" t="s">
        <v>168</v>
      </c>
      <c r="AW477" s="13" t="s">
        <v>38</v>
      </c>
      <c r="AX477" s="13" t="s">
        <v>84</v>
      </c>
      <c r="AY477" s="171" t="s">
        <v>146</v>
      </c>
    </row>
    <row r="478" spans="2:65" s="1" customFormat="1" ht="16.5" customHeight="1">
      <c r="B478" s="33"/>
      <c r="C478" s="149" t="s">
        <v>637</v>
      </c>
      <c r="D478" s="149" t="s">
        <v>195</v>
      </c>
      <c r="E478" s="150" t="s">
        <v>1396</v>
      </c>
      <c r="F478" s="151" t="s">
        <v>1397</v>
      </c>
      <c r="G478" s="152" t="s">
        <v>722</v>
      </c>
      <c r="H478" s="153">
        <v>97.92</v>
      </c>
      <c r="I478" s="154"/>
      <c r="J478" s="155">
        <f>ROUND(I478*H478,2)</f>
        <v>0</v>
      </c>
      <c r="K478" s="151" t="s">
        <v>967</v>
      </c>
      <c r="L478" s="33"/>
      <c r="M478" s="156" t="s">
        <v>21</v>
      </c>
      <c r="N478" s="157" t="s">
        <v>48</v>
      </c>
      <c r="P478" s="140">
        <f>O478*H478</f>
        <v>0</v>
      </c>
      <c r="Q478" s="140">
        <v>2.6900000000000001E-3</v>
      </c>
      <c r="R478" s="140">
        <f>Q478*H478</f>
        <v>0.26340479999999999</v>
      </c>
      <c r="S478" s="140">
        <v>0</v>
      </c>
      <c r="T478" s="141">
        <f>S478*H478</f>
        <v>0</v>
      </c>
      <c r="AR478" s="142" t="s">
        <v>168</v>
      </c>
      <c r="AT478" s="142" t="s">
        <v>195</v>
      </c>
      <c r="AU478" s="142" t="s">
        <v>86</v>
      </c>
      <c r="AY478" s="18" t="s">
        <v>146</v>
      </c>
      <c r="BE478" s="143">
        <f>IF(N478="základní",J478,0)</f>
        <v>0</v>
      </c>
      <c r="BF478" s="143">
        <f>IF(N478="snížená",J478,0)</f>
        <v>0</v>
      </c>
      <c r="BG478" s="143">
        <f>IF(N478="zákl. přenesená",J478,0)</f>
        <v>0</v>
      </c>
      <c r="BH478" s="143">
        <f>IF(N478="sníž. přenesená",J478,0)</f>
        <v>0</v>
      </c>
      <c r="BI478" s="143">
        <f>IF(N478="nulová",J478,0)</f>
        <v>0</v>
      </c>
      <c r="BJ478" s="18" t="s">
        <v>84</v>
      </c>
      <c r="BK478" s="143">
        <f>ROUND(I478*H478,2)</f>
        <v>0</v>
      </c>
      <c r="BL478" s="18" t="s">
        <v>168</v>
      </c>
      <c r="BM478" s="142" t="s">
        <v>1398</v>
      </c>
    </row>
    <row r="479" spans="2:65" s="1" customFormat="1" ht="11.25">
      <c r="B479" s="33"/>
      <c r="D479" s="144" t="s">
        <v>154</v>
      </c>
      <c r="F479" s="145" t="s">
        <v>1399</v>
      </c>
      <c r="I479" s="146"/>
      <c r="L479" s="33"/>
      <c r="M479" s="147"/>
      <c r="T479" s="54"/>
      <c r="AT479" s="18" t="s">
        <v>154</v>
      </c>
      <c r="AU479" s="18" t="s">
        <v>86</v>
      </c>
    </row>
    <row r="480" spans="2:65" s="1" customFormat="1" ht="11.25">
      <c r="B480" s="33"/>
      <c r="D480" s="181" t="s">
        <v>970</v>
      </c>
      <c r="F480" s="182" t="s">
        <v>1400</v>
      </c>
      <c r="I480" s="146"/>
      <c r="L480" s="33"/>
      <c r="M480" s="147"/>
      <c r="T480" s="54"/>
      <c r="AT480" s="18" t="s">
        <v>970</v>
      </c>
      <c r="AU480" s="18" t="s">
        <v>86</v>
      </c>
    </row>
    <row r="481" spans="2:65" s="1" customFormat="1" ht="39">
      <c r="B481" s="33"/>
      <c r="D481" s="144" t="s">
        <v>984</v>
      </c>
      <c r="F481" s="148" t="s">
        <v>1401</v>
      </c>
      <c r="I481" s="146"/>
      <c r="L481" s="33"/>
      <c r="M481" s="147"/>
      <c r="T481" s="54"/>
      <c r="AT481" s="18" t="s">
        <v>984</v>
      </c>
      <c r="AU481" s="18" t="s">
        <v>86</v>
      </c>
    </row>
    <row r="482" spans="2:65" s="14" customFormat="1" ht="11.25">
      <c r="B482" s="183"/>
      <c r="D482" s="144" t="s">
        <v>476</v>
      </c>
      <c r="E482" s="184" t="s">
        <v>21</v>
      </c>
      <c r="F482" s="185" t="s">
        <v>1402</v>
      </c>
      <c r="H482" s="184" t="s">
        <v>21</v>
      </c>
      <c r="I482" s="186"/>
      <c r="L482" s="183"/>
      <c r="M482" s="187"/>
      <c r="T482" s="188"/>
      <c r="AT482" s="184" t="s">
        <v>476</v>
      </c>
      <c r="AU482" s="184" t="s">
        <v>86</v>
      </c>
      <c r="AV482" s="14" t="s">
        <v>84</v>
      </c>
      <c r="AW482" s="14" t="s">
        <v>38</v>
      </c>
      <c r="AX482" s="14" t="s">
        <v>77</v>
      </c>
      <c r="AY482" s="184" t="s">
        <v>146</v>
      </c>
    </row>
    <row r="483" spans="2:65" s="12" customFormat="1" ht="11.25">
      <c r="B483" s="163"/>
      <c r="D483" s="144" t="s">
        <v>476</v>
      </c>
      <c r="E483" s="164" t="s">
        <v>21</v>
      </c>
      <c r="F483" s="165" t="s">
        <v>1403</v>
      </c>
      <c r="H483" s="166">
        <v>8.5</v>
      </c>
      <c r="I483" s="167"/>
      <c r="L483" s="163"/>
      <c r="M483" s="168"/>
      <c r="T483" s="169"/>
      <c r="AT483" s="164" t="s">
        <v>476</v>
      </c>
      <c r="AU483" s="164" t="s">
        <v>86</v>
      </c>
      <c r="AV483" s="12" t="s">
        <v>86</v>
      </c>
      <c r="AW483" s="12" t="s">
        <v>38</v>
      </c>
      <c r="AX483" s="12" t="s">
        <v>77</v>
      </c>
      <c r="AY483" s="164" t="s">
        <v>146</v>
      </c>
    </row>
    <row r="484" spans="2:65" s="12" customFormat="1" ht="11.25">
      <c r="B484" s="163"/>
      <c r="D484" s="144" t="s">
        <v>476</v>
      </c>
      <c r="E484" s="164" t="s">
        <v>21</v>
      </c>
      <c r="F484" s="165" t="s">
        <v>1404</v>
      </c>
      <c r="H484" s="166">
        <v>0.3</v>
      </c>
      <c r="I484" s="167"/>
      <c r="L484" s="163"/>
      <c r="M484" s="168"/>
      <c r="T484" s="169"/>
      <c r="AT484" s="164" t="s">
        <v>476</v>
      </c>
      <c r="AU484" s="164" t="s">
        <v>86</v>
      </c>
      <c r="AV484" s="12" t="s">
        <v>86</v>
      </c>
      <c r="AW484" s="12" t="s">
        <v>38</v>
      </c>
      <c r="AX484" s="12" t="s">
        <v>77</v>
      </c>
      <c r="AY484" s="164" t="s">
        <v>146</v>
      </c>
    </row>
    <row r="485" spans="2:65" s="14" customFormat="1" ht="11.25">
      <c r="B485" s="183"/>
      <c r="D485" s="144" t="s">
        <v>476</v>
      </c>
      <c r="E485" s="184" t="s">
        <v>21</v>
      </c>
      <c r="F485" s="185" t="s">
        <v>1405</v>
      </c>
      <c r="H485" s="184" t="s">
        <v>21</v>
      </c>
      <c r="I485" s="186"/>
      <c r="L485" s="183"/>
      <c r="M485" s="187"/>
      <c r="T485" s="188"/>
      <c r="AT485" s="184" t="s">
        <v>476</v>
      </c>
      <c r="AU485" s="184" t="s">
        <v>86</v>
      </c>
      <c r="AV485" s="14" t="s">
        <v>84</v>
      </c>
      <c r="AW485" s="14" t="s">
        <v>38</v>
      </c>
      <c r="AX485" s="14" t="s">
        <v>77</v>
      </c>
      <c r="AY485" s="184" t="s">
        <v>146</v>
      </c>
    </row>
    <row r="486" spans="2:65" s="12" customFormat="1" ht="11.25">
      <c r="B486" s="163"/>
      <c r="D486" s="144" t="s">
        <v>476</v>
      </c>
      <c r="E486" s="164" t="s">
        <v>21</v>
      </c>
      <c r="F486" s="165" t="s">
        <v>1406</v>
      </c>
      <c r="H486" s="166">
        <v>24.32</v>
      </c>
      <c r="I486" s="167"/>
      <c r="L486" s="163"/>
      <c r="M486" s="168"/>
      <c r="T486" s="169"/>
      <c r="AT486" s="164" t="s">
        <v>476</v>
      </c>
      <c r="AU486" s="164" t="s">
        <v>86</v>
      </c>
      <c r="AV486" s="12" t="s">
        <v>86</v>
      </c>
      <c r="AW486" s="12" t="s">
        <v>38</v>
      </c>
      <c r="AX486" s="12" t="s">
        <v>77</v>
      </c>
      <c r="AY486" s="164" t="s">
        <v>146</v>
      </c>
    </row>
    <row r="487" spans="2:65" s="12" customFormat="1" ht="11.25">
      <c r="B487" s="163"/>
      <c r="D487" s="144" t="s">
        <v>476</v>
      </c>
      <c r="E487" s="164" t="s">
        <v>21</v>
      </c>
      <c r="F487" s="165" t="s">
        <v>1407</v>
      </c>
      <c r="H487" s="166">
        <v>0.48</v>
      </c>
      <c r="I487" s="167"/>
      <c r="L487" s="163"/>
      <c r="M487" s="168"/>
      <c r="T487" s="169"/>
      <c r="AT487" s="164" t="s">
        <v>476</v>
      </c>
      <c r="AU487" s="164" t="s">
        <v>86</v>
      </c>
      <c r="AV487" s="12" t="s">
        <v>86</v>
      </c>
      <c r="AW487" s="12" t="s">
        <v>38</v>
      </c>
      <c r="AX487" s="12" t="s">
        <v>77</v>
      </c>
      <c r="AY487" s="164" t="s">
        <v>146</v>
      </c>
    </row>
    <row r="488" spans="2:65" s="12" customFormat="1" ht="11.25">
      <c r="B488" s="163"/>
      <c r="D488" s="144" t="s">
        <v>476</v>
      </c>
      <c r="E488" s="164" t="s">
        <v>21</v>
      </c>
      <c r="F488" s="165" t="s">
        <v>1408</v>
      </c>
      <c r="H488" s="166">
        <v>37.44</v>
      </c>
      <c r="I488" s="167"/>
      <c r="L488" s="163"/>
      <c r="M488" s="168"/>
      <c r="T488" s="169"/>
      <c r="AT488" s="164" t="s">
        <v>476</v>
      </c>
      <c r="AU488" s="164" t="s">
        <v>86</v>
      </c>
      <c r="AV488" s="12" t="s">
        <v>86</v>
      </c>
      <c r="AW488" s="12" t="s">
        <v>38</v>
      </c>
      <c r="AX488" s="12" t="s">
        <v>77</v>
      </c>
      <c r="AY488" s="164" t="s">
        <v>146</v>
      </c>
    </row>
    <row r="489" spans="2:65" s="12" customFormat="1" ht="11.25">
      <c r="B489" s="163"/>
      <c r="D489" s="144" t="s">
        <v>476</v>
      </c>
      <c r="E489" s="164" t="s">
        <v>21</v>
      </c>
      <c r="F489" s="165" t="s">
        <v>1407</v>
      </c>
      <c r="H489" s="166">
        <v>0.48</v>
      </c>
      <c r="I489" s="167"/>
      <c r="L489" s="163"/>
      <c r="M489" s="168"/>
      <c r="T489" s="169"/>
      <c r="AT489" s="164" t="s">
        <v>476</v>
      </c>
      <c r="AU489" s="164" t="s">
        <v>86</v>
      </c>
      <c r="AV489" s="12" t="s">
        <v>86</v>
      </c>
      <c r="AW489" s="12" t="s">
        <v>38</v>
      </c>
      <c r="AX489" s="12" t="s">
        <v>77</v>
      </c>
      <c r="AY489" s="164" t="s">
        <v>146</v>
      </c>
    </row>
    <row r="490" spans="2:65" s="12" customFormat="1" ht="11.25">
      <c r="B490" s="163"/>
      <c r="D490" s="144" t="s">
        <v>476</v>
      </c>
      <c r="E490" s="164" t="s">
        <v>21</v>
      </c>
      <c r="F490" s="165" t="s">
        <v>1409</v>
      </c>
      <c r="H490" s="166">
        <v>25.92</v>
      </c>
      <c r="I490" s="167"/>
      <c r="L490" s="163"/>
      <c r="M490" s="168"/>
      <c r="T490" s="169"/>
      <c r="AT490" s="164" t="s">
        <v>476</v>
      </c>
      <c r="AU490" s="164" t="s">
        <v>86</v>
      </c>
      <c r="AV490" s="12" t="s">
        <v>86</v>
      </c>
      <c r="AW490" s="12" t="s">
        <v>38</v>
      </c>
      <c r="AX490" s="12" t="s">
        <v>77</v>
      </c>
      <c r="AY490" s="164" t="s">
        <v>146</v>
      </c>
    </row>
    <row r="491" spans="2:65" s="12" customFormat="1" ht="11.25">
      <c r="B491" s="163"/>
      <c r="D491" s="144" t="s">
        <v>476</v>
      </c>
      <c r="E491" s="164" t="s">
        <v>21</v>
      </c>
      <c r="F491" s="165" t="s">
        <v>1407</v>
      </c>
      <c r="H491" s="166">
        <v>0.48</v>
      </c>
      <c r="I491" s="167"/>
      <c r="L491" s="163"/>
      <c r="M491" s="168"/>
      <c r="T491" s="169"/>
      <c r="AT491" s="164" t="s">
        <v>476</v>
      </c>
      <c r="AU491" s="164" t="s">
        <v>86</v>
      </c>
      <c r="AV491" s="12" t="s">
        <v>86</v>
      </c>
      <c r="AW491" s="12" t="s">
        <v>38</v>
      </c>
      <c r="AX491" s="12" t="s">
        <v>77</v>
      </c>
      <c r="AY491" s="164" t="s">
        <v>146</v>
      </c>
    </row>
    <row r="492" spans="2:65" s="13" customFormat="1" ht="11.25">
      <c r="B492" s="170"/>
      <c r="D492" s="144" t="s">
        <v>476</v>
      </c>
      <c r="E492" s="171" t="s">
        <v>727</v>
      </c>
      <c r="F492" s="172" t="s">
        <v>479</v>
      </c>
      <c r="H492" s="173">
        <v>97.92</v>
      </c>
      <c r="I492" s="174"/>
      <c r="L492" s="170"/>
      <c r="M492" s="175"/>
      <c r="T492" s="176"/>
      <c r="AT492" s="171" t="s">
        <v>476</v>
      </c>
      <c r="AU492" s="171" t="s">
        <v>86</v>
      </c>
      <c r="AV492" s="13" t="s">
        <v>168</v>
      </c>
      <c r="AW492" s="13" t="s">
        <v>38</v>
      </c>
      <c r="AX492" s="13" t="s">
        <v>84</v>
      </c>
      <c r="AY492" s="171" t="s">
        <v>146</v>
      </c>
    </row>
    <row r="493" spans="2:65" s="1" customFormat="1" ht="16.5" customHeight="1">
      <c r="B493" s="33"/>
      <c r="C493" s="149" t="s">
        <v>642</v>
      </c>
      <c r="D493" s="149" t="s">
        <v>195</v>
      </c>
      <c r="E493" s="150" t="s">
        <v>1410</v>
      </c>
      <c r="F493" s="151" t="s">
        <v>1411</v>
      </c>
      <c r="G493" s="152" t="s">
        <v>722</v>
      </c>
      <c r="H493" s="153">
        <v>97.92</v>
      </c>
      <c r="I493" s="154"/>
      <c r="J493" s="155">
        <f>ROUND(I493*H493,2)</f>
        <v>0</v>
      </c>
      <c r="K493" s="151" t="s">
        <v>967</v>
      </c>
      <c r="L493" s="33"/>
      <c r="M493" s="156" t="s">
        <v>21</v>
      </c>
      <c r="N493" s="157" t="s">
        <v>48</v>
      </c>
      <c r="P493" s="140">
        <f>O493*H493</f>
        <v>0</v>
      </c>
      <c r="Q493" s="140">
        <v>0</v>
      </c>
      <c r="R493" s="140">
        <f>Q493*H493</f>
        <v>0</v>
      </c>
      <c r="S493" s="140">
        <v>0</v>
      </c>
      <c r="T493" s="141">
        <f>S493*H493</f>
        <v>0</v>
      </c>
      <c r="AR493" s="142" t="s">
        <v>168</v>
      </c>
      <c r="AT493" s="142" t="s">
        <v>195</v>
      </c>
      <c r="AU493" s="142" t="s">
        <v>86</v>
      </c>
      <c r="AY493" s="18" t="s">
        <v>146</v>
      </c>
      <c r="BE493" s="143">
        <f>IF(N493="základní",J493,0)</f>
        <v>0</v>
      </c>
      <c r="BF493" s="143">
        <f>IF(N493="snížená",J493,0)</f>
        <v>0</v>
      </c>
      <c r="BG493" s="143">
        <f>IF(N493="zákl. přenesená",J493,0)</f>
        <v>0</v>
      </c>
      <c r="BH493" s="143">
        <f>IF(N493="sníž. přenesená",J493,0)</f>
        <v>0</v>
      </c>
      <c r="BI493" s="143">
        <f>IF(N493="nulová",J493,0)</f>
        <v>0</v>
      </c>
      <c r="BJ493" s="18" t="s">
        <v>84</v>
      </c>
      <c r="BK493" s="143">
        <f>ROUND(I493*H493,2)</f>
        <v>0</v>
      </c>
      <c r="BL493" s="18" t="s">
        <v>168</v>
      </c>
      <c r="BM493" s="142" t="s">
        <v>1412</v>
      </c>
    </row>
    <row r="494" spans="2:65" s="1" customFormat="1" ht="11.25">
      <c r="B494" s="33"/>
      <c r="D494" s="144" t="s">
        <v>154</v>
      </c>
      <c r="F494" s="145" t="s">
        <v>1413</v>
      </c>
      <c r="I494" s="146"/>
      <c r="L494" s="33"/>
      <c r="M494" s="147"/>
      <c r="T494" s="54"/>
      <c r="AT494" s="18" t="s">
        <v>154</v>
      </c>
      <c r="AU494" s="18" t="s">
        <v>86</v>
      </c>
    </row>
    <row r="495" spans="2:65" s="1" customFormat="1" ht="11.25">
      <c r="B495" s="33"/>
      <c r="D495" s="181" t="s">
        <v>970</v>
      </c>
      <c r="F495" s="182" t="s">
        <v>1414</v>
      </c>
      <c r="I495" s="146"/>
      <c r="L495" s="33"/>
      <c r="M495" s="147"/>
      <c r="T495" s="54"/>
      <c r="AT495" s="18" t="s">
        <v>970</v>
      </c>
      <c r="AU495" s="18" t="s">
        <v>86</v>
      </c>
    </row>
    <row r="496" spans="2:65" s="1" customFormat="1" ht="39">
      <c r="B496" s="33"/>
      <c r="D496" s="144" t="s">
        <v>984</v>
      </c>
      <c r="F496" s="148" t="s">
        <v>1401</v>
      </c>
      <c r="I496" s="146"/>
      <c r="L496" s="33"/>
      <c r="M496" s="147"/>
      <c r="T496" s="54"/>
      <c r="AT496" s="18" t="s">
        <v>984</v>
      </c>
      <c r="AU496" s="18" t="s">
        <v>86</v>
      </c>
    </row>
    <row r="497" spans="2:65" s="12" customFormat="1" ht="11.25">
      <c r="B497" s="163"/>
      <c r="D497" s="144" t="s">
        <v>476</v>
      </c>
      <c r="E497" s="164" t="s">
        <v>21</v>
      </c>
      <c r="F497" s="165" t="s">
        <v>727</v>
      </c>
      <c r="H497" s="166">
        <v>97.92</v>
      </c>
      <c r="I497" s="167"/>
      <c r="L497" s="163"/>
      <c r="M497" s="168"/>
      <c r="T497" s="169"/>
      <c r="AT497" s="164" t="s">
        <v>476</v>
      </c>
      <c r="AU497" s="164" t="s">
        <v>86</v>
      </c>
      <c r="AV497" s="12" t="s">
        <v>86</v>
      </c>
      <c r="AW497" s="12" t="s">
        <v>38</v>
      </c>
      <c r="AX497" s="12" t="s">
        <v>84</v>
      </c>
      <c r="AY497" s="164" t="s">
        <v>146</v>
      </c>
    </row>
    <row r="498" spans="2:65" s="1" customFormat="1" ht="16.5" customHeight="1">
      <c r="B498" s="33"/>
      <c r="C498" s="149" t="s">
        <v>647</v>
      </c>
      <c r="D498" s="149" t="s">
        <v>195</v>
      </c>
      <c r="E498" s="150" t="s">
        <v>1415</v>
      </c>
      <c r="F498" s="151" t="s">
        <v>1416</v>
      </c>
      <c r="G498" s="152" t="s">
        <v>786</v>
      </c>
      <c r="H498" s="153">
        <v>92</v>
      </c>
      <c r="I498" s="154"/>
      <c r="J498" s="155">
        <f>ROUND(I498*H498,2)</f>
        <v>0</v>
      </c>
      <c r="K498" s="151" t="s">
        <v>21</v>
      </c>
      <c r="L498" s="33"/>
      <c r="M498" s="156" t="s">
        <v>21</v>
      </c>
      <c r="N498" s="157" t="s">
        <v>48</v>
      </c>
      <c r="P498" s="140">
        <f>O498*H498</f>
        <v>0</v>
      </c>
      <c r="Q498" s="140">
        <v>0</v>
      </c>
      <c r="R498" s="140">
        <f>Q498*H498</f>
        <v>0</v>
      </c>
      <c r="S498" s="140">
        <v>0</v>
      </c>
      <c r="T498" s="141">
        <f>S498*H498</f>
        <v>0</v>
      </c>
      <c r="AR498" s="142" t="s">
        <v>168</v>
      </c>
      <c r="AT498" s="142" t="s">
        <v>195</v>
      </c>
      <c r="AU498" s="142" t="s">
        <v>86</v>
      </c>
      <c r="AY498" s="18" t="s">
        <v>146</v>
      </c>
      <c r="BE498" s="143">
        <f>IF(N498="základní",J498,0)</f>
        <v>0</v>
      </c>
      <c r="BF498" s="143">
        <f>IF(N498="snížená",J498,0)</f>
        <v>0</v>
      </c>
      <c r="BG498" s="143">
        <f>IF(N498="zákl. přenesená",J498,0)</f>
        <v>0</v>
      </c>
      <c r="BH498" s="143">
        <f>IF(N498="sníž. přenesená",J498,0)</f>
        <v>0</v>
      </c>
      <c r="BI498" s="143">
        <f>IF(N498="nulová",J498,0)</f>
        <v>0</v>
      </c>
      <c r="BJ498" s="18" t="s">
        <v>84</v>
      </c>
      <c r="BK498" s="143">
        <f>ROUND(I498*H498,2)</f>
        <v>0</v>
      </c>
      <c r="BL498" s="18" t="s">
        <v>168</v>
      </c>
      <c r="BM498" s="142" t="s">
        <v>1417</v>
      </c>
    </row>
    <row r="499" spans="2:65" s="1" customFormat="1" ht="11.25">
      <c r="B499" s="33"/>
      <c r="D499" s="144" t="s">
        <v>154</v>
      </c>
      <c r="F499" s="145" t="s">
        <v>1416</v>
      </c>
      <c r="I499" s="146"/>
      <c r="L499" s="33"/>
      <c r="M499" s="147"/>
      <c r="T499" s="54"/>
      <c r="AT499" s="18" t="s">
        <v>154</v>
      </c>
      <c r="AU499" s="18" t="s">
        <v>86</v>
      </c>
    </row>
    <row r="500" spans="2:65" s="12" customFormat="1" ht="11.25">
      <c r="B500" s="163"/>
      <c r="D500" s="144" t="s">
        <v>476</v>
      </c>
      <c r="E500" s="164" t="s">
        <v>21</v>
      </c>
      <c r="F500" s="165" t="s">
        <v>1335</v>
      </c>
      <c r="H500" s="166">
        <v>92</v>
      </c>
      <c r="I500" s="167"/>
      <c r="L500" s="163"/>
      <c r="M500" s="168"/>
      <c r="T500" s="169"/>
      <c r="AT500" s="164" t="s">
        <v>476</v>
      </c>
      <c r="AU500" s="164" t="s">
        <v>86</v>
      </c>
      <c r="AV500" s="12" t="s">
        <v>86</v>
      </c>
      <c r="AW500" s="12" t="s">
        <v>38</v>
      </c>
      <c r="AX500" s="12" t="s">
        <v>84</v>
      </c>
      <c r="AY500" s="164" t="s">
        <v>146</v>
      </c>
    </row>
    <row r="501" spans="2:65" s="11" customFormat="1" ht="22.9" customHeight="1">
      <c r="B501" s="120"/>
      <c r="D501" s="121" t="s">
        <v>76</v>
      </c>
      <c r="E501" s="158" t="s">
        <v>163</v>
      </c>
      <c r="F501" s="158" t="s">
        <v>1418</v>
      </c>
      <c r="I501" s="123"/>
      <c r="J501" s="159">
        <f>BK501</f>
        <v>0</v>
      </c>
      <c r="L501" s="120"/>
      <c r="M501" s="125"/>
      <c r="P501" s="126">
        <f>SUM(P502:P598)</f>
        <v>0</v>
      </c>
      <c r="R501" s="126">
        <f>SUM(R502:R598)</f>
        <v>13.62678622</v>
      </c>
      <c r="T501" s="127">
        <f>SUM(T502:T598)</f>
        <v>0</v>
      </c>
      <c r="AR501" s="121" t="s">
        <v>84</v>
      </c>
      <c r="AT501" s="128" t="s">
        <v>76</v>
      </c>
      <c r="AU501" s="128" t="s">
        <v>84</v>
      </c>
      <c r="AY501" s="121" t="s">
        <v>146</v>
      </c>
      <c r="BK501" s="129">
        <f>SUM(BK502:BK598)</f>
        <v>0</v>
      </c>
    </row>
    <row r="502" spans="2:65" s="1" customFormat="1" ht="21.75" customHeight="1">
      <c r="B502" s="33"/>
      <c r="C502" s="149" t="s">
        <v>652</v>
      </c>
      <c r="D502" s="149" t="s">
        <v>195</v>
      </c>
      <c r="E502" s="150" t="s">
        <v>1419</v>
      </c>
      <c r="F502" s="151" t="s">
        <v>1420</v>
      </c>
      <c r="G502" s="152" t="s">
        <v>786</v>
      </c>
      <c r="H502" s="153">
        <v>68</v>
      </c>
      <c r="I502" s="154"/>
      <c r="J502" s="155">
        <f>ROUND(I502*H502,2)</f>
        <v>0</v>
      </c>
      <c r="K502" s="151" t="s">
        <v>967</v>
      </c>
      <c r="L502" s="33"/>
      <c r="M502" s="156" t="s">
        <v>21</v>
      </c>
      <c r="N502" s="157" t="s">
        <v>48</v>
      </c>
      <c r="P502" s="140">
        <f>O502*H502</f>
        <v>0</v>
      </c>
      <c r="Q502" s="140">
        <v>4.0000000000000002E-4</v>
      </c>
      <c r="R502" s="140">
        <f>Q502*H502</f>
        <v>2.7200000000000002E-2</v>
      </c>
      <c r="S502" s="140">
        <v>0</v>
      </c>
      <c r="T502" s="141">
        <f>S502*H502</f>
        <v>0</v>
      </c>
      <c r="AR502" s="142" t="s">
        <v>168</v>
      </c>
      <c r="AT502" s="142" t="s">
        <v>195</v>
      </c>
      <c r="AU502" s="142" t="s">
        <v>86</v>
      </c>
      <c r="AY502" s="18" t="s">
        <v>146</v>
      </c>
      <c r="BE502" s="143">
        <f>IF(N502="základní",J502,0)</f>
        <v>0</v>
      </c>
      <c r="BF502" s="143">
        <f>IF(N502="snížená",J502,0)</f>
        <v>0</v>
      </c>
      <c r="BG502" s="143">
        <f>IF(N502="zákl. přenesená",J502,0)</f>
        <v>0</v>
      </c>
      <c r="BH502" s="143">
        <f>IF(N502="sníž. přenesená",J502,0)</f>
        <v>0</v>
      </c>
      <c r="BI502" s="143">
        <f>IF(N502="nulová",J502,0)</f>
        <v>0</v>
      </c>
      <c r="BJ502" s="18" t="s">
        <v>84</v>
      </c>
      <c r="BK502" s="143">
        <f>ROUND(I502*H502,2)</f>
        <v>0</v>
      </c>
      <c r="BL502" s="18" t="s">
        <v>168</v>
      </c>
      <c r="BM502" s="142" t="s">
        <v>1421</v>
      </c>
    </row>
    <row r="503" spans="2:65" s="1" customFormat="1" ht="19.5">
      <c r="B503" s="33"/>
      <c r="D503" s="144" t="s">
        <v>154</v>
      </c>
      <c r="F503" s="145" t="s">
        <v>1422</v>
      </c>
      <c r="I503" s="146"/>
      <c r="L503" s="33"/>
      <c r="M503" s="147"/>
      <c r="T503" s="54"/>
      <c r="AT503" s="18" t="s">
        <v>154</v>
      </c>
      <c r="AU503" s="18" t="s">
        <v>86</v>
      </c>
    </row>
    <row r="504" spans="2:65" s="1" customFormat="1" ht="11.25">
      <c r="B504" s="33"/>
      <c r="D504" s="181" t="s">
        <v>970</v>
      </c>
      <c r="F504" s="182" t="s">
        <v>1423</v>
      </c>
      <c r="I504" s="146"/>
      <c r="L504" s="33"/>
      <c r="M504" s="147"/>
      <c r="T504" s="54"/>
      <c r="AT504" s="18" t="s">
        <v>970</v>
      </c>
      <c r="AU504" s="18" t="s">
        <v>86</v>
      </c>
    </row>
    <row r="505" spans="2:65" s="14" customFormat="1" ht="11.25">
      <c r="B505" s="183"/>
      <c r="D505" s="144" t="s">
        <v>476</v>
      </c>
      <c r="E505" s="184" t="s">
        <v>21</v>
      </c>
      <c r="F505" s="185" t="s">
        <v>1424</v>
      </c>
      <c r="H505" s="184" t="s">
        <v>21</v>
      </c>
      <c r="I505" s="186"/>
      <c r="L505" s="183"/>
      <c r="M505" s="187"/>
      <c r="T505" s="188"/>
      <c r="AT505" s="184" t="s">
        <v>476</v>
      </c>
      <c r="AU505" s="184" t="s">
        <v>86</v>
      </c>
      <c r="AV505" s="14" t="s">
        <v>84</v>
      </c>
      <c r="AW505" s="14" t="s">
        <v>38</v>
      </c>
      <c r="AX505" s="14" t="s">
        <v>77</v>
      </c>
      <c r="AY505" s="184" t="s">
        <v>146</v>
      </c>
    </row>
    <row r="506" spans="2:65" s="12" customFormat="1" ht="11.25">
      <c r="B506" s="163"/>
      <c r="D506" s="144" t="s">
        <v>476</v>
      </c>
      <c r="E506" s="164" t="s">
        <v>21</v>
      </c>
      <c r="F506" s="165" t="s">
        <v>1425</v>
      </c>
      <c r="H506" s="166">
        <v>68</v>
      </c>
      <c r="I506" s="167"/>
      <c r="L506" s="163"/>
      <c r="M506" s="168"/>
      <c r="T506" s="169"/>
      <c r="AT506" s="164" t="s">
        <v>476</v>
      </c>
      <c r="AU506" s="164" t="s">
        <v>86</v>
      </c>
      <c r="AV506" s="12" t="s">
        <v>86</v>
      </c>
      <c r="AW506" s="12" t="s">
        <v>38</v>
      </c>
      <c r="AX506" s="12" t="s">
        <v>84</v>
      </c>
      <c r="AY506" s="164" t="s">
        <v>146</v>
      </c>
    </row>
    <row r="507" spans="2:65" s="1" customFormat="1" ht="16.5" customHeight="1">
      <c r="B507" s="33"/>
      <c r="C507" s="149" t="s">
        <v>657</v>
      </c>
      <c r="D507" s="149" t="s">
        <v>195</v>
      </c>
      <c r="E507" s="150" t="s">
        <v>1426</v>
      </c>
      <c r="F507" s="151" t="s">
        <v>1427</v>
      </c>
      <c r="G507" s="152" t="s">
        <v>738</v>
      </c>
      <c r="H507" s="153">
        <v>62.13</v>
      </c>
      <c r="I507" s="154"/>
      <c r="J507" s="155">
        <f>ROUND(I507*H507,2)</f>
        <v>0</v>
      </c>
      <c r="K507" s="151" t="s">
        <v>21</v>
      </c>
      <c r="L507" s="33"/>
      <c r="M507" s="156" t="s">
        <v>21</v>
      </c>
      <c r="N507" s="157" t="s">
        <v>48</v>
      </c>
      <c r="P507" s="140">
        <f>O507*H507</f>
        <v>0</v>
      </c>
      <c r="Q507" s="140">
        <v>0</v>
      </c>
      <c r="R507" s="140">
        <f>Q507*H507</f>
        <v>0</v>
      </c>
      <c r="S507" s="140">
        <v>0</v>
      </c>
      <c r="T507" s="141">
        <f>S507*H507</f>
        <v>0</v>
      </c>
      <c r="AR507" s="142" t="s">
        <v>168</v>
      </c>
      <c r="AT507" s="142" t="s">
        <v>195</v>
      </c>
      <c r="AU507" s="142" t="s">
        <v>86</v>
      </c>
      <c r="AY507" s="18" t="s">
        <v>146</v>
      </c>
      <c r="BE507" s="143">
        <f>IF(N507="základní",J507,0)</f>
        <v>0</v>
      </c>
      <c r="BF507" s="143">
        <f>IF(N507="snížená",J507,0)</f>
        <v>0</v>
      </c>
      <c r="BG507" s="143">
        <f>IF(N507="zákl. přenesená",J507,0)</f>
        <v>0</v>
      </c>
      <c r="BH507" s="143">
        <f>IF(N507="sníž. přenesená",J507,0)</f>
        <v>0</v>
      </c>
      <c r="BI507" s="143">
        <f>IF(N507="nulová",J507,0)</f>
        <v>0</v>
      </c>
      <c r="BJ507" s="18" t="s">
        <v>84</v>
      </c>
      <c r="BK507" s="143">
        <f>ROUND(I507*H507,2)</f>
        <v>0</v>
      </c>
      <c r="BL507" s="18" t="s">
        <v>168</v>
      </c>
      <c r="BM507" s="142" t="s">
        <v>1428</v>
      </c>
    </row>
    <row r="508" spans="2:65" s="1" customFormat="1" ht="19.5">
      <c r="B508" s="33"/>
      <c r="D508" s="144" t="s">
        <v>154</v>
      </c>
      <c r="F508" s="145" t="s">
        <v>1429</v>
      </c>
      <c r="I508" s="146"/>
      <c r="L508" s="33"/>
      <c r="M508" s="147"/>
      <c r="T508" s="54"/>
      <c r="AT508" s="18" t="s">
        <v>154</v>
      </c>
      <c r="AU508" s="18" t="s">
        <v>86</v>
      </c>
    </row>
    <row r="509" spans="2:65" s="1" customFormat="1" ht="234">
      <c r="B509" s="33"/>
      <c r="D509" s="144" t="s">
        <v>984</v>
      </c>
      <c r="F509" s="148" t="s">
        <v>1430</v>
      </c>
      <c r="I509" s="146"/>
      <c r="L509" s="33"/>
      <c r="M509" s="147"/>
      <c r="T509" s="54"/>
      <c r="AT509" s="18" t="s">
        <v>984</v>
      </c>
      <c r="AU509" s="18" t="s">
        <v>86</v>
      </c>
    </row>
    <row r="510" spans="2:65" s="14" customFormat="1" ht="11.25">
      <c r="B510" s="183"/>
      <c r="D510" s="144" t="s">
        <v>476</v>
      </c>
      <c r="E510" s="184" t="s">
        <v>21</v>
      </c>
      <c r="F510" s="185" t="s">
        <v>1431</v>
      </c>
      <c r="H510" s="184" t="s">
        <v>21</v>
      </c>
      <c r="I510" s="186"/>
      <c r="L510" s="183"/>
      <c r="M510" s="187"/>
      <c r="T510" s="188"/>
      <c r="AT510" s="184" t="s">
        <v>476</v>
      </c>
      <c r="AU510" s="184" t="s">
        <v>86</v>
      </c>
      <c r="AV510" s="14" t="s">
        <v>84</v>
      </c>
      <c r="AW510" s="14" t="s">
        <v>38</v>
      </c>
      <c r="AX510" s="14" t="s">
        <v>77</v>
      </c>
      <c r="AY510" s="184" t="s">
        <v>146</v>
      </c>
    </row>
    <row r="511" spans="2:65" s="12" customFormat="1" ht="11.25">
      <c r="B511" s="163"/>
      <c r="D511" s="144" t="s">
        <v>476</v>
      </c>
      <c r="E511" s="164" t="s">
        <v>21</v>
      </c>
      <c r="F511" s="165" t="s">
        <v>1432</v>
      </c>
      <c r="H511" s="166">
        <v>21.6</v>
      </c>
      <c r="I511" s="167"/>
      <c r="L511" s="163"/>
      <c r="M511" s="168"/>
      <c r="T511" s="169"/>
      <c r="AT511" s="164" t="s">
        <v>476</v>
      </c>
      <c r="AU511" s="164" t="s">
        <v>86</v>
      </c>
      <c r="AV511" s="12" t="s">
        <v>86</v>
      </c>
      <c r="AW511" s="12" t="s">
        <v>38</v>
      </c>
      <c r="AX511" s="12" t="s">
        <v>77</v>
      </c>
      <c r="AY511" s="164" t="s">
        <v>146</v>
      </c>
    </row>
    <row r="512" spans="2:65" s="12" customFormat="1" ht="11.25">
      <c r="B512" s="163"/>
      <c r="D512" s="144" t="s">
        <v>476</v>
      </c>
      <c r="E512" s="164" t="s">
        <v>21</v>
      </c>
      <c r="F512" s="165" t="s">
        <v>1433</v>
      </c>
      <c r="H512" s="166">
        <v>3.24</v>
      </c>
      <c r="I512" s="167"/>
      <c r="L512" s="163"/>
      <c r="M512" s="168"/>
      <c r="T512" s="169"/>
      <c r="AT512" s="164" t="s">
        <v>476</v>
      </c>
      <c r="AU512" s="164" t="s">
        <v>86</v>
      </c>
      <c r="AV512" s="12" t="s">
        <v>86</v>
      </c>
      <c r="AW512" s="12" t="s">
        <v>38</v>
      </c>
      <c r="AX512" s="12" t="s">
        <v>77</v>
      </c>
      <c r="AY512" s="164" t="s">
        <v>146</v>
      </c>
    </row>
    <row r="513" spans="2:65" s="12" customFormat="1" ht="11.25">
      <c r="B513" s="163"/>
      <c r="D513" s="144" t="s">
        <v>476</v>
      </c>
      <c r="E513" s="164" t="s">
        <v>21</v>
      </c>
      <c r="F513" s="165" t="s">
        <v>1434</v>
      </c>
      <c r="H513" s="166">
        <v>8.16</v>
      </c>
      <c r="I513" s="167"/>
      <c r="L513" s="163"/>
      <c r="M513" s="168"/>
      <c r="T513" s="169"/>
      <c r="AT513" s="164" t="s">
        <v>476</v>
      </c>
      <c r="AU513" s="164" t="s">
        <v>86</v>
      </c>
      <c r="AV513" s="12" t="s">
        <v>86</v>
      </c>
      <c r="AW513" s="12" t="s">
        <v>38</v>
      </c>
      <c r="AX513" s="12" t="s">
        <v>77</v>
      </c>
      <c r="AY513" s="164" t="s">
        <v>146</v>
      </c>
    </row>
    <row r="514" spans="2:65" s="12" customFormat="1" ht="11.25">
      <c r="B514" s="163"/>
      <c r="D514" s="144" t="s">
        <v>476</v>
      </c>
      <c r="E514" s="164" t="s">
        <v>21</v>
      </c>
      <c r="F514" s="165" t="s">
        <v>1435</v>
      </c>
      <c r="H514" s="166">
        <v>3.6720000000000002</v>
      </c>
      <c r="I514" s="167"/>
      <c r="L514" s="163"/>
      <c r="M514" s="168"/>
      <c r="T514" s="169"/>
      <c r="AT514" s="164" t="s">
        <v>476</v>
      </c>
      <c r="AU514" s="164" t="s">
        <v>86</v>
      </c>
      <c r="AV514" s="12" t="s">
        <v>86</v>
      </c>
      <c r="AW514" s="12" t="s">
        <v>38</v>
      </c>
      <c r="AX514" s="12" t="s">
        <v>77</v>
      </c>
      <c r="AY514" s="164" t="s">
        <v>146</v>
      </c>
    </row>
    <row r="515" spans="2:65" s="12" customFormat="1" ht="11.25">
      <c r="B515" s="163"/>
      <c r="D515" s="144" t="s">
        <v>476</v>
      </c>
      <c r="E515" s="164" t="s">
        <v>21</v>
      </c>
      <c r="F515" s="165" t="s">
        <v>1436</v>
      </c>
      <c r="H515" s="166">
        <v>2.8079999999999998</v>
      </c>
      <c r="I515" s="167"/>
      <c r="L515" s="163"/>
      <c r="M515" s="168"/>
      <c r="T515" s="169"/>
      <c r="AT515" s="164" t="s">
        <v>476</v>
      </c>
      <c r="AU515" s="164" t="s">
        <v>86</v>
      </c>
      <c r="AV515" s="12" t="s">
        <v>86</v>
      </c>
      <c r="AW515" s="12" t="s">
        <v>38</v>
      </c>
      <c r="AX515" s="12" t="s">
        <v>77</v>
      </c>
      <c r="AY515" s="164" t="s">
        <v>146</v>
      </c>
    </row>
    <row r="516" spans="2:65" s="14" customFormat="1" ht="11.25">
      <c r="B516" s="183"/>
      <c r="D516" s="144" t="s">
        <v>476</v>
      </c>
      <c r="E516" s="184" t="s">
        <v>21</v>
      </c>
      <c r="F516" s="185" t="s">
        <v>1437</v>
      </c>
      <c r="H516" s="184" t="s">
        <v>21</v>
      </c>
      <c r="I516" s="186"/>
      <c r="L516" s="183"/>
      <c r="M516" s="187"/>
      <c r="T516" s="188"/>
      <c r="AT516" s="184" t="s">
        <v>476</v>
      </c>
      <c r="AU516" s="184" t="s">
        <v>86</v>
      </c>
      <c r="AV516" s="14" t="s">
        <v>84</v>
      </c>
      <c r="AW516" s="14" t="s">
        <v>38</v>
      </c>
      <c r="AX516" s="14" t="s">
        <v>77</v>
      </c>
      <c r="AY516" s="184" t="s">
        <v>146</v>
      </c>
    </row>
    <row r="517" spans="2:65" s="12" customFormat="1" ht="11.25">
      <c r="B517" s="163"/>
      <c r="D517" s="144" t="s">
        <v>476</v>
      </c>
      <c r="E517" s="164" t="s">
        <v>21</v>
      </c>
      <c r="F517" s="165" t="s">
        <v>1438</v>
      </c>
      <c r="H517" s="166">
        <v>22.65</v>
      </c>
      <c r="I517" s="167"/>
      <c r="L517" s="163"/>
      <c r="M517" s="168"/>
      <c r="T517" s="169"/>
      <c r="AT517" s="164" t="s">
        <v>476</v>
      </c>
      <c r="AU517" s="164" t="s">
        <v>86</v>
      </c>
      <c r="AV517" s="12" t="s">
        <v>86</v>
      </c>
      <c r="AW517" s="12" t="s">
        <v>38</v>
      </c>
      <c r="AX517" s="12" t="s">
        <v>77</v>
      </c>
      <c r="AY517" s="164" t="s">
        <v>146</v>
      </c>
    </row>
    <row r="518" spans="2:65" s="13" customFormat="1" ht="11.25">
      <c r="B518" s="170"/>
      <c r="D518" s="144" t="s">
        <v>476</v>
      </c>
      <c r="E518" s="171" t="s">
        <v>21</v>
      </c>
      <c r="F518" s="172" t="s">
        <v>479</v>
      </c>
      <c r="H518" s="173">
        <v>62.13</v>
      </c>
      <c r="I518" s="174"/>
      <c r="L518" s="170"/>
      <c r="M518" s="175"/>
      <c r="T518" s="176"/>
      <c r="AT518" s="171" t="s">
        <v>476</v>
      </c>
      <c r="AU518" s="171" t="s">
        <v>86</v>
      </c>
      <c r="AV518" s="13" t="s">
        <v>168</v>
      </c>
      <c r="AW518" s="13" t="s">
        <v>38</v>
      </c>
      <c r="AX518" s="13" t="s">
        <v>84</v>
      </c>
      <c r="AY518" s="171" t="s">
        <v>146</v>
      </c>
    </row>
    <row r="519" spans="2:65" s="1" customFormat="1" ht="16.5" customHeight="1">
      <c r="B519" s="33"/>
      <c r="C519" s="149" t="s">
        <v>661</v>
      </c>
      <c r="D519" s="149" t="s">
        <v>195</v>
      </c>
      <c r="E519" s="150" t="s">
        <v>1439</v>
      </c>
      <c r="F519" s="151" t="s">
        <v>1440</v>
      </c>
      <c r="G519" s="152" t="s">
        <v>738</v>
      </c>
      <c r="H519" s="153">
        <v>82.533000000000001</v>
      </c>
      <c r="I519" s="154"/>
      <c r="J519" s="155">
        <f>ROUND(I519*H519,2)</f>
        <v>0</v>
      </c>
      <c r="K519" s="151" t="s">
        <v>21</v>
      </c>
      <c r="L519" s="33"/>
      <c r="M519" s="156" t="s">
        <v>21</v>
      </c>
      <c r="N519" s="157" t="s">
        <v>48</v>
      </c>
      <c r="P519" s="140">
        <f>O519*H519</f>
        <v>0</v>
      </c>
      <c r="Q519" s="140">
        <v>0</v>
      </c>
      <c r="R519" s="140">
        <f>Q519*H519</f>
        <v>0</v>
      </c>
      <c r="S519" s="140">
        <v>0</v>
      </c>
      <c r="T519" s="141">
        <f>S519*H519</f>
        <v>0</v>
      </c>
      <c r="AR519" s="142" t="s">
        <v>168</v>
      </c>
      <c r="AT519" s="142" t="s">
        <v>195</v>
      </c>
      <c r="AU519" s="142" t="s">
        <v>86</v>
      </c>
      <c r="AY519" s="18" t="s">
        <v>146</v>
      </c>
      <c r="BE519" s="143">
        <f>IF(N519="základní",J519,0)</f>
        <v>0</v>
      </c>
      <c r="BF519" s="143">
        <f>IF(N519="snížená",J519,0)</f>
        <v>0</v>
      </c>
      <c r="BG519" s="143">
        <f>IF(N519="zákl. přenesená",J519,0)</f>
        <v>0</v>
      </c>
      <c r="BH519" s="143">
        <f>IF(N519="sníž. přenesená",J519,0)</f>
        <v>0</v>
      </c>
      <c r="BI519" s="143">
        <f>IF(N519="nulová",J519,0)</f>
        <v>0</v>
      </c>
      <c r="BJ519" s="18" t="s">
        <v>84</v>
      </c>
      <c r="BK519" s="143">
        <f>ROUND(I519*H519,2)</f>
        <v>0</v>
      </c>
      <c r="BL519" s="18" t="s">
        <v>168</v>
      </c>
      <c r="BM519" s="142" t="s">
        <v>1441</v>
      </c>
    </row>
    <row r="520" spans="2:65" s="1" customFormat="1" ht="29.25">
      <c r="B520" s="33"/>
      <c r="D520" s="144" t="s">
        <v>154</v>
      </c>
      <c r="F520" s="145" t="s">
        <v>1442</v>
      </c>
      <c r="I520" s="146"/>
      <c r="L520" s="33"/>
      <c r="M520" s="147"/>
      <c r="T520" s="54"/>
      <c r="AT520" s="18" t="s">
        <v>154</v>
      </c>
      <c r="AU520" s="18" t="s">
        <v>86</v>
      </c>
    </row>
    <row r="521" spans="2:65" s="1" customFormat="1" ht="234">
      <c r="B521" s="33"/>
      <c r="D521" s="144" t="s">
        <v>984</v>
      </c>
      <c r="F521" s="148" t="s">
        <v>1430</v>
      </c>
      <c r="I521" s="146"/>
      <c r="L521" s="33"/>
      <c r="M521" s="147"/>
      <c r="T521" s="54"/>
      <c r="AT521" s="18" t="s">
        <v>984</v>
      </c>
      <c r="AU521" s="18" t="s">
        <v>86</v>
      </c>
    </row>
    <row r="522" spans="2:65" s="14" customFormat="1" ht="11.25">
      <c r="B522" s="183"/>
      <c r="D522" s="144" t="s">
        <v>476</v>
      </c>
      <c r="E522" s="184" t="s">
        <v>21</v>
      </c>
      <c r="F522" s="185" t="s">
        <v>1443</v>
      </c>
      <c r="H522" s="184" t="s">
        <v>21</v>
      </c>
      <c r="I522" s="186"/>
      <c r="L522" s="183"/>
      <c r="M522" s="187"/>
      <c r="T522" s="188"/>
      <c r="AT522" s="184" t="s">
        <v>476</v>
      </c>
      <c r="AU522" s="184" t="s">
        <v>86</v>
      </c>
      <c r="AV522" s="14" t="s">
        <v>84</v>
      </c>
      <c r="AW522" s="14" t="s">
        <v>38</v>
      </c>
      <c r="AX522" s="14" t="s">
        <v>77</v>
      </c>
      <c r="AY522" s="184" t="s">
        <v>146</v>
      </c>
    </row>
    <row r="523" spans="2:65" s="14" customFormat="1" ht="11.25">
      <c r="B523" s="183"/>
      <c r="D523" s="144" t="s">
        <v>476</v>
      </c>
      <c r="E523" s="184" t="s">
        <v>21</v>
      </c>
      <c r="F523" s="185" t="s">
        <v>1444</v>
      </c>
      <c r="H523" s="184" t="s">
        <v>21</v>
      </c>
      <c r="I523" s="186"/>
      <c r="L523" s="183"/>
      <c r="M523" s="187"/>
      <c r="T523" s="188"/>
      <c r="AT523" s="184" t="s">
        <v>476</v>
      </c>
      <c r="AU523" s="184" t="s">
        <v>86</v>
      </c>
      <c r="AV523" s="14" t="s">
        <v>84</v>
      </c>
      <c r="AW523" s="14" t="s">
        <v>38</v>
      </c>
      <c r="AX523" s="14" t="s">
        <v>77</v>
      </c>
      <c r="AY523" s="184" t="s">
        <v>146</v>
      </c>
    </row>
    <row r="524" spans="2:65" s="12" customFormat="1" ht="11.25">
      <c r="B524" s="163"/>
      <c r="D524" s="144" t="s">
        <v>476</v>
      </c>
      <c r="E524" s="164" t="s">
        <v>21</v>
      </c>
      <c r="F524" s="165" t="s">
        <v>1445</v>
      </c>
      <c r="H524" s="166">
        <v>38.231999999999999</v>
      </c>
      <c r="I524" s="167"/>
      <c r="L524" s="163"/>
      <c r="M524" s="168"/>
      <c r="T524" s="169"/>
      <c r="AT524" s="164" t="s">
        <v>476</v>
      </c>
      <c r="AU524" s="164" t="s">
        <v>86</v>
      </c>
      <c r="AV524" s="12" t="s">
        <v>86</v>
      </c>
      <c r="AW524" s="12" t="s">
        <v>38</v>
      </c>
      <c r="AX524" s="12" t="s">
        <v>77</v>
      </c>
      <c r="AY524" s="164" t="s">
        <v>146</v>
      </c>
    </row>
    <row r="525" spans="2:65" s="14" customFormat="1" ht="11.25">
      <c r="B525" s="183"/>
      <c r="D525" s="144" t="s">
        <v>476</v>
      </c>
      <c r="E525" s="184" t="s">
        <v>21</v>
      </c>
      <c r="F525" s="185" t="s">
        <v>1446</v>
      </c>
      <c r="H525" s="184" t="s">
        <v>21</v>
      </c>
      <c r="I525" s="186"/>
      <c r="L525" s="183"/>
      <c r="M525" s="187"/>
      <c r="T525" s="188"/>
      <c r="AT525" s="184" t="s">
        <v>476</v>
      </c>
      <c r="AU525" s="184" t="s">
        <v>86</v>
      </c>
      <c r="AV525" s="14" t="s">
        <v>84</v>
      </c>
      <c r="AW525" s="14" t="s">
        <v>38</v>
      </c>
      <c r="AX525" s="14" t="s">
        <v>77</v>
      </c>
      <c r="AY525" s="184" t="s">
        <v>146</v>
      </c>
    </row>
    <row r="526" spans="2:65" s="12" customFormat="1" ht="11.25">
      <c r="B526" s="163"/>
      <c r="D526" s="144" t="s">
        <v>476</v>
      </c>
      <c r="E526" s="164" t="s">
        <v>21</v>
      </c>
      <c r="F526" s="165" t="s">
        <v>1447</v>
      </c>
      <c r="H526" s="166">
        <v>18.308</v>
      </c>
      <c r="I526" s="167"/>
      <c r="L526" s="163"/>
      <c r="M526" s="168"/>
      <c r="T526" s="169"/>
      <c r="AT526" s="164" t="s">
        <v>476</v>
      </c>
      <c r="AU526" s="164" t="s">
        <v>86</v>
      </c>
      <c r="AV526" s="12" t="s">
        <v>86</v>
      </c>
      <c r="AW526" s="12" t="s">
        <v>38</v>
      </c>
      <c r="AX526" s="12" t="s">
        <v>77</v>
      </c>
      <c r="AY526" s="164" t="s">
        <v>146</v>
      </c>
    </row>
    <row r="527" spans="2:65" s="15" customFormat="1" ht="11.25">
      <c r="B527" s="189"/>
      <c r="D527" s="144" t="s">
        <v>476</v>
      </c>
      <c r="E527" s="190" t="s">
        <v>754</v>
      </c>
      <c r="F527" s="191" t="s">
        <v>1229</v>
      </c>
      <c r="H527" s="192">
        <v>56.54</v>
      </c>
      <c r="I527" s="193"/>
      <c r="L527" s="189"/>
      <c r="M527" s="194"/>
      <c r="T527" s="195"/>
      <c r="AT527" s="190" t="s">
        <v>476</v>
      </c>
      <c r="AU527" s="190" t="s">
        <v>86</v>
      </c>
      <c r="AV527" s="15" t="s">
        <v>163</v>
      </c>
      <c r="AW527" s="15" t="s">
        <v>38</v>
      </c>
      <c r="AX527" s="15" t="s">
        <v>77</v>
      </c>
      <c r="AY527" s="190" t="s">
        <v>146</v>
      </c>
    </row>
    <row r="528" spans="2:65" s="14" customFormat="1" ht="11.25">
      <c r="B528" s="183"/>
      <c r="D528" s="144" t="s">
        <v>476</v>
      </c>
      <c r="E528" s="184" t="s">
        <v>21</v>
      </c>
      <c r="F528" s="185" t="s">
        <v>1448</v>
      </c>
      <c r="H528" s="184" t="s">
        <v>21</v>
      </c>
      <c r="I528" s="186"/>
      <c r="L528" s="183"/>
      <c r="M528" s="187"/>
      <c r="T528" s="188"/>
      <c r="AT528" s="184" t="s">
        <v>476</v>
      </c>
      <c r="AU528" s="184" t="s">
        <v>86</v>
      </c>
      <c r="AV528" s="14" t="s">
        <v>84</v>
      </c>
      <c r="AW528" s="14" t="s">
        <v>38</v>
      </c>
      <c r="AX528" s="14" t="s">
        <v>77</v>
      </c>
      <c r="AY528" s="184" t="s">
        <v>146</v>
      </c>
    </row>
    <row r="529" spans="2:65" s="12" customFormat="1" ht="11.25">
      <c r="B529" s="163"/>
      <c r="D529" s="144" t="s">
        <v>476</v>
      </c>
      <c r="E529" s="164" t="s">
        <v>21</v>
      </c>
      <c r="F529" s="165" t="s">
        <v>1449</v>
      </c>
      <c r="H529" s="166">
        <v>7.6870000000000003</v>
      </c>
      <c r="I529" s="167"/>
      <c r="L529" s="163"/>
      <c r="M529" s="168"/>
      <c r="T529" s="169"/>
      <c r="AT529" s="164" t="s">
        <v>476</v>
      </c>
      <c r="AU529" s="164" t="s">
        <v>86</v>
      </c>
      <c r="AV529" s="12" t="s">
        <v>86</v>
      </c>
      <c r="AW529" s="12" t="s">
        <v>38</v>
      </c>
      <c r="AX529" s="12" t="s">
        <v>77</v>
      </c>
      <c r="AY529" s="164" t="s">
        <v>146</v>
      </c>
    </row>
    <row r="530" spans="2:65" s="12" customFormat="1" ht="11.25">
      <c r="B530" s="163"/>
      <c r="D530" s="144" t="s">
        <v>476</v>
      </c>
      <c r="E530" s="164" t="s">
        <v>21</v>
      </c>
      <c r="F530" s="165" t="s">
        <v>1450</v>
      </c>
      <c r="H530" s="166">
        <v>-0.06</v>
      </c>
      <c r="I530" s="167"/>
      <c r="L530" s="163"/>
      <c r="M530" s="168"/>
      <c r="T530" s="169"/>
      <c r="AT530" s="164" t="s">
        <v>476</v>
      </c>
      <c r="AU530" s="164" t="s">
        <v>86</v>
      </c>
      <c r="AV530" s="12" t="s">
        <v>86</v>
      </c>
      <c r="AW530" s="12" t="s">
        <v>38</v>
      </c>
      <c r="AX530" s="12" t="s">
        <v>77</v>
      </c>
      <c r="AY530" s="164" t="s">
        <v>146</v>
      </c>
    </row>
    <row r="531" spans="2:65" s="12" customFormat="1" ht="11.25">
      <c r="B531" s="163"/>
      <c r="D531" s="144" t="s">
        <v>476</v>
      </c>
      <c r="E531" s="164" t="s">
        <v>21</v>
      </c>
      <c r="F531" s="165" t="s">
        <v>1451</v>
      </c>
      <c r="H531" s="166">
        <v>-0.16700000000000001</v>
      </c>
      <c r="I531" s="167"/>
      <c r="L531" s="163"/>
      <c r="M531" s="168"/>
      <c r="T531" s="169"/>
      <c r="AT531" s="164" t="s">
        <v>476</v>
      </c>
      <c r="AU531" s="164" t="s">
        <v>86</v>
      </c>
      <c r="AV531" s="12" t="s">
        <v>86</v>
      </c>
      <c r="AW531" s="12" t="s">
        <v>38</v>
      </c>
      <c r="AX531" s="12" t="s">
        <v>77</v>
      </c>
      <c r="AY531" s="164" t="s">
        <v>146</v>
      </c>
    </row>
    <row r="532" spans="2:65" s="12" customFormat="1" ht="11.25">
      <c r="B532" s="163"/>
      <c r="D532" s="144" t="s">
        <v>476</v>
      </c>
      <c r="E532" s="164" t="s">
        <v>21</v>
      </c>
      <c r="F532" s="165" t="s">
        <v>1452</v>
      </c>
      <c r="H532" s="166">
        <v>4.2329999999999997</v>
      </c>
      <c r="I532" s="167"/>
      <c r="L532" s="163"/>
      <c r="M532" s="168"/>
      <c r="T532" s="169"/>
      <c r="AT532" s="164" t="s">
        <v>476</v>
      </c>
      <c r="AU532" s="164" t="s">
        <v>86</v>
      </c>
      <c r="AV532" s="12" t="s">
        <v>86</v>
      </c>
      <c r="AW532" s="12" t="s">
        <v>38</v>
      </c>
      <c r="AX532" s="12" t="s">
        <v>77</v>
      </c>
      <c r="AY532" s="164" t="s">
        <v>146</v>
      </c>
    </row>
    <row r="533" spans="2:65" s="12" customFormat="1" ht="11.25">
      <c r="B533" s="163"/>
      <c r="D533" s="144" t="s">
        <v>476</v>
      </c>
      <c r="E533" s="164" t="s">
        <v>21</v>
      </c>
      <c r="F533" s="165" t="s">
        <v>1453</v>
      </c>
      <c r="H533" s="166">
        <v>9.5739999999999998</v>
      </c>
      <c r="I533" s="167"/>
      <c r="L533" s="163"/>
      <c r="M533" s="168"/>
      <c r="T533" s="169"/>
      <c r="AT533" s="164" t="s">
        <v>476</v>
      </c>
      <c r="AU533" s="164" t="s">
        <v>86</v>
      </c>
      <c r="AV533" s="12" t="s">
        <v>86</v>
      </c>
      <c r="AW533" s="12" t="s">
        <v>38</v>
      </c>
      <c r="AX533" s="12" t="s">
        <v>77</v>
      </c>
      <c r="AY533" s="164" t="s">
        <v>146</v>
      </c>
    </row>
    <row r="534" spans="2:65" s="14" customFormat="1" ht="11.25">
      <c r="B534" s="183"/>
      <c r="D534" s="144" t="s">
        <v>476</v>
      </c>
      <c r="E534" s="184" t="s">
        <v>21</v>
      </c>
      <c r="F534" s="185" t="s">
        <v>1454</v>
      </c>
      <c r="H534" s="184" t="s">
        <v>21</v>
      </c>
      <c r="I534" s="186"/>
      <c r="L534" s="183"/>
      <c r="M534" s="187"/>
      <c r="T534" s="188"/>
      <c r="AT534" s="184" t="s">
        <v>476</v>
      </c>
      <c r="AU534" s="184" t="s">
        <v>86</v>
      </c>
      <c r="AV534" s="14" t="s">
        <v>84</v>
      </c>
      <c r="AW534" s="14" t="s">
        <v>38</v>
      </c>
      <c r="AX534" s="14" t="s">
        <v>77</v>
      </c>
      <c r="AY534" s="184" t="s">
        <v>146</v>
      </c>
    </row>
    <row r="535" spans="2:65" s="12" customFormat="1" ht="11.25">
      <c r="B535" s="163"/>
      <c r="D535" s="144" t="s">
        <v>476</v>
      </c>
      <c r="E535" s="164" t="s">
        <v>21</v>
      </c>
      <c r="F535" s="165" t="s">
        <v>1455</v>
      </c>
      <c r="H535" s="166">
        <v>4.726</v>
      </c>
      <c r="I535" s="167"/>
      <c r="L535" s="163"/>
      <c r="M535" s="168"/>
      <c r="T535" s="169"/>
      <c r="AT535" s="164" t="s">
        <v>476</v>
      </c>
      <c r="AU535" s="164" t="s">
        <v>86</v>
      </c>
      <c r="AV535" s="12" t="s">
        <v>86</v>
      </c>
      <c r="AW535" s="12" t="s">
        <v>38</v>
      </c>
      <c r="AX535" s="12" t="s">
        <v>77</v>
      </c>
      <c r="AY535" s="164" t="s">
        <v>146</v>
      </c>
    </row>
    <row r="536" spans="2:65" s="15" customFormat="1" ht="11.25">
      <c r="B536" s="189"/>
      <c r="D536" s="144" t="s">
        <v>476</v>
      </c>
      <c r="E536" s="190" t="s">
        <v>757</v>
      </c>
      <c r="F536" s="191" t="s">
        <v>1229</v>
      </c>
      <c r="H536" s="192">
        <v>25.992999999999999</v>
      </c>
      <c r="I536" s="193"/>
      <c r="L536" s="189"/>
      <c r="M536" s="194"/>
      <c r="T536" s="195"/>
      <c r="AT536" s="190" t="s">
        <v>476</v>
      </c>
      <c r="AU536" s="190" t="s">
        <v>86</v>
      </c>
      <c r="AV536" s="15" t="s">
        <v>163</v>
      </c>
      <c r="AW536" s="15" t="s">
        <v>38</v>
      </c>
      <c r="AX536" s="15" t="s">
        <v>77</v>
      </c>
      <c r="AY536" s="190" t="s">
        <v>146</v>
      </c>
    </row>
    <row r="537" spans="2:65" s="13" customFormat="1" ht="11.25">
      <c r="B537" s="170"/>
      <c r="D537" s="144" t="s">
        <v>476</v>
      </c>
      <c r="E537" s="171" t="s">
        <v>21</v>
      </c>
      <c r="F537" s="172" t="s">
        <v>479</v>
      </c>
      <c r="H537" s="173">
        <v>82.533000000000001</v>
      </c>
      <c r="I537" s="174"/>
      <c r="L537" s="170"/>
      <c r="M537" s="175"/>
      <c r="T537" s="176"/>
      <c r="AT537" s="171" t="s">
        <v>476</v>
      </c>
      <c r="AU537" s="171" t="s">
        <v>86</v>
      </c>
      <c r="AV537" s="13" t="s">
        <v>168</v>
      </c>
      <c r="AW537" s="13" t="s">
        <v>38</v>
      </c>
      <c r="AX537" s="13" t="s">
        <v>84</v>
      </c>
      <c r="AY537" s="171" t="s">
        <v>146</v>
      </c>
    </row>
    <row r="538" spans="2:65" s="1" customFormat="1" ht="16.5" customHeight="1">
      <c r="B538" s="33"/>
      <c r="C538" s="149" t="s">
        <v>666</v>
      </c>
      <c r="D538" s="149" t="s">
        <v>195</v>
      </c>
      <c r="E538" s="150" t="s">
        <v>1456</v>
      </c>
      <c r="F538" s="151" t="s">
        <v>1457</v>
      </c>
      <c r="G538" s="152" t="s">
        <v>722</v>
      </c>
      <c r="H538" s="153">
        <v>681.39700000000005</v>
      </c>
      <c r="I538" s="154"/>
      <c r="J538" s="155">
        <f>ROUND(I538*H538,2)</f>
        <v>0</v>
      </c>
      <c r="K538" s="151" t="s">
        <v>967</v>
      </c>
      <c r="L538" s="33"/>
      <c r="M538" s="156" t="s">
        <v>21</v>
      </c>
      <c r="N538" s="157" t="s">
        <v>48</v>
      </c>
      <c r="P538" s="140">
        <f>O538*H538</f>
        <v>0</v>
      </c>
      <c r="Q538" s="140">
        <v>8.6499999999999997E-3</v>
      </c>
      <c r="R538" s="140">
        <f>Q538*H538</f>
        <v>5.89408405</v>
      </c>
      <c r="S538" s="140">
        <v>0</v>
      </c>
      <c r="T538" s="141">
        <f>S538*H538</f>
        <v>0</v>
      </c>
      <c r="AR538" s="142" t="s">
        <v>168</v>
      </c>
      <c r="AT538" s="142" t="s">
        <v>195</v>
      </c>
      <c r="AU538" s="142" t="s">
        <v>86</v>
      </c>
      <c r="AY538" s="18" t="s">
        <v>146</v>
      </c>
      <c r="BE538" s="143">
        <f>IF(N538="základní",J538,0)</f>
        <v>0</v>
      </c>
      <c r="BF538" s="143">
        <f>IF(N538="snížená",J538,0)</f>
        <v>0</v>
      </c>
      <c r="BG538" s="143">
        <f>IF(N538="zákl. přenesená",J538,0)</f>
        <v>0</v>
      </c>
      <c r="BH538" s="143">
        <f>IF(N538="sníž. přenesená",J538,0)</f>
        <v>0</v>
      </c>
      <c r="BI538" s="143">
        <f>IF(N538="nulová",J538,0)</f>
        <v>0</v>
      </c>
      <c r="BJ538" s="18" t="s">
        <v>84</v>
      </c>
      <c r="BK538" s="143">
        <f>ROUND(I538*H538,2)</f>
        <v>0</v>
      </c>
      <c r="BL538" s="18" t="s">
        <v>168</v>
      </c>
      <c r="BM538" s="142" t="s">
        <v>1458</v>
      </c>
    </row>
    <row r="539" spans="2:65" s="1" customFormat="1" ht="29.25">
      <c r="B539" s="33"/>
      <c r="D539" s="144" t="s">
        <v>154</v>
      </c>
      <c r="F539" s="145" t="s">
        <v>1459</v>
      </c>
      <c r="I539" s="146"/>
      <c r="L539" s="33"/>
      <c r="M539" s="147"/>
      <c r="T539" s="54"/>
      <c r="AT539" s="18" t="s">
        <v>154</v>
      </c>
      <c r="AU539" s="18" t="s">
        <v>86</v>
      </c>
    </row>
    <row r="540" spans="2:65" s="1" customFormat="1" ht="11.25">
      <c r="B540" s="33"/>
      <c r="D540" s="181" t="s">
        <v>970</v>
      </c>
      <c r="F540" s="182" t="s">
        <v>1460</v>
      </c>
      <c r="I540" s="146"/>
      <c r="L540" s="33"/>
      <c r="M540" s="147"/>
      <c r="T540" s="54"/>
      <c r="AT540" s="18" t="s">
        <v>970</v>
      </c>
      <c r="AU540" s="18" t="s">
        <v>86</v>
      </c>
    </row>
    <row r="541" spans="2:65" s="1" customFormat="1" ht="185.25">
      <c r="B541" s="33"/>
      <c r="D541" s="144" t="s">
        <v>984</v>
      </c>
      <c r="F541" s="148" t="s">
        <v>1461</v>
      </c>
      <c r="I541" s="146"/>
      <c r="L541" s="33"/>
      <c r="M541" s="147"/>
      <c r="T541" s="54"/>
      <c r="AT541" s="18" t="s">
        <v>984</v>
      </c>
      <c r="AU541" s="18" t="s">
        <v>86</v>
      </c>
    </row>
    <row r="542" spans="2:65" s="14" customFormat="1" ht="11.25">
      <c r="B542" s="183"/>
      <c r="D542" s="144" t="s">
        <v>476</v>
      </c>
      <c r="E542" s="184" t="s">
        <v>21</v>
      </c>
      <c r="F542" s="185" t="s">
        <v>1462</v>
      </c>
      <c r="H542" s="184" t="s">
        <v>21</v>
      </c>
      <c r="I542" s="186"/>
      <c r="L542" s="183"/>
      <c r="M542" s="187"/>
      <c r="T542" s="188"/>
      <c r="AT542" s="184" t="s">
        <v>476</v>
      </c>
      <c r="AU542" s="184" t="s">
        <v>86</v>
      </c>
      <c r="AV542" s="14" t="s">
        <v>84</v>
      </c>
      <c r="AW542" s="14" t="s">
        <v>38</v>
      </c>
      <c r="AX542" s="14" t="s">
        <v>77</v>
      </c>
      <c r="AY542" s="184" t="s">
        <v>146</v>
      </c>
    </row>
    <row r="543" spans="2:65" s="12" customFormat="1" ht="11.25">
      <c r="B543" s="163"/>
      <c r="D543" s="144" t="s">
        <v>476</v>
      </c>
      <c r="E543" s="164" t="s">
        <v>21</v>
      </c>
      <c r="F543" s="165" t="s">
        <v>1463</v>
      </c>
      <c r="H543" s="166">
        <v>103.68</v>
      </c>
      <c r="I543" s="167"/>
      <c r="L543" s="163"/>
      <c r="M543" s="168"/>
      <c r="T543" s="169"/>
      <c r="AT543" s="164" t="s">
        <v>476</v>
      </c>
      <c r="AU543" s="164" t="s">
        <v>86</v>
      </c>
      <c r="AV543" s="12" t="s">
        <v>86</v>
      </c>
      <c r="AW543" s="12" t="s">
        <v>38</v>
      </c>
      <c r="AX543" s="12" t="s">
        <v>77</v>
      </c>
      <c r="AY543" s="164" t="s">
        <v>146</v>
      </c>
    </row>
    <row r="544" spans="2:65" s="12" customFormat="1" ht="11.25">
      <c r="B544" s="163"/>
      <c r="D544" s="144" t="s">
        <v>476</v>
      </c>
      <c r="E544" s="164" t="s">
        <v>21</v>
      </c>
      <c r="F544" s="165" t="s">
        <v>1464</v>
      </c>
      <c r="H544" s="166">
        <v>42.12</v>
      </c>
      <c r="I544" s="167"/>
      <c r="L544" s="163"/>
      <c r="M544" s="168"/>
      <c r="T544" s="169"/>
      <c r="AT544" s="164" t="s">
        <v>476</v>
      </c>
      <c r="AU544" s="164" t="s">
        <v>86</v>
      </c>
      <c r="AV544" s="12" t="s">
        <v>86</v>
      </c>
      <c r="AW544" s="12" t="s">
        <v>38</v>
      </c>
      <c r="AX544" s="12" t="s">
        <v>77</v>
      </c>
      <c r="AY544" s="164" t="s">
        <v>146</v>
      </c>
    </row>
    <row r="545" spans="2:51" s="12" customFormat="1" ht="11.25">
      <c r="B545" s="163"/>
      <c r="D545" s="144" t="s">
        <v>476</v>
      </c>
      <c r="E545" s="164" t="s">
        <v>21</v>
      </c>
      <c r="F545" s="165" t="s">
        <v>1465</v>
      </c>
      <c r="H545" s="166">
        <v>48.6</v>
      </c>
      <c r="I545" s="167"/>
      <c r="L545" s="163"/>
      <c r="M545" s="168"/>
      <c r="T545" s="169"/>
      <c r="AT545" s="164" t="s">
        <v>476</v>
      </c>
      <c r="AU545" s="164" t="s">
        <v>86</v>
      </c>
      <c r="AV545" s="12" t="s">
        <v>86</v>
      </c>
      <c r="AW545" s="12" t="s">
        <v>38</v>
      </c>
      <c r="AX545" s="12" t="s">
        <v>77</v>
      </c>
      <c r="AY545" s="164" t="s">
        <v>146</v>
      </c>
    </row>
    <row r="546" spans="2:51" s="14" customFormat="1" ht="11.25">
      <c r="B546" s="183"/>
      <c r="D546" s="144" t="s">
        <v>476</v>
      </c>
      <c r="E546" s="184" t="s">
        <v>21</v>
      </c>
      <c r="F546" s="185" t="s">
        <v>1466</v>
      </c>
      <c r="H546" s="184" t="s">
        <v>21</v>
      </c>
      <c r="I546" s="186"/>
      <c r="L546" s="183"/>
      <c r="M546" s="187"/>
      <c r="T546" s="188"/>
      <c r="AT546" s="184" t="s">
        <v>476</v>
      </c>
      <c r="AU546" s="184" t="s">
        <v>86</v>
      </c>
      <c r="AV546" s="14" t="s">
        <v>84</v>
      </c>
      <c r="AW546" s="14" t="s">
        <v>38</v>
      </c>
      <c r="AX546" s="14" t="s">
        <v>77</v>
      </c>
      <c r="AY546" s="184" t="s">
        <v>146</v>
      </c>
    </row>
    <row r="547" spans="2:51" s="12" customFormat="1" ht="11.25">
      <c r="B547" s="163"/>
      <c r="D547" s="144" t="s">
        <v>476</v>
      </c>
      <c r="E547" s="164" t="s">
        <v>21</v>
      </c>
      <c r="F547" s="165" t="s">
        <v>1467</v>
      </c>
      <c r="H547" s="166">
        <v>44.62</v>
      </c>
      <c r="I547" s="167"/>
      <c r="L547" s="163"/>
      <c r="M547" s="168"/>
      <c r="T547" s="169"/>
      <c r="AT547" s="164" t="s">
        <v>476</v>
      </c>
      <c r="AU547" s="164" t="s">
        <v>86</v>
      </c>
      <c r="AV547" s="12" t="s">
        <v>86</v>
      </c>
      <c r="AW547" s="12" t="s">
        <v>38</v>
      </c>
      <c r="AX547" s="12" t="s">
        <v>77</v>
      </c>
      <c r="AY547" s="164" t="s">
        <v>146</v>
      </c>
    </row>
    <row r="548" spans="2:51" s="12" customFormat="1" ht="11.25">
      <c r="B548" s="163"/>
      <c r="D548" s="144" t="s">
        <v>476</v>
      </c>
      <c r="E548" s="164" t="s">
        <v>21</v>
      </c>
      <c r="F548" s="165" t="s">
        <v>1468</v>
      </c>
      <c r="H548" s="166">
        <v>17.940000000000001</v>
      </c>
      <c r="I548" s="167"/>
      <c r="L548" s="163"/>
      <c r="M548" s="168"/>
      <c r="T548" s="169"/>
      <c r="AT548" s="164" t="s">
        <v>476</v>
      </c>
      <c r="AU548" s="164" t="s">
        <v>86</v>
      </c>
      <c r="AV548" s="12" t="s">
        <v>86</v>
      </c>
      <c r="AW548" s="12" t="s">
        <v>38</v>
      </c>
      <c r="AX548" s="12" t="s">
        <v>77</v>
      </c>
      <c r="AY548" s="164" t="s">
        <v>146</v>
      </c>
    </row>
    <row r="549" spans="2:51" s="12" customFormat="1" ht="11.25">
      <c r="B549" s="163"/>
      <c r="D549" s="144" t="s">
        <v>476</v>
      </c>
      <c r="E549" s="164" t="s">
        <v>21</v>
      </c>
      <c r="F549" s="165" t="s">
        <v>1469</v>
      </c>
      <c r="H549" s="166">
        <v>19.007999999999999</v>
      </c>
      <c r="I549" s="167"/>
      <c r="L549" s="163"/>
      <c r="M549" s="168"/>
      <c r="T549" s="169"/>
      <c r="AT549" s="164" t="s">
        <v>476</v>
      </c>
      <c r="AU549" s="164" t="s">
        <v>86</v>
      </c>
      <c r="AV549" s="12" t="s">
        <v>86</v>
      </c>
      <c r="AW549" s="12" t="s">
        <v>38</v>
      </c>
      <c r="AX549" s="12" t="s">
        <v>77</v>
      </c>
      <c r="AY549" s="164" t="s">
        <v>146</v>
      </c>
    </row>
    <row r="550" spans="2:51" s="14" customFormat="1" ht="11.25">
      <c r="B550" s="183"/>
      <c r="D550" s="144" t="s">
        <v>476</v>
      </c>
      <c r="E550" s="184" t="s">
        <v>21</v>
      </c>
      <c r="F550" s="185" t="s">
        <v>1470</v>
      </c>
      <c r="H550" s="184" t="s">
        <v>21</v>
      </c>
      <c r="I550" s="186"/>
      <c r="L550" s="183"/>
      <c r="M550" s="187"/>
      <c r="T550" s="188"/>
      <c r="AT550" s="184" t="s">
        <v>476</v>
      </c>
      <c r="AU550" s="184" t="s">
        <v>86</v>
      </c>
      <c r="AV550" s="14" t="s">
        <v>84</v>
      </c>
      <c r="AW550" s="14" t="s">
        <v>38</v>
      </c>
      <c r="AX550" s="14" t="s">
        <v>77</v>
      </c>
      <c r="AY550" s="184" t="s">
        <v>146</v>
      </c>
    </row>
    <row r="551" spans="2:51" s="12" customFormat="1" ht="11.25">
      <c r="B551" s="163"/>
      <c r="D551" s="144" t="s">
        <v>476</v>
      </c>
      <c r="E551" s="164" t="s">
        <v>21</v>
      </c>
      <c r="F551" s="165" t="s">
        <v>1471</v>
      </c>
      <c r="H551" s="166">
        <v>168.3</v>
      </c>
      <c r="I551" s="167"/>
      <c r="L551" s="163"/>
      <c r="M551" s="168"/>
      <c r="T551" s="169"/>
      <c r="AT551" s="164" t="s">
        <v>476</v>
      </c>
      <c r="AU551" s="164" t="s">
        <v>86</v>
      </c>
      <c r="AV551" s="12" t="s">
        <v>86</v>
      </c>
      <c r="AW551" s="12" t="s">
        <v>38</v>
      </c>
      <c r="AX551" s="12" t="s">
        <v>77</v>
      </c>
      <c r="AY551" s="164" t="s">
        <v>146</v>
      </c>
    </row>
    <row r="552" spans="2:51" s="12" customFormat="1" ht="11.25">
      <c r="B552" s="163"/>
      <c r="D552" s="144" t="s">
        <v>476</v>
      </c>
      <c r="E552" s="164" t="s">
        <v>21</v>
      </c>
      <c r="F552" s="165" t="s">
        <v>1472</v>
      </c>
      <c r="H552" s="166">
        <v>78.88</v>
      </c>
      <c r="I552" s="167"/>
      <c r="L552" s="163"/>
      <c r="M552" s="168"/>
      <c r="T552" s="169"/>
      <c r="AT552" s="164" t="s">
        <v>476</v>
      </c>
      <c r="AU552" s="164" t="s">
        <v>86</v>
      </c>
      <c r="AV552" s="12" t="s">
        <v>86</v>
      </c>
      <c r="AW552" s="12" t="s">
        <v>38</v>
      </c>
      <c r="AX552" s="12" t="s">
        <v>77</v>
      </c>
      <c r="AY552" s="164" t="s">
        <v>146</v>
      </c>
    </row>
    <row r="553" spans="2:51" s="14" customFormat="1" ht="11.25">
      <c r="B553" s="183"/>
      <c r="D553" s="144" t="s">
        <v>476</v>
      </c>
      <c r="E553" s="184" t="s">
        <v>21</v>
      </c>
      <c r="F553" s="185" t="s">
        <v>1473</v>
      </c>
      <c r="H553" s="184" t="s">
        <v>21</v>
      </c>
      <c r="I553" s="186"/>
      <c r="L553" s="183"/>
      <c r="M553" s="187"/>
      <c r="T553" s="188"/>
      <c r="AT553" s="184" t="s">
        <v>476</v>
      </c>
      <c r="AU553" s="184" t="s">
        <v>86</v>
      </c>
      <c r="AV553" s="14" t="s">
        <v>84</v>
      </c>
      <c r="AW553" s="14" t="s">
        <v>38</v>
      </c>
      <c r="AX553" s="14" t="s">
        <v>77</v>
      </c>
      <c r="AY553" s="184" t="s">
        <v>146</v>
      </c>
    </row>
    <row r="554" spans="2:51" s="14" customFormat="1" ht="11.25">
      <c r="B554" s="183"/>
      <c r="D554" s="144" t="s">
        <v>476</v>
      </c>
      <c r="E554" s="184" t="s">
        <v>21</v>
      </c>
      <c r="F554" s="185" t="s">
        <v>1448</v>
      </c>
      <c r="H554" s="184" t="s">
        <v>21</v>
      </c>
      <c r="I554" s="186"/>
      <c r="L554" s="183"/>
      <c r="M554" s="187"/>
      <c r="T554" s="188"/>
      <c r="AT554" s="184" t="s">
        <v>476</v>
      </c>
      <c r="AU554" s="184" t="s">
        <v>86</v>
      </c>
      <c r="AV554" s="14" t="s">
        <v>84</v>
      </c>
      <c r="AW554" s="14" t="s">
        <v>38</v>
      </c>
      <c r="AX554" s="14" t="s">
        <v>77</v>
      </c>
      <c r="AY554" s="184" t="s">
        <v>146</v>
      </c>
    </row>
    <row r="555" spans="2:51" s="12" customFormat="1" ht="11.25">
      <c r="B555" s="163"/>
      <c r="D555" s="144" t="s">
        <v>476</v>
      </c>
      <c r="E555" s="164" t="s">
        <v>21</v>
      </c>
      <c r="F555" s="165" t="s">
        <v>1474</v>
      </c>
      <c r="H555" s="166">
        <v>92.507999999999996</v>
      </c>
      <c r="I555" s="167"/>
      <c r="L555" s="163"/>
      <c r="M555" s="168"/>
      <c r="T555" s="169"/>
      <c r="AT555" s="164" t="s">
        <v>476</v>
      </c>
      <c r="AU555" s="164" t="s">
        <v>86</v>
      </c>
      <c r="AV555" s="12" t="s">
        <v>86</v>
      </c>
      <c r="AW555" s="12" t="s">
        <v>38</v>
      </c>
      <c r="AX555" s="12" t="s">
        <v>77</v>
      </c>
      <c r="AY555" s="164" t="s">
        <v>146</v>
      </c>
    </row>
    <row r="556" spans="2:51" s="12" customFormat="1" ht="11.25">
      <c r="B556" s="163"/>
      <c r="D556" s="144" t="s">
        <v>476</v>
      </c>
      <c r="E556" s="164" t="s">
        <v>21</v>
      </c>
      <c r="F556" s="165" t="s">
        <v>1475</v>
      </c>
      <c r="H556" s="166">
        <v>31.568000000000001</v>
      </c>
      <c r="I556" s="167"/>
      <c r="L556" s="163"/>
      <c r="M556" s="168"/>
      <c r="T556" s="169"/>
      <c r="AT556" s="164" t="s">
        <v>476</v>
      </c>
      <c r="AU556" s="164" t="s">
        <v>86</v>
      </c>
      <c r="AV556" s="12" t="s">
        <v>86</v>
      </c>
      <c r="AW556" s="12" t="s">
        <v>38</v>
      </c>
      <c r="AX556" s="12" t="s">
        <v>77</v>
      </c>
      <c r="AY556" s="164" t="s">
        <v>146</v>
      </c>
    </row>
    <row r="557" spans="2:51" s="12" customFormat="1" ht="11.25">
      <c r="B557" s="163"/>
      <c r="D557" s="144" t="s">
        <v>476</v>
      </c>
      <c r="E557" s="164" t="s">
        <v>21</v>
      </c>
      <c r="F557" s="165" t="s">
        <v>1476</v>
      </c>
      <c r="H557" s="166">
        <v>13.834</v>
      </c>
      <c r="I557" s="167"/>
      <c r="L557" s="163"/>
      <c r="M557" s="168"/>
      <c r="T557" s="169"/>
      <c r="AT557" s="164" t="s">
        <v>476</v>
      </c>
      <c r="AU557" s="164" t="s">
        <v>86</v>
      </c>
      <c r="AV557" s="12" t="s">
        <v>86</v>
      </c>
      <c r="AW557" s="12" t="s">
        <v>38</v>
      </c>
      <c r="AX557" s="12" t="s">
        <v>77</v>
      </c>
      <c r="AY557" s="164" t="s">
        <v>146</v>
      </c>
    </row>
    <row r="558" spans="2:51" s="14" customFormat="1" ht="11.25">
      <c r="B558" s="183"/>
      <c r="D558" s="144" t="s">
        <v>476</v>
      </c>
      <c r="E558" s="184" t="s">
        <v>21</v>
      </c>
      <c r="F558" s="185" t="s">
        <v>1454</v>
      </c>
      <c r="H558" s="184" t="s">
        <v>21</v>
      </c>
      <c r="I558" s="186"/>
      <c r="L558" s="183"/>
      <c r="M558" s="187"/>
      <c r="T558" s="188"/>
      <c r="AT558" s="184" t="s">
        <v>476</v>
      </c>
      <c r="AU558" s="184" t="s">
        <v>86</v>
      </c>
      <c r="AV558" s="14" t="s">
        <v>84</v>
      </c>
      <c r="AW558" s="14" t="s">
        <v>38</v>
      </c>
      <c r="AX558" s="14" t="s">
        <v>77</v>
      </c>
      <c r="AY558" s="184" t="s">
        <v>146</v>
      </c>
    </row>
    <row r="559" spans="2:51" s="12" customFormat="1" ht="11.25">
      <c r="B559" s="163"/>
      <c r="D559" s="144" t="s">
        <v>476</v>
      </c>
      <c r="E559" s="164" t="s">
        <v>21</v>
      </c>
      <c r="F559" s="165" t="s">
        <v>1477</v>
      </c>
      <c r="H559" s="166">
        <v>20.338999999999999</v>
      </c>
      <c r="I559" s="167"/>
      <c r="L559" s="163"/>
      <c r="M559" s="168"/>
      <c r="T559" s="169"/>
      <c r="AT559" s="164" t="s">
        <v>476</v>
      </c>
      <c r="AU559" s="164" t="s">
        <v>86</v>
      </c>
      <c r="AV559" s="12" t="s">
        <v>86</v>
      </c>
      <c r="AW559" s="12" t="s">
        <v>38</v>
      </c>
      <c r="AX559" s="12" t="s">
        <v>77</v>
      </c>
      <c r="AY559" s="164" t="s">
        <v>146</v>
      </c>
    </row>
    <row r="560" spans="2:51" s="13" customFormat="1" ht="11.25">
      <c r="B560" s="170"/>
      <c r="D560" s="144" t="s">
        <v>476</v>
      </c>
      <c r="E560" s="171" t="s">
        <v>724</v>
      </c>
      <c r="F560" s="172" t="s">
        <v>479</v>
      </c>
      <c r="H560" s="173">
        <v>681.39700000000005</v>
      </c>
      <c r="I560" s="174"/>
      <c r="L560" s="170"/>
      <c r="M560" s="175"/>
      <c r="T560" s="176"/>
      <c r="AT560" s="171" t="s">
        <v>476</v>
      </c>
      <c r="AU560" s="171" t="s">
        <v>86</v>
      </c>
      <c r="AV560" s="13" t="s">
        <v>168</v>
      </c>
      <c r="AW560" s="13" t="s">
        <v>38</v>
      </c>
      <c r="AX560" s="13" t="s">
        <v>84</v>
      </c>
      <c r="AY560" s="171" t="s">
        <v>146</v>
      </c>
    </row>
    <row r="561" spans="2:65" s="1" customFormat="1" ht="16.5" customHeight="1">
      <c r="B561" s="33"/>
      <c r="C561" s="149" t="s">
        <v>671</v>
      </c>
      <c r="D561" s="149" t="s">
        <v>195</v>
      </c>
      <c r="E561" s="150" t="s">
        <v>1478</v>
      </c>
      <c r="F561" s="151" t="s">
        <v>1479</v>
      </c>
      <c r="G561" s="152" t="s">
        <v>722</v>
      </c>
      <c r="H561" s="153">
        <v>681.39700000000005</v>
      </c>
      <c r="I561" s="154"/>
      <c r="J561" s="155">
        <f>ROUND(I561*H561,2)</f>
        <v>0</v>
      </c>
      <c r="K561" s="151" t="s">
        <v>967</v>
      </c>
      <c r="L561" s="33"/>
      <c r="M561" s="156" t="s">
        <v>21</v>
      </c>
      <c r="N561" s="157" t="s">
        <v>48</v>
      </c>
      <c r="P561" s="140">
        <f>O561*H561</f>
        <v>0</v>
      </c>
      <c r="Q561" s="140">
        <v>0</v>
      </c>
      <c r="R561" s="140">
        <f>Q561*H561</f>
        <v>0</v>
      </c>
      <c r="S561" s="140">
        <v>0</v>
      </c>
      <c r="T561" s="141">
        <f>S561*H561</f>
        <v>0</v>
      </c>
      <c r="AR561" s="142" t="s">
        <v>168</v>
      </c>
      <c r="AT561" s="142" t="s">
        <v>195</v>
      </c>
      <c r="AU561" s="142" t="s">
        <v>86</v>
      </c>
      <c r="AY561" s="18" t="s">
        <v>146</v>
      </c>
      <c r="BE561" s="143">
        <f>IF(N561="základní",J561,0)</f>
        <v>0</v>
      </c>
      <c r="BF561" s="143">
        <f>IF(N561="snížená",J561,0)</f>
        <v>0</v>
      </c>
      <c r="BG561" s="143">
        <f>IF(N561="zákl. přenesená",J561,0)</f>
        <v>0</v>
      </c>
      <c r="BH561" s="143">
        <f>IF(N561="sníž. přenesená",J561,0)</f>
        <v>0</v>
      </c>
      <c r="BI561" s="143">
        <f>IF(N561="nulová",J561,0)</f>
        <v>0</v>
      </c>
      <c r="BJ561" s="18" t="s">
        <v>84</v>
      </c>
      <c r="BK561" s="143">
        <f>ROUND(I561*H561,2)</f>
        <v>0</v>
      </c>
      <c r="BL561" s="18" t="s">
        <v>168</v>
      </c>
      <c r="BM561" s="142" t="s">
        <v>1480</v>
      </c>
    </row>
    <row r="562" spans="2:65" s="1" customFormat="1" ht="29.25">
      <c r="B562" s="33"/>
      <c r="D562" s="144" t="s">
        <v>154</v>
      </c>
      <c r="F562" s="145" t="s">
        <v>1481</v>
      </c>
      <c r="I562" s="146"/>
      <c r="L562" s="33"/>
      <c r="M562" s="147"/>
      <c r="T562" s="54"/>
      <c r="AT562" s="18" t="s">
        <v>154</v>
      </c>
      <c r="AU562" s="18" t="s">
        <v>86</v>
      </c>
    </row>
    <row r="563" spans="2:65" s="1" customFormat="1" ht="11.25">
      <c r="B563" s="33"/>
      <c r="D563" s="181" t="s">
        <v>970</v>
      </c>
      <c r="F563" s="182" t="s">
        <v>1482</v>
      </c>
      <c r="I563" s="146"/>
      <c r="L563" s="33"/>
      <c r="M563" s="147"/>
      <c r="T563" s="54"/>
      <c r="AT563" s="18" t="s">
        <v>970</v>
      </c>
      <c r="AU563" s="18" t="s">
        <v>86</v>
      </c>
    </row>
    <row r="564" spans="2:65" s="1" customFormat="1" ht="185.25">
      <c r="B564" s="33"/>
      <c r="D564" s="144" t="s">
        <v>984</v>
      </c>
      <c r="F564" s="148" t="s">
        <v>1461</v>
      </c>
      <c r="I564" s="146"/>
      <c r="L564" s="33"/>
      <c r="M564" s="147"/>
      <c r="T564" s="54"/>
      <c r="AT564" s="18" t="s">
        <v>984</v>
      </c>
      <c r="AU564" s="18" t="s">
        <v>86</v>
      </c>
    </row>
    <row r="565" spans="2:65" s="12" customFormat="1" ht="11.25">
      <c r="B565" s="163"/>
      <c r="D565" s="144" t="s">
        <v>476</v>
      </c>
      <c r="E565" s="164" t="s">
        <v>21</v>
      </c>
      <c r="F565" s="165" t="s">
        <v>724</v>
      </c>
      <c r="H565" s="166">
        <v>681.39700000000005</v>
      </c>
      <c r="I565" s="167"/>
      <c r="L565" s="163"/>
      <c r="M565" s="168"/>
      <c r="T565" s="169"/>
      <c r="AT565" s="164" t="s">
        <v>476</v>
      </c>
      <c r="AU565" s="164" t="s">
        <v>86</v>
      </c>
      <c r="AV565" s="12" t="s">
        <v>86</v>
      </c>
      <c r="AW565" s="12" t="s">
        <v>38</v>
      </c>
      <c r="AX565" s="12" t="s">
        <v>84</v>
      </c>
      <c r="AY565" s="164" t="s">
        <v>146</v>
      </c>
    </row>
    <row r="566" spans="2:65" s="1" customFormat="1" ht="16.5" customHeight="1">
      <c r="B566" s="33"/>
      <c r="C566" s="149" t="s">
        <v>676</v>
      </c>
      <c r="D566" s="149" t="s">
        <v>195</v>
      </c>
      <c r="E566" s="150" t="s">
        <v>1483</v>
      </c>
      <c r="F566" s="151" t="s">
        <v>1484</v>
      </c>
      <c r="G566" s="152" t="s">
        <v>472</v>
      </c>
      <c r="H566" s="153">
        <v>6.6189999999999998</v>
      </c>
      <c r="I566" s="154"/>
      <c r="J566" s="155">
        <f>ROUND(I566*H566,2)</f>
        <v>0</v>
      </c>
      <c r="K566" s="151" t="s">
        <v>967</v>
      </c>
      <c r="L566" s="33"/>
      <c r="M566" s="156" t="s">
        <v>21</v>
      </c>
      <c r="N566" s="157" t="s">
        <v>48</v>
      </c>
      <c r="P566" s="140">
        <f>O566*H566</f>
        <v>0</v>
      </c>
      <c r="Q566" s="140">
        <v>1.09528</v>
      </c>
      <c r="R566" s="140">
        <f>Q566*H566</f>
        <v>7.24965832</v>
      </c>
      <c r="S566" s="140">
        <v>0</v>
      </c>
      <c r="T566" s="141">
        <f>S566*H566</f>
        <v>0</v>
      </c>
      <c r="AR566" s="142" t="s">
        <v>168</v>
      </c>
      <c r="AT566" s="142" t="s">
        <v>195</v>
      </c>
      <c r="AU566" s="142" t="s">
        <v>86</v>
      </c>
      <c r="AY566" s="18" t="s">
        <v>146</v>
      </c>
      <c r="BE566" s="143">
        <f>IF(N566="základní",J566,0)</f>
        <v>0</v>
      </c>
      <c r="BF566" s="143">
        <f>IF(N566="snížená",J566,0)</f>
        <v>0</v>
      </c>
      <c r="BG566" s="143">
        <f>IF(N566="zákl. přenesená",J566,0)</f>
        <v>0</v>
      </c>
      <c r="BH566" s="143">
        <f>IF(N566="sníž. přenesená",J566,0)</f>
        <v>0</v>
      </c>
      <c r="BI566" s="143">
        <f>IF(N566="nulová",J566,0)</f>
        <v>0</v>
      </c>
      <c r="BJ566" s="18" t="s">
        <v>84</v>
      </c>
      <c r="BK566" s="143">
        <f>ROUND(I566*H566,2)</f>
        <v>0</v>
      </c>
      <c r="BL566" s="18" t="s">
        <v>168</v>
      </c>
      <c r="BM566" s="142" t="s">
        <v>1485</v>
      </c>
    </row>
    <row r="567" spans="2:65" s="1" customFormat="1" ht="29.25">
      <c r="B567" s="33"/>
      <c r="D567" s="144" t="s">
        <v>154</v>
      </c>
      <c r="F567" s="145" t="s">
        <v>1486</v>
      </c>
      <c r="I567" s="146"/>
      <c r="L567" s="33"/>
      <c r="M567" s="147"/>
      <c r="T567" s="54"/>
      <c r="AT567" s="18" t="s">
        <v>154</v>
      </c>
      <c r="AU567" s="18" t="s">
        <v>86</v>
      </c>
    </row>
    <row r="568" spans="2:65" s="1" customFormat="1" ht="11.25">
      <c r="B568" s="33"/>
      <c r="D568" s="181" t="s">
        <v>970</v>
      </c>
      <c r="F568" s="182" t="s">
        <v>1487</v>
      </c>
      <c r="I568" s="146"/>
      <c r="L568" s="33"/>
      <c r="M568" s="147"/>
      <c r="T568" s="54"/>
      <c r="AT568" s="18" t="s">
        <v>970</v>
      </c>
      <c r="AU568" s="18" t="s">
        <v>86</v>
      </c>
    </row>
    <row r="569" spans="2:65" s="1" customFormat="1" ht="97.5">
      <c r="B569" s="33"/>
      <c r="D569" s="144" t="s">
        <v>984</v>
      </c>
      <c r="F569" s="148" t="s">
        <v>1488</v>
      </c>
      <c r="I569" s="146"/>
      <c r="L569" s="33"/>
      <c r="M569" s="147"/>
      <c r="T569" s="54"/>
      <c r="AT569" s="18" t="s">
        <v>984</v>
      </c>
      <c r="AU569" s="18" t="s">
        <v>86</v>
      </c>
    </row>
    <row r="570" spans="2:65" s="12" customFormat="1" ht="11.25">
      <c r="B570" s="163"/>
      <c r="D570" s="144" t="s">
        <v>476</v>
      </c>
      <c r="E570" s="164" t="s">
        <v>21</v>
      </c>
      <c r="F570" s="165" t="s">
        <v>1489</v>
      </c>
      <c r="H570" s="166">
        <v>3.11</v>
      </c>
      <c r="I570" s="167"/>
      <c r="L570" s="163"/>
      <c r="M570" s="168"/>
      <c r="T570" s="169"/>
      <c r="AT570" s="164" t="s">
        <v>476</v>
      </c>
      <c r="AU570" s="164" t="s">
        <v>86</v>
      </c>
      <c r="AV570" s="12" t="s">
        <v>86</v>
      </c>
      <c r="AW570" s="12" t="s">
        <v>38</v>
      </c>
      <c r="AX570" s="12" t="s">
        <v>77</v>
      </c>
      <c r="AY570" s="164" t="s">
        <v>146</v>
      </c>
    </row>
    <row r="571" spans="2:65" s="12" customFormat="1" ht="11.25">
      <c r="B571" s="163"/>
      <c r="D571" s="144" t="s">
        <v>476</v>
      </c>
      <c r="E571" s="164" t="s">
        <v>21</v>
      </c>
      <c r="F571" s="165" t="s">
        <v>1490</v>
      </c>
      <c r="H571" s="166">
        <v>3.5089999999999999</v>
      </c>
      <c r="I571" s="167"/>
      <c r="L571" s="163"/>
      <c r="M571" s="168"/>
      <c r="T571" s="169"/>
      <c r="AT571" s="164" t="s">
        <v>476</v>
      </c>
      <c r="AU571" s="164" t="s">
        <v>86</v>
      </c>
      <c r="AV571" s="12" t="s">
        <v>86</v>
      </c>
      <c r="AW571" s="12" t="s">
        <v>38</v>
      </c>
      <c r="AX571" s="12" t="s">
        <v>77</v>
      </c>
      <c r="AY571" s="164" t="s">
        <v>146</v>
      </c>
    </row>
    <row r="572" spans="2:65" s="13" customFormat="1" ht="11.25">
      <c r="B572" s="170"/>
      <c r="D572" s="144" t="s">
        <v>476</v>
      </c>
      <c r="E572" s="171" t="s">
        <v>21</v>
      </c>
      <c r="F572" s="172" t="s">
        <v>479</v>
      </c>
      <c r="H572" s="173">
        <v>6.6189999999999998</v>
      </c>
      <c r="I572" s="174"/>
      <c r="L572" s="170"/>
      <c r="M572" s="175"/>
      <c r="T572" s="176"/>
      <c r="AT572" s="171" t="s">
        <v>476</v>
      </c>
      <c r="AU572" s="171" t="s">
        <v>86</v>
      </c>
      <c r="AV572" s="13" t="s">
        <v>168</v>
      </c>
      <c r="AW572" s="13" t="s">
        <v>38</v>
      </c>
      <c r="AX572" s="13" t="s">
        <v>84</v>
      </c>
      <c r="AY572" s="171" t="s">
        <v>146</v>
      </c>
    </row>
    <row r="573" spans="2:65" s="1" customFormat="1" ht="16.5" customHeight="1">
      <c r="B573" s="33"/>
      <c r="C573" s="149" t="s">
        <v>681</v>
      </c>
      <c r="D573" s="149" t="s">
        <v>195</v>
      </c>
      <c r="E573" s="150" t="s">
        <v>1491</v>
      </c>
      <c r="F573" s="151" t="s">
        <v>1492</v>
      </c>
      <c r="G573" s="152" t="s">
        <v>472</v>
      </c>
      <c r="H573" s="153">
        <v>0.34699999999999998</v>
      </c>
      <c r="I573" s="154"/>
      <c r="J573" s="155">
        <f>ROUND(I573*H573,2)</f>
        <v>0</v>
      </c>
      <c r="K573" s="151" t="s">
        <v>967</v>
      </c>
      <c r="L573" s="33"/>
      <c r="M573" s="156" t="s">
        <v>21</v>
      </c>
      <c r="N573" s="157" t="s">
        <v>48</v>
      </c>
      <c r="P573" s="140">
        <f>O573*H573</f>
        <v>0</v>
      </c>
      <c r="Q573" s="140">
        <v>1.03955</v>
      </c>
      <c r="R573" s="140">
        <f>Q573*H573</f>
        <v>0.36072384999999996</v>
      </c>
      <c r="S573" s="140">
        <v>0</v>
      </c>
      <c r="T573" s="141">
        <f>S573*H573</f>
        <v>0</v>
      </c>
      <c r="AR573" s="142" t="s">
        <v>168</v>
      </c>
      <c r="AT573" s="142" t="s">
        <v>195</v>
      </c>
      <c r="AU573" s="142" t="s">
        <v>86</v>
      </c>
      <c r="AY573" s="18" t="s">
        <v>146</v>
      </c>
      <c r="BE573" s="143">
        <f>IF(N573="základní",J573,0)</f>
        <v>0</v>
      </c>
      <c r="BF573" s="143">
        <f>IF(N573="snížená",J573,0)</f>
        <v>0</v>
      </c>
      <c r="BG573" s="143">
        <f>IF(N573="zákl. přenesená",J573,0)</f>
        <v>0</v>
      </c>
      <c r="BH573" s="143">
        <f>IF(N573="sníž. přenesená",J573,0)</f>
        <v>0</v>
      </c>
      <c r="BI573" s="143">
        <f>IF(N573="nulová",J573,0)</f>
        <v>0</v>
      </c>
      <c r="BJ573" s="18" t="s">
        <v>84</v>
      </c>
      <c r="BK573" s="143">
        <f>ROUND(I573*H573,2)</f>
        <v>0</v>
      </c>
      <c r="BL573" s="18" t="s">
        <v>168</v>
      </c>
      <c r="BM573" s="142" t="s">
        <v>1493</v>
      </c>
    </row>
    <row r="574" spans="2:65" s="1" customFormat="1" ht="29.25">
      <c r="B574" s="33"/>
      <c r="D574" s="144" t="s">
        <v>154</v>
      </c>
      <c r="F574" s="145" t="s">
        <v>1494</v>
      </c>
      <c r="I574" s="146"/>
      <c r="L574" s="33"/>
      <c r="M574" s="147"/>
      <c r="T574" s="54"/>
      <c r="AT574" s="18" t="s">
        <v>154</v>
      </c>
      <c r="AU574" s="18" t="s">
        <v>86</v>
      </c>
    </row>
    <row r="575" spans="2:65" s="1" customFormat="1" ht="11.25">
      <c r="B575" s="33"/>
      <c r="D575" s="181" t="s">
        <v>970</v>
      </c>
      <c r="F575" s="182" t="s">
        <v>1495</v>
      </c>
      <c r="I575" s="146"/>
      <c r="L575" s="33"/>
      <c r="M575" s="147"/>
      <c r="T575" s="54"/>
      <c r="AT575" s="18" t="s">
        <v>970</v>
      </c>
      <c r="AU575" s="18" t="s">
        <v>86</v>
      </c>
    </row>
    <row r="576" spans="2:65" s="1" customFormat="1" ht="97.5">
      <c r="B576" s="33"/>
      <c r="D576" s="144" t="s">
        <v>984</v>
      </c>
      <c r="F576" s="148" t="s">
        <v>1488</v>
      </c>
      <c r="I576" s="146"/>
      <c r="L576" s="33"/>
      <c r="M576" s="147"/>
      <c r="T576" s="54"/>
      <c r="AT576" s="18" t="s">
        <v>984</v>
      </c>
      <c r="AU576" s="18" t="s">
        <v>86</v>
      </c>
    </row>
    <row r="577" spans="2:65" s="14" customFormat="1" ht="11.25">
      <c r="B577" s="183"/>
      <c r="D577" s="144" t="s">
        <v>476</v>
      </c>
      <c r="E577" s="184" t="s">
        <v>21</v>
      </c>
      <c r="F577" s="185" t="s">
        <v>1496</v>
      </c>
      <c r="H577" s="184" t="s">
        <v>21</v>
      </c>
      <c r="I577" s="186"/>
      <c r="L577" s="183"/>
      <c r="M577" s="187"/>
      <c r="T577" s="188"/>
      <c r="AT577" s="184" t="s">
        <v>476</v>
      </c>
      <c r="AU577" s="184" t="s">
        <v>86</v>
      </c>
      <c r="AV577" s="14" t="s">
        <v>84</v>
      </c>
      <c r="AW577" s="14" t="s">
        <v>38</v>
      </c>
      <c r="AX577" s="14" t="s">
        <v>77</v>
      </c>
      <c r="AY577" s="184" t="s">
        <v>146</v>
      </c>
    </row>
    <row r="578" spans="2:65" s="14" customFormat="1" ht="11.25">
      <c r="B578" s="183"/>
      <c r="D578" s="144" t="s">
        <v>476</v>
      </c>
      <c r="E578" s="184" t="s">
        <v>21</v>
      </c>
      <c r="F578" s="185" t="s">
        <v>1497</v>
      </c>
      <c r="H578" s="184" t="s">
        <v>21</v>
      </c>
      <c r="I578" s="186"/>
      <c r="L578" s="183"/>
      <c r="M578" s="187"/>
      <c r="T578" s="188"/>
      <c r="AT578" s="184" t="s">
        <v>476</v>
      </c>
      <c r="AU578" s="184" t="s">
        <v>86</v>
      </c>
      <c r="AV578" s="14" t="s">
        <v>84</v>
      </c>
      <c r="AW578" s="14" t="s">
        <v>38</v>
      </c>
      <c r="AX578" s="14" t="s">
        <v>77</v>
      </c>
      <c r="AY578" s="184" t="s">
        <v>146</v>
      </c>
    </row>
    <row r="579" spans="2:65" s="12" customFormat="1" ht="11.25">
      <c r="B579" s="163"/>
      <c r="D579" s="144" t="s">
        <v>476</v>
      </c>
      <c r="E579" s="164" t="s">
        <v>21</v>
      </c>
      <c r="F579" s="165" t="s">
        <v>1498</v>
      </c>
      <c r="H579" s="166">
        <v>0.19</v>
      </c>
      <c r="I579" s="167"/>
      <c r="L579" s="163"/>
      <c r="M579" s="168"/>
      <c r="T579" s="169"/>
      <c r="AT579" s="164" t="s">
        <v>476</v>
      </c>
      <c r="AU579" s="164" t="s">
        <v>86</v>
      </c>
      <c r="AV579" s="12" t="s">
        <v>86</v>
      </c>
      <c r="AW579" s="12" t="s">
        <v>38</v>
      </c>
      <c r="AX579" s="12" t="s">
        <v>77</v>
      </c>
      <c r="AY579" s="164" t="s">
        <v>146</v>
      </c>
    </row>
    <row r="580" spans="2:65" s="12" customFormat="1" ht="11.25">
      <c r="B580" s="163"/>
      <c r="D580" s="144" t="s">
        <v>476</v>
      </c>
      <c r="E580" s="164" t="s">
        <v>21</v>
      </c>
      <c r="F580" s="165" t="s">
        <v>1499</v>
      </c>
      <c r="H580" s="166">
        <v>2.8000000000000001E-2</v>
      </c>
      <c r="I580" s="167"/>
      <c r="L580" s="163"/>
      <c r="M580" s="168"/>
      <c r="T580" s="169"/>
      <c r="AT580" s="164" t="s">
        <v>476</v>
      </c>
      <c r="AU580" s="164" t="s">
        <v>86</v>
      </c>
      <c r="AV580" s="12" t="s">
        <v>86</v>
      </c>
      <c r="AW580" s="12" t="s">
        <v>38</v>
      </c>
      <c r="AX580" s="12" t="s">
        <v>77</v>
      </c>
      <c r="AY580" s="164" t="s">
        <v>146</v>
      </c>
    </row>
    <row r="581" spans="2:65" s="12" customFormat="1" ht="11.25">
      <c r="B581" s="163"/>
      <c r="D581" s="144" t="s">
        <v>476</v>
      </c>
      <c r="E581" s="164" t="s">
        <v>21</v>
      </c>
      <c r="F581" s="165" t="s">
        <v>1500</v>
      </c>
      <c r="H581" s="166">
        <v>7.1999999999999995E-2</v>
      </c>
      <c r="I581" s="167"/>
      <c r="L581" s="163"/>
      <c r="M581" s="168"/>
      <c r="T581" s="169"/>
      <c r="AT581" s="164" t="s">
        <v>476</v>
      </c>
      <c r="AU581" s="164" t="s">
        <v>86</v>
      </c>
      <c r="AV581" s="12" t="s">
        <v>86</v>
      </c>
      <c r="AW581" s="12" t="s">
        <v>38</v>
      </c>
      <c r="AX581" s="12" t="s">
        <v>77</v>
      </c>
      <c r="AY581" s="164" t="s">
        <v>146</v>
      </c>
    </row>
    <row r="582" spans="2:65" s="12" customFormat="1" ht="11.25">
      <c r="B582" s="163"/>
      <c r="D582" s="144" t="s">
        <v>476</v>
      </c>
      <c r="E582" s="164" t="s">
        <v>21</v>
      </c>
      <c r="F582" s="165" t="s">
        <v>1501</v>
      </c>
      <c r="H582" s="166">
        <v>3.2000000000000001E-2</v>
      </c>
      <c r="I582" s="167"/>
      <c r="L582" s="163"/>
      <c r="M582" s="168"/>
      <c r="T582" s="169"/>
      <c r="AT582" s="164" t="s">
        <v>476</v>
      </c>
      <c r="AU582" s="164" t="s">
        <v>86</v>
      </c>
      <c r="AV582" s="12" t="s">
        <v>86</v>
      </c>
      <c r="AW582" s="12" t="s">
        <v>38</v>
      </c>
      <c r="AX582" s="12" t="s">
        <v>77</v>
      </c>
      <c r="AY582" s="164" t="s">
        <v>146</v>
      </c>
    </row>
    <row r="583" spans="2:65" s="12" customFormat="1" ht="11.25">
      <c r="B583" s="163"/>
      <c r="D583" s="144" t="s">
        <v>476</v>
      </c>
      <c r="E583" s="164" t="s">
        <v>21</v>
      </c>
      <c r="F583" s="165" t="s">
        <v>1502</v>
      </c>
      <c r="H583" s="166">
        <v>2.5000000000000001E-2</v>
      </c>
      <c r="I583" s="167"/>
      <c r="L583" s="163"/>
      <c r="M583" s="168"/>
      <c r="T583" s="169"/>
      <c r="AT583" s="164" t="s">
        <v>476</v>
      </c>
      <c r="AU583" s="164" t="s">
        <v>86</v>
      </c>
      <c r="AV583" s="12" t="s">
        <v>86</v>
      </c>
      <c r="AW583" s="12" t="s">
        <v>38</v>
      </c>
      <c r="AX583" s="12" t="s">
        <v>77</v>
      </c>
      <c r="AY583" s="164" t="s">
        <v>146</v>
      </c>
    </row>
    <row r="584" spans="2:65" s="13" customFormat="1" ht="11.25">
      <c r="B584" s="170"/>
      <c r="D584" s="144" t="s">
        <v>476</v>
      </c>
      <c r="E584" s="171" t="s">
        <v>21</v>
      </c>
      <c r="F584" s="172" t="s">
        <v>479</v>
      </c>
      <c r="H584" s="173">
        <v>0.34699999999999998</v>
      </c>
      <c r="I584" s="174"/>
      <c r="L584" s="170"/>
      <c r="M584" s="175"/>
      <c r="T584" s="176"/>
      <c r="AT584" s="171" t="s">
        <v>476</v>
      </c>
      <c r="AU584" s="171" t="s">
        <v>86</v>
      </c>
      <c r="AV584" s="13" t="s">
        <v>168</v>
      </c>
      <c r="AW584" s="13" t="s">
        <v>38</v>
      </c>
      <c r="AX584" s="13" t="s">
        <v>84</v>
      </c>
      <c r="AY584" s="171" t="s">
        <v>146</v>
      </c>
    </row>
    <row r="585" spans="2:65" s="1" customFormat="1" ht="16.5" customHeight="1">
      <c r="B585" s="33"/>
      <c r="C585" s="149" t="s">
        <v>686</v>
      </c>
      <c r="D585" s="149" t="s">
        <v>195</v>
      </c>
      <c r="E585" s="150" t="s">
        <v>1503</v>
      </c>
      <c r="F585" s="151" t="s">
        <v>1504</v>
      </c>
      <c r="G585" s="152" t="s">
        <v>786</v>
      </c>
      <c r="H585" s="153">
        <v>4</v>
      </c>
      <c r="I585" s="154"/>
      <c r="J585" s="155">
        <f>ROUND(I585*H585,2)</f>
        <v>0</v>
      </c>
      <c r="K585" s="151" t="s">
        <v>21</v>
      </c>
      <c r="L585" s="33"/>
      <c r="M585" s="156" t="s">
        <v>21</v>
      </c>
      <c r="N585" s="157" t="s">
        <v>48</v>
      </c>
      <c r="P585" s="140">
        <f>O585*H585</f>
        <v>0</v>
      </c>
      <c r="Q585" s="140">
        <v>4.6800000000000001E-3</v>
      </c>
      <c r="R585" s="140">
        <f>Q585*H585</f>
        <v>1.8720000000000001E-2</v>
      </c>
      <c r="S585" s="140">
        <v>0</v>
      </c>
      <c r="T585" s="141">
        <f>S585*H585</f>
        <v>0</v>
      </c>
      <c r="AR585" s="142" t="s">
        <v>168</v>
      </c>
      <c r="AT585" s="142" t="s">
        <v>195</v>
      </c>
      <c r="AU585" s="142" t="s">
        <v>86</v>
      </c>
      <c r="AY585" s="18" t="s">
        <v>146</v>
      </c>
      <c r="BE585" s="143">
        <f>IF(N585="základní",J585,0)</f>
        <v>0</v>
      </c>
      <c r="BF585" s="143">
        <f>IF(N585="snížená",J585,0)</f>
        <v>0</v>
      </c>
      <c r="BG585" s="143">
        <f>IF(N585="zákl. přenesená",J585,0)</f>
        <v>0</v>
      </c>
      <c r="BH585" s="143">
        <f>IF(N585="sníž. přenesená",J585,0)</f>
        <v>0</v>
      </c>
      <c r="BI585" s="143">
        <f>IF(N585="nulová",J585,0)</f>
        <v>0</v>
      </c>
      <c r="BJ585" s="18" t="s">
        <v>84</v>
      </c>
      <c r="BK585" s="143">
        <f>ROUND(I585*H585,2)</f>
        <v>0</v>
      </c>
      <c r="BL585" s="18" t="s">
        <v>168</v>
      </c>
      <c r="BM585" s="142" t="s">
        <v>1505</v>
      </c>
    </row>
    <row r="586" spans="2:65" s="1" customFormat="1" ht="19.5">
      <c r="B586" s="33"/>
      <c r="D586" s="144" t="s">
        <v>154</v>
      </c>
      <c r="F586" s="145" t="s">
        <v>1506</v>
      </c>
      <c r="I586" s="146"/>
      <c r="L586" s="33"/>
      <c r="M586" s="147"/>
      <c r="T586" s="54"/>
      <c r="AT586" s="18" t="s">
        <v>154</v>
      </c>
      <c r="AU586" s="18" t="s">
        <v>86</v>
      </c>
    </row>
    <row r="587" spans="2:65" s="1" customFormat="1" ht="87.75">
      <c r="B587" s="33"/>
      <c r="D587" s="144" t="s">
        <v>984</v>
      </c>
      <c r="F587" s="148" t="s">
        <v>1507</v>
      </c>
      <c r="I587" s="146"/>
      <c r="L587" s="33"/>
      <c r="M587" s="147"/>
      <c r="T587" s="54"/>
      <c r="AT587" s="18" t="s">
        <v>984</v>
      </c>
      <c r="AU587" s="18" t="s">
        <v>86</v>
      </c>
    </row>
    <row r="588" spans="2:65" s="12" customFormat="1" ht="11.25">
      <c r="B588" s="163"/>
      <c r="D588" s="144" t="s">
        <v>476</v>
      </c>
      <c r="E588" s="164" t="s">
        <v>21</v>
      </c>
      <c r="F588" s="165" t="s">
        <v>1508</v>
      </c>
      <c r="H588" s="166">
        <v>4</v>
      </c>
      <c r="I588" s="167"/>
      <c r="L588" s="163"/>
      <c r="M588" s="168"/>
      <c r="T588" s="169"/>
      <c r="AT588" s="164" t="s">
        <v>476</v>
      </c>
      <c r="AU588" s="164" t="s">
        <v>86</v>
      </c>
      <c r="AV588" s="12" t="s">
        <v>86</v>
      </c>
      <c r="AW588" s="12" t="s">
        <v>38</v>
      </c>
      <c r="AX588" s="12" t="s">
        <v>84</v>
      </c>
      <c r="AY588" s="164" t="s">
        <v>146</v>
      </c>
    </row>
    <row r="589" spans="2:65" s="1" customFormat="1" ht="16.5" customHeight="1">
      <c r="B589" s="33"/>
      <c r="C589" s="130" t="s">
        <v>691</v>
      </c>
      <c r="D589" s="130" t="s">
        <v>147</v>
      </c>
      <c r="E589" s="131" t="s">
        <v>1509</v>
      </c>
      <c r="F589" s="132" t="s">
        <v>1510</v>
      </c>
      <c r="G589" s="133" t="s">
        <v>786</v>
      </c>
      <c r="H589" s="134">
        <v>4</v>
      </c>
      <c r="I589" s="135"/>
      <c r="J589" s="136">
        <f>ROUND(I589*H589,2)</f>
        <v>0</v>
      </c>
      <c r="K589" s="132" t="s">
        <v>21</v>
      </c>
      <c r="L589" s="137"/>
      <c r="M589" s="138" t="s">
        <v>21</v>
      </c>
      <c r="N589" s="139" t="s">
        <v>48</v>
      </c>
      <c r="P589" s="140">
        <f>O589*H589</f>
        <v>0</v>
      </c>
      <c r="Q589" s="140">
        <v>6.6E-3</v>
      </c>
      <c r="R589" s="140">
        <f>Q589*H589</f>
        <v>2.64E-2</v>
      </c>
      <c r="S589" s="140">
        <v>0</v>
      </c>
      <c r="T589" s="141">
        <f>S589*H589</f>
        <v>0</v>
      </c>
      <c r="AR589" s="142" t="s">
        <v>189</v>
      </c>
      <c r="AT589" s="142" t="s">
        <v>147</v>
      </c>
      <c r="AU589" s="142" t="s">
        <v>86</v>
      </c>
      <c r="AY589" s="18" t="s">
        <v>146</v>
      </c>
      <c r="BE589" s="143">
        <f>IF(N589="základní",J589,0)</f>
        <v>0</v>
      </c>
      <c r="BF589" s="143">
        <f>IF(N589="snížená",J589,0)</f>
        <v>0</v>
      </c>
      <c r="BG589" s="143">
        <f>IF(N589="zákl. přenesená",J589,0)</f>
        <v>0</v>
      </c>
      <c r="BH589" s="143">
        <f>IF(N589="sníž. přenesená",J589,0)</f>
        <v>0</v>
      </c>
      <c r="BI589" s="143">
        <f>IF(N589="nulová",J589,0)</f>
        <v>0</v>
      </c>
      <c r="BJ589" s="18" t="s">
        <v>84</v>
      </c>
      <c r="BK589" s="143">
        <f>ROUND(I589*H589,2)</f>
        <v>0</v>
      </c>
      <c r="BL589" s="18" t="s">
        <v>168</v>
      </c>
      <c r="BM589" s="142" t="s">
        <v>1511</v>
      </c>
    </row>
    <row r="590" spans="2:65" s="1" customFormat="1" ht="11.25">
      <c r="B590" s="33"/>
      <c r="D590" s="144" t="s">
        <v>154</v>
      </c>
      <c r="F590" s="145" t="s">
        <v>1510</v>
      </c>
      <c r="I590" s="146"/>
      <c r="L590" s="33"/>
      <c r="M590" s="147"/>
      <c r="T590" s="54"/>
      <c r="AT590" s="18" t="s">
        <v>154</v>
      </c>
      <c r="AU590" s="18" t="s">
        <v>86</v>
      </c>
    </row>
    <row r="591" spans="2:65" s="1" customFormat="1" ht="19.5">
      <c r="B591" s="33"/>
      <c r="D591" s="144" t="s">
        <v>156</v>
      </c>
      <c r="F591" s="148" t="s">
        <v>1512</v>
      </c>
      <c r="I591" s="146"/>
      <c r="L591" s="33"/>
      <c r="M591" s="147"/>
      <c r="T591" s="54"/>
      <c r="AT591" s="18" t="s">
        <v>156</v>
      </c>
      <c r="AU591" s="18" t="s">
        <v>86</v>
      </c>
    </row>
    <row r="592" spans="2:65" s="1" customFormat="1" ht="16.5" customHeight="1">
      <c r="B592" s="33"/>
      <c r="C592" s="149" t="s">
        <v>696</v>
      </c>
      <c r="D592" s="149" t="s">
        <v>195</v>
      </c>
      <c r="E592" s="150" t="s">
        <v>1513</v>
      </c>
      <c r="F592" s="151" t="s">
        <v>1514</v>
      </c>
      <c r="G592" s="152" t="s">
        <v>251</v>
      </c>
      <c r="H592" s="153">
        <v>8.5</v>
      </c>
      <c r="I592" s="154"/>
      <c r="J592" s="155">
        <f>ROUND(I592*H592,2)</f>
        <v>0</v>
      </c>
      <c r="K592" s="151" t="s">
        <v>967</v>
      </c>
      <c r="L592" s="33"/>
      <c r="M592" s="156" t="s">
        <v>21</v>
      </c>
      <c r="N592" s="157" t="s">
        <v>48</v>
      </c>
      <c r="P592" s="140">
        <f>O592*H592</f>
        <v>0</v>
      </c>
      <c r="Q592" s="140">
        <v>0</v>
      </c>
      <c r="R592" s="140">
        <f>Q592*H592</f>
        <v>0</v>
      </c>
      <c r="S592" s="140">
        <v>0</v>
      </c>
      <c r="T592" s="141">
        <f>S592*H592</f>
        <v>0</v>
      </c>
      <c r="AR592" s="142" t="s">
        <v>168</v>
      </c>
      <c r="AT592" s="142" t="s">
        <v>195</v>
      </c>
      <c r="AU592" s="142" t="s">
        <v>86</v>
      </c>
      <c r="AY592" s="18" t="s">
        <v>146</v>
      </c>
      <c r="BE592" s="143">
        <f>IF(N592="základní",J592,0)</f>
        <v>0</v>
      </c>
      <c r="BF592" s="143">
        <f>IF(N592="snížená",J592,0)</f>
        <v>0</v>
      </c>
      <c r="BG592" s="143">
        <f>IF(N592="zákl. přenesená",J592,0)</f>
        <v>0</v>
      </c>
      <c r="BH592" s="143">
        <f>IF(N592="sníž. přenesená",J592,0)</f>
        <v>0</v>
      </c>
      <c r="BI592" s="143">
        <f>IF(N592="nulová",J592,0)</f>
        <v>0</v>
      </c>
      <c r="BJ592" s="18" t="s">
        <v>84</v>
      </c>
      <c r="BK592" s="143">
        <f>ROUND(I592*H592,2)</f>
        <v>0</v>
      </c>
      <c r="BL592" s="18" t="s">
        <v>168</v>
      </c>
      <c r="BM592" s="142" t="s">
        <v>1515</v>
      </c>
    </row>
    <row r="593" spans="2:65" s="1" customFormat="1" ht="11.25">
      <c r="B593" s="33"/>
      <c r="D593" s="144" t="s">
        <v>154</v>
      </c>
      <c r="F593" s="145" t="s">
        <v>1516</v>
      </c>
      <c r="I593" s="146"/>
      <c r="L593" s="33"/>
      <c r="M593" s="147"/>
      <c r="T593" s="54"/>
      <c r="AT593" s="18" t="s">
        <v>154</v>
      </c>
      <c r="AU593" s="18" t="s">
        <v>86</v>
      </c>
    </row>
    <row r="594" spans="2:65" s="1" customFormat="1" ht="11.25">
      <c r="B594" s="33"/>
      <c r="D594" s="181" t="s">
        <v>970</v>
      </c>
      <c r="F594" s="182" t="s">
        <v>1517</v>
      </c>
      <c r="I594" s="146"/>
      <c r="L594" s="33"/>
      <c r="M594" s="147"/>
      <c r="T594" s="54"/>
      <c r="AT594" s="18" t="s">
        <v>970</v>
      </c>
      <c r="AU594" s="18" t="s">
        <v>86</v>
      </c>
    </row>
    <row r="595" spans="2:65" s="1" customFormat="1" ht="29.25">
      <c r="B595" s="33"/>
      <c r="D595" s="144" t="s">
        <v>984</v>
      </c>
      <c r="F595" s="148" t="s">
        <v>1518</v>
      </c>
      <c r="I595" s="146"/>
      <c r="L595" s="33"/>
      <c r="M595" s="147"/>
      <c r="T595" s="54"/>
      <c r="AT595" s="18" t="s">
        <v>984</v>
      </c>
      <c r="AU595" s="18" t="s">
        <v>86</v>
      </c>
    </row>
    <row r="596" spans="2:65" s="12" customFormat="1" ht="11.25">
      <c r="B596" s="163"/>
      <c r="D596" s="144" t="s">
        <v>476</v>
      </c>
      <c r="E596" s="164" t="s">
        <v>21</v>
      </c>
      <c r="F596" s="165" t="s">
        <v>1519</v>
      </c>
      <c r="H596" s="166">
        <v>8.5</v>
      </c>
      <c r="I596" s="167"/>
      <c r="L596" s="163"/>
      <c r="M596" s="168"/>
      <c r="T596" s="169"/>
      <c r="AT596" s="164" t="s">
        <v>476</v>
      </c>
      <c r="AU596" s="164" t="s">
        <v>86</v>
      </c>
      <c r="AV596" s="12" t="s">
        <v>86</v>
      </c>
      <c r="AW596" s="12" t="s">
        <v>38</v>
      </c>
      <c r="AX596" s="12" t="s">
        <v>84</v>
      </c>
      <c r="AY596" s="164" t="s">
        <v>146</v>
      </c>
    </row>
    <row r="597" spans="2:65" s="1" customFormat="1" ht="16.5" customHeight="1">
      <c r="B597" s="33"/>
      <c r="C597" s="130" t="s">
        <v>700</v>
      </c>
      <c r="D597" s="130" t="s">
        <v>147</v>
      </c>
      <c r="E597" s="131" t="s">
        <v>1520</v>
      </c>
      <c r="F597" s="132" t="s">
        <v>1521</v>
      </c>
      <c r="G597" s="133" t="s">
        <v>786</v>
      </c>
      <c r="H597" s="134">
        <v>4</v>
      </c>
      <c r="I597" s="135"/>
      <c r="J597" s="136">
        <f>ROUND(I597*H597,2)</f>
        <v>0</v>
      </c>
      <c r="K597" s="132" t="s">
        <v>21</v>
      </c>
      <c r="L597" s="137"/>
      <c r="M597" s="138" t="s">
        <v>21</v>
      </c>
      <c r="N597" s="139" t="s">
        <v>48</v>
      </c>
      <c r="P597" s="140">
        <f>O597*H597</f>
        <v>0</v>
      </c>
      <c r="Q597" s="140">
        <v>1.2500000000000001E-2</v>
      </c>
      <c r="R597" s="140">
        <f>Q597*H597</f>
        <v>0.05</v>
      </c>
      <c r="S597" s="140">
        <v>0</v>
      </c>
      <c r="T597" s="141">
        <f>S597*H597</f>
        <v>0</v>
      </c>
      <c r="AR597" s="142" t="s">
        <v>189</v>
      </c>
      <c r="AT597" s="142" t="s">
        <v>147</v>
      </c>
      <c r="AU597" s="142" t="s">
        <v>86</v>
      </c>
      <c r="AY597" s="18" t="s">
        <v>146</v>
      </c>
      <c r="BE597" s="143">
        <f>IF(N597="základní",J597,0)</f>
        <v>0</v>
      </c>
      <c r="BF597" s="143">
        <f>IF(N597="snížená",J597,0)</f>
        <v>0</v>
      </c>
      <c r="BG597" s="143">
        <f>IF(N597="zákl. přenesená",J597,0)</f>
        <v>0</v>
      </c>
      <c r="BH597" s="143">
        <f>IF(N597="sníž. přenesená",J597,0)</f>
        <v>0</v>
      </c>
      <c r="BI597" s="143">
        <f>IF(N597="nulová",J597,0)</f>
        <v>0</v>
      </c>
      <c r="BJ597" s="18" t="s">
        <v>84</v>
      </c>
      <c r="BK597" s="143">
        <f>ROUND(I597*H597,2)</f>
        <v>0</v>
      </c>
      <c r="BL597" s="18" t="s">
        <v>168</v>
      </c>
      <c r="BM597" s="142" t="s">
        <v>1522</v>
      </c>
    </row>
    <row r="598" spans="2:65" s="1" customFormat="1" ht="11.25">
      <c r="B598" s="33"/>
      <c r="D598" s="144" t="s">
        <v>154</v>
      </c>
      <c r="F598" s="145" t="s">
        <v>1521</v>
      </c>
      <c r="I598" s="146"/>
      <c r="L598" s="33"/>
      <c r="M598" s="147"/>
      <c r="T598" s="54"/>
      <c r="AT598" s="18" t="s">
        <v>154</v>
      </c>
      <c r="AU598" s="18" t="s">
        <v>86</v>
      </c>
    </row>
    <row r="599" spans="2:65" s="11" customFormat="1" ht="22.9" customHeight="1">
      <c r="B599" s="120"/>
      <c r="D599" s="121" t="s">
        <v>76</v>
      </c>
      <c r="E599" s="158" t="s">
        <v>168</v>
      </c>
      <c r="F599" s="158" t="s">
        <v>1523</v>
      </c>
      <c r="I599" s="123"/>
      <c r="J599" s="159">
        <f>BK599</f>
        <v>0</v>
      </c>
      <c r="L599" s="120"/>
      <c r="M599" s="125"/>
      <c r="P599" s="126">
        <f>SUM(P600:P729)</f>
        <v>0</v>
      </c>
      <c r="R599" s="126">
        <f>SUM(R600:R729)</f>
        <v>42.487845540000002</v>
      </c>
      <c r="T599" s="127">
        <f>SUM(T600:T729)</f>
        <v>0</v>
      </c>
      <c r="AR599" s="121" t="s">
        <v>84</v>
      </c>
      <c r="AT599" s="128" t="s">
        <v>76</v>
      </c>
      <c r="AU599" s="128" t="s">
        <v>84</v>
      </c>
      <c r="AY599" s="121" t="s">
        <v>146</v>
      </c>
      <c r="BK599" s="129">
        <f>SUM(BK600:BK729)</f>
        <v>0</v>
      </c>
    </row>
    <row r="600" spans="2:65" s="1" customFormat="1" ht="16.5" customHeight="1">
      <c r="B600" s="33"/>
      <c r="C600" s="149" t="s">
        <v>704</v>
      </c>
      <c r="D600" s="149" t="s">
        <v>195</v>
      </c>
      <c r="E600" s="150" t="s">
        <v>1524</v>
      </c>
      <c r="F600" s="151" t="s">
        <v>1525</v>
      </c>
      <c r="G600" s="152" t="s">
        <v>722</v>
      </c>
      <c r="H600" s="153">
        <v>13.9</v>
      </c>
      <c r="I600" s="154"/>
      <c r="J600" s="155">
        <f>ROUND(I600*H600,2)</f>
        <v>0</v>
      </c>
      <c r="K600" s="151" t="s">
        <v>967</v>
      </c>
      <c r="L600" s="33"/>
      <c r="M600" s="156" t="s">
        <v>21</v>
      </c>
      <c r="N600" s="157" t="s">
        <v>48</v>
      </c>
      <c r="P600" s="140">
        <f>O600*H600</f>
        <v>0</v>
      </c>
      <c r="Q600" s="140">
        <v>0</v>
      </c>
      <c r="R600" s="140">
        <f>Q600*H600</f>
        <v>0</v>
      </c>
      <c r="S600" s="140">
        <v>0</v>
      </c>
      <c r="T600" s="141">
        <f>S600*H600</f>
        <v>0</v>
      </c>
      <c r="AR600" s="142" t="s">
        <v>168</v>
      </c>
      <c r="AT600" s="142" t="s">
        <v>195</v>
      </c>
      <c r="AU600" s="142" t="s">
        <v>86</v>
      </c>
      <c r="AY600" s="18" t="s">
        <v>146</v>
      </c>
      <c r="BE600" s="143">
        <f>IF(N600="základní",J600,0)</f>
        <v>0</v>
      </c>
      <c r="BF600" s="143">
        <f>IF(N600="snížená",J600,0)</f>
        <v>0</v>
      </c>
      <c r="BG600" s="143">
        <f>IF(N600="zákl. přenesená",J600,0)</f>
        <v>0</v>
      </c>
      <c r="BH600" s="143">
        <f>IF(N600="sníž. přenesená",J600,0)</f>
        <v>0</v>
      </c>
      <c r="BI600" s="143">
        <f>IF(N600="nulová",J600,0)</f>
        <v>0</v>
      </c>
      <c r="BJ600" s="18" t="s">
        <v>84</v>
      </c>
      <c r="BK600" s="143">
        <f>ROUND(I600*H600,2)</f>
        <v>0</v>
      </c>
      <c r="BL600" s="18" t="s">
        <v>168</v>
      </c>
      <c r="BM600" s="142" t="s">
        <v>1526</v>
      </c>
    </row>
    <row r="601" spans="2:65" s="1" customFormat="1" ht="11.25">
      <c r="B601" s="33"/>
      <c r="D601" s="144" t="s">
        <v>154</v>
      </c>
      <c r="F601" s="145" t="s">
        <v>1527</v>
      </c>
      <c r="I601" s="146"/>
      <c r="L601" s="33"/>
      <c r="M601" s="147"/>
      <c r="T601" s="54"/>
      <c r="AT601" s="18" t="s">
        <v>154</v>
      </c>
      <c r="AU601" s="18" t="s">
        <v>86</v>
      </c>
    </row>
    <row r="602" spans="2:65" s="1" customFormat="1" ht="11.25">
      <c r="B602" s="33"/>
      <c r="D602" s="181" t="s">
        <v>970</v>
      </c>
      <c r="F602" s="182" t="s">
        <v>1528</v>
      </c>
      <c r="I602" s="146"/>
      <c r="L602" s="33"/>
      <c r="M602" s="147"/>
      <c r="T602" s="54"/>
      <c r="AT602" s="18" t="s">
        <v>970</v>
      </c>
      <c r="AU602" s="18" t="s">
        <v>86</v>
      </c>
    </row>
    <row r="603" spans="2:65" s="12" customFormat="1" ht="11.25">
      <c r="B603" s="163"/>
      <c r="D603" s="144" t="s">
        <v>476</v>
      </c>
      <c r="E603" s="164" t="s">
        <v>21</v>
      </c>
      <c r="F603" s="165" t="s">
        <v>775</v>
      </c>
      <c r="H603" s="166">
        <v>13.9</v>
      </c>
      <c r="I603" s="167"/>
      <c r="L603" s="163"/>
      <c r="M603" s="168"/>
      <c r="T603" s="169"/>
      <c r="AT603" s="164" t="s">
        <v>476</v>
      </c>
      <c r="AU603" s="164" t="s">
        <v>86</v>
      </c>
      <c r="AV603" s="12" t="s">
        <v>86</v>
      </c>
      <c r="AW603" s="12" t="s">
        <v>38</v>
      </c>
      <c r="AX603" s="12" t="s">
        <v>84</v>
      </c>
      <c r="AY603" s="164" t="s">
        <v>146</v>
      </c>
    </row>
    <row r="604" spans="2:65" s="1" customFormat="1" ht="16.5" customHeight="1">
      <c r="B604" s="33"/>
      <c r="C604" s="149" t="s">
        <v>709</v>
      </c>
      <c r="D604" s="149" t="s">
        <v>195</v>
      </c>
      <c r="E604" s="150" t="s">
        <v>1529</v>
      </c>
      <c r="F604" s="151" t="s">
        <v>1530</v>
      </c>
      <c r="G604" s="152" t="s">
        <v>722</v>
      </c>
      <c r="H604" s="153">
        <v>6.25</v>
      </c>
      <c r="I604" s="154"/>
      <c r="J604" s="155">
        <f>ROUND(I604*H604,2)</f>
        <v>0</v>
      </c>
      <c r="K604" s="151" t="s">
        <v>967</v>
      </c>
      <c r="L604" s="33"/>
      <c r="M604" s="156" t="s">
        <v>21</v>
      </c>
      <c r="N604" s="157" t="s">
        <v>48</v>
      </c>
      <c r="P604" s="140">
        <f>O604*H604</f>
        <v>0</v>
      </c>
      <c r="Q604" s="140">
        <v>0</v>
      </c>
      <c r="R604" s="140">
        <f>Q604*H604</f>
        <v>0</v>
      </c>
      <c r="S604" s="140">
        <v>0</v>
      </c>
      <c r="T604" s="141">
        <f>S604*H604</f>
        <v>0</v>
      </c>
      <c r="AR604" s="142" t="s">
        <v>168</v>
      </c>
      <c r="AT604" s="142" t="s">
        <v>195</v>
      </c>
      <c r="AU604" s="142" t="s">
        <v>86</v>
      </c>
      <c r="AY604" s="18" t="s">
        <v>146</v>
      </c>
      <c r="BE604" s="143">
        <f>IF(N604="základní",J604,0)</f>
        <v>0</v>
      </c>
      <c r="BF604" s="143">
        <f>IF(N604="snížená",J604,0)</f>
        <v>0</v>
      </c>
      <c r="BG604" s="143">
        <f>IF(N604="zákl. přenesená",J604,0)</f>
        <v>0</v>
      </c>
      <c r="BH604" s="143">
        <f>IF(N604="sníž. přenesená",J604,0)</f>
        <v>0</v>
      </c>
      <c r="BI604" s="143">
        <f>IF(N604="nulová",J604,0)</f>
        <v>0</v>
      </c>
      <c r="BJ604" s="18" t="s">
        <v>84</v>
      </c>
      <c r="BK604" s="143">
        <f>ROUND(I604*H604,2)</f>
        <v>0</v>
      </c>
      <c r="BL604" s="18" t="s">
        <v>168</v>
      </c>
      <c r="BM604" s="142" t="s">
        <v>1531</v>
      </c>
    </row>
    <row r="605" spans="2:65" s="1" customFormat="1" ht="11.25">
      <c r="B605" s="33"/>
      <c r="D605" s="144" t="s">
        <v>154</v>
      </c>
      <c r="F605" s="145" t="s">
        <v>1532</v>
      </c>
      <c r="I605" s="146"/>
      <c r="L605" s="33"/>
      <c r="M605" s="147"/>
      <c r="T605" s="54"/>
      <c r="AT605" s="18" t="s">
        <v>154</v>
      </c>
      <c r="AU605" s="18" t="s">
        <v>86</v>
      </c>
    </row>
    <row r="606" spans="2:65" s="1" customFormat="1" ht="11.25">
      <c r="B606" s="33"/>
      <c r="D606" s="181" t="s">
        <v>970</v>
      </c>
      <c r="F606" s="182" t="s">
        <v>1533</v>
      </c>
      <c r="I606" s="146"/>
      <c r="L606" s="33"/>
      <c r="M606" s="147"/>
      <c r="T606" s="54"/>
      <c r="AT606" s="18" t="s">
        <v>970</v>
      </c>
      <c r="AU606" s="18" t="s">
        <v>86</v>
      </c>
    </row>
    <row r="607" spans="2:65" s="12" customFormat="1" ht="11.25">
      <c r="B607" s="163"/>
      <c r="D607" s="144" t="s">
        <v>476</v>
      </c>
      <c r="E607" s="164" t="s">
        <v>21</v>
      </c>
      <c r="F607" s="165" t="s">
        <v>778</v>
      </c>
      <c r="H607" s="166">
        <v>6.25</v>
      </c>
      <c r="I607" s="167"/>
      <c r="L607" s="163"/>
      <c r="M607" s="168"/>
      <c r="T607" s="169"/>
      <c r="AT607" s="164" t="s">
        <v>476</v>
      </c>
      <c r="AU607" s="164" t="s">
        <v>86</v>
      </c>
      <c r="AV607" s="12" t="s">
        <v>86</v>
      </c>
      <c r="AW607" s="12" t="s">
        <v>38</v>
      </c>
      <c r="AX607" s="12" t="s">
        <v>84</v>
      </c>
      <c r="AY607" s="164" t="s">
        <v>146</v>
      </c>
    </row>
    <row r="608" spans="2:65" s="1" customFormat="1" ht="16.5" customHeight="1">
      <c r="B608" s="33"/>
      <c r="C608" s="149" t="s">
        <v>715</v>
      </c>
      <c r="D608" s="149" t="s">
        <v>195</v>
      </c>
      <c r="E608" s="150" t="s">
        <v>1534</v>
      </c>
      <c r="F608" s="151" t="s">
        <v>1535</v>
      </c>
      <c r="G608" s="152" t="s">
        <v>722</v>
      </c>
      <c r="H608" s="153">
        <v>288.80200000000002</v>
      </c>
      <c r="I608" s="154"/>
      <c r="J608" s="155">
        <f>ROUND(I608*H608,2)</f>
        <v>0</v>
      </c>
      <c r="K608" s="151" t="s">
        <v>967</v>
      </c>
      <c r="L608" s="33"/>
      <c r="M608" s="156" t="s">
        <v>21</v>
      </c>
      <c r="N608" s="157" t="s">
        <v>48</v>
      </c>
      <c r="P608" s="140">
        <f>O608*H608</f>
        <v>0</v>
      </c>
      <c r="Q608" s="140">
        <v>0</v>
      </c>
      <c r="R608" s="140">
        <f>Q608*H608</f>
        <v>0</v>
      </c>
      <c r="S608" s="140">
        <v>0</v>
      </c>
      <c r="T608" s="141">
        <f>S608*H608</f>
        <v>0</v>
      </c>
      <c r="AR608" s="142" t="s">
        <v>168</v>
      </c>
      <c r="AT608" s="142" t="s">
        <v>195</v>
      </c>
      <c r="AU608" s="142" t="s">
        <v>86</v>
      </c>
      <c r="AY608" s="18" t="s">
        <v>146</v>
      </c>
      <c r="BE608" s="143">
        <f>IF(N608="základní",J608,0)</f>
        <v>0</v>
      </c>
      <c r="BF608" s="143">
        <f>IF(N608="snížená",J608,0)</f>
        <v>0</v>
      </c>
      <c r="BG608" s="143">
        <f>IF(N608="zákl. přenesená",J608,0)</f>
        <v>0</v>
      </c>
      <c r="BH608" s="143">
        <f>IF(N608="sníž. přenesená",J608,0)</f>
        <v>0</v>
      </c>
      <c r="BI608" s="143">
        <f>IF(N608="nulová",J608,0)</f>
        <v>0</v>
      </c>
      <c r="BJ608" s="18" t="s">
        <v>84</v>
      </c>
      <c r="BK608" s="143">
        <f>ROUND(I608*H608,2)</f>
        <v>0</v>
      </c>
      <c r="BL608" s="18" t="s">
        <v>168</v>
      </c>
      <c r="BM608" s="142" t="s">
        <v>1536</v>
      </c>
    </row>
    <row r="609" spans="2:51" s="1" customFormat="1" ht="11.25">
      <c r="B609" s="33"/>
      <c r="D609" s="144" t="s">
        <v>154</v>
      </c>
      <c r="F609" s="145" t="s">
        <v>1537</v>
      </c>
      <c r="I609" s="146"/>
      <c r="L609" s="33"/>
      <c r="M609" s="147"/>
      <c r="T609" s="54"/>
      <c r="AT609" s="18" t="s">
        <v>154</v>
      </c>
      <c r="AU609" s="18" t="s">
        <v>86</v>
      </c>
    </row>
    <row r="610" spans="2:51" s="1" customFormat="1" ht="11.25">
      <c r="B610" s="33"/>
      <c r="D610" s="181" t="s">
        <v>970</v>
      </c>
      <c r="F610" s="182" t="s">
        <v>1538</v>
      </c>
      <c r="I610" s="146"/>
      <c r="L610" s="33"/>
      <c r="M610" s="147"/>
      <c r="T610" s="54"/>
      <c r="AT610" s="18" t="s">
        <v>970</v>
      </c>
      <c r="AU610" s="18" t="s">
        <v>86</v>
      </c>
    </row>
    <row r="611" spans="2:51" s="1" customFormat="1" ht="117">
      <c r="B611" s="33"/>
      <c r="D611" s="144" t="s">
        <v>984</v>
      </c>
      <c r="F611" s="148" t="s">
        <v>1539</v>
      </c>
      <c r="I611" s="146"/>
      <c r="L611" s="33"/>
      <c r="M611" s="147"/>
      <c r="T611" s="54"/>
      <c r="AT611" s="18" t="s">
        <v>984</v>
      </c>
      <c r="AU611" s="18" t="s">
        <v>86</v>
      </c>
    </row>
    <row r="612" spans="2:51" s="12" customFormat="1" ht="11.25">
      <c r="B612" s="163"/>
      <c r="D612" s="144" t="s">
        <v>476</v>
      </c>
      <c r="E612" s="164" t="s">
        <v>21</v>
      </c>
      <c r="F612" s="165" t="s">
        <v>1540</v>
      </c>
      <c r="H612" s="166">
        <v>7.1820000000000004</v>
      </c>
      <c r="I612" s="167"/>
      <c r="L612" s="163"/>
      <c r="M612" s="168"/>
      <c r="T612" s="169"/>
      <c r="AT612" s="164" t="s">
        <v>476</v>
      </c>
      <c r="AU612" s="164" t="s">
        <v>86</v>
      </c>
      <c r="AV612" s="12" t="s">
        <v>86</v>
      </c>
      <c r="AW612" s="12" t="s">
        <v>38</v>
      </c>
      <c r="AX612" s="12" t="s">
        <v>77</v>
      </c>
      <c r="AY612" s="164" t="s">
        <v>146</v>
      </c>
    </row>
    <row r="613" spans="2:51" s="14" customFormat="1" ht="11.25">
      <c r="B613" s="183"/>
      <c r="D613" s="144" t="s">
        <v>476</v>
      </c>
      <c r="E613" s="184" t="s">
        <v>21</v>
      </c>
      <c r="F613" s="185" t="s">
        <v>1541</v>
      </c>
      <c r="H613" s="184" t="s">
        <v>21</v>
      </c>
      <c r="I613" s="186"/>
      <c r="L613" s="183"/>
      <c r="M613" s="187"/>
      <c r="T613" s="188"/>
      <c r="AT613" s="184" t="s">
        <v>476</v>
      </c>
      <c r="AU613" s="184" t="s">
        <v>86</v>
      </c>
      <c r="AV613" s="14" t="s">
        <v>84</v>
      </c>
      <c r="AW613" s="14" t="s">
        <v>38</v>
      </c>
      <c r="AX613" s="14" t="s">
        <v>77</v>
      </c>
      <c r="AY613" s="184" t="s">
        <v>146</v>
      </c>
    </row>
    <row r="614" spans="2:51" s="12" customFormat="1" ht="11.25">
      <c r="B614" s="163"/>
      <c r="D614" s="144" t="s">
        <v>476</v>
      </c>
      <c r="E614" s="164" t="s">
        <v>21</v>
      </c>
      <c r="F614" s="165" t="s">
        <v>1542</v>
      </c>
      <c r="H614" s="166">
        <v>5.18</v>
      </c>
      <c r="I614" s="167"/>
      <c r="L614" s="163"/>
      <c r="M614" s="168"/>
      <c r="T614" s="169"/>
      <c r="AT614" s="164" t="s">
        <v>476</v>
      </c>
      <c r="AU614" s="164" t="s">
        <v>86</v>
      </c>
      <c r="AV614" s="12" t="s">
        <v>86</v>
      </c>
      <c r="AW614" s="12" t="s">
        <v>38</v>
      </c>
      <c r="AX614" s="12" t="s">
        <v>77</v>
      </c>
      <c r="AY614" s="164" t="s">
        <v>146</v>
      </c>
    </row>
    <row r="615" spans="2:51" s="14" customFormat="1" ht="11.25">
      <c r="B615" s="183"/>
      <c r="D615" s="144" t="s">
        <v>476</v>
      </c>
      <c r="E615" s="184" t="s">
        <v>21</v>
      </c>
      <c r="F615" s="185" t="s">
        <v>1075</v>
      </c>
      <c r="H615" s="184" t="s">
        <v>21</v>
      </c>
      <c r="I615" s="186"/>
      <c r="L615" s="183"/>
      <c r="M615" s="187"/>
      <c r="T615" s="188"/>
      <c r="AT615" s="184" t="s">
        <v>476</v>
      </c>
      <c r="AU615" s="184" t="s">
        <v>86</v>
      </c>
      <c r="AV615" s="14" t="s">
        <v>84</v>
      </c>
      <c r="AW615" s="14" t="s">
        <v>38</v>
      </c>
      <c r="AX615" s="14" t="s">
        <v>77</v>
      </c>
      <c r="AY615" s="184" t="s">
        <v>146</v>
      </c>
    </row>
    <row r="616" spans="2:51" s="12" customFormat="1" ht="11.25">
      <c r="B616" s="163"/>
      <c r="D616" s="144" t="s">
        <v>476</v>
      </c>
      <c r="E616" s="164" t="s">
        <v>21</v>
      </c>
      <c r="F616" s="165" t="s">
        <v>1543</v>
      </c>
      <c r="H616" s="166">
        <v>24.076000000000001</v>
      </c>
      <c r="I616" s="167"/>
      <c r="L616" s="163"/>
      <c r="M616" s="168"/>
      <c r="T616" s="169"/>
      <c r="AT616" s="164" t="s">
        <v>476</v>
      </c>
      <c r="AU616" s="164" t="s">
        <v>86</v>
      </c>
      <c r="AV616" s="12" t="s">
        <v>86</v>
      </c>
      <c r="AW616" s="12" t="s">
        <v>38</v>
      </c>
      <c r="AX616" s="12" t="s">
        <v>77</v>
      </c>
      <c r="AY616" s="164" t="s">
        <v>146</v>
      </c>
    </row>
    <row r="617" spans="2:51" s="15" customFormat="1" ht="11.25">
      <c r="B617" s="189"/>
      <c r="D617" s="144" t="s">
        <v>476</v>
      </c>
      <c r="E617" s="190" t="s">
        <v>21</v>
      </c>
      <c r="F617" s="191" t="s">
        <v>1229</v>
      </c>
      <c r="H617" s="192">
        <v>36.438000000000002</v>
      </c>
      <c r="I617" s="193"/>
      <c r="L617" s="189"/>
      <c r="M617" s="194"/>
      <c r="T617" s="195"/>
      <c r="AT617" s="190" t="s">
        <v>476</v>
      </c>
      <c r="AU617" s="190" t="s">
        <v>86</v>
      </c>
      <c r="AV617" s="15" t="s">
        <v>163</v>
      </c>
      <c r="AW617" s="15" t="s">
        <v>38</v>
      </c>
      <c r="AX617" s="15" t="s">
        <v>77</v>
      </c>
      <c r="AY617" s="190" t="s">
        <v>146</v>
      </c>
    </row>
    <row r="618" spans="2:51" s="14" customFormat="1" ht="11.25">
      <c r="B618" s="183"/>
      <c r="D618" s="144" t="s">
        <v>476</v>
      </c>
      <c r="E618" s="184" t="s">
        <v>21</v>
      </c>
      <c r="F618" s="185" t="s">
        <v>1544</v>
      </c>
      <c r="H618" s="184" t="s">
        <v>21</v>
      </c>
      <c r="I618" s="186"/>
      <c r="L618" s="183"/>
      <c r="M618" s="187"/>
      <c r="T618" s="188"/>
      <c r="AT618" s="184" t="s">
        <v>476</v>
      </c>
      <c r="AU618" s="184" t="s">
        <v>86</v>
      </c>
      <c r="AV618" s="14" t="s">
        <v>84</v>
      </c>
      <c r="AW618" s="14" t="s">
        <v>38</v>
      </c>
      <c r="AX618" s="14" t="s">
        <v>77</v>
      </c>
      <c r="AY618" s="184" t="s">
        <v>146</v>
      </c>
    </row>
    <row r="619" spans="2:51" s="14" customFormat="1" ht="11.25">
      <c r="B619" s="183"/>
      <c r="D619" s="144" t="s">
        <v>476</v>
      </c>
      <c r="E619" s="184" t="s">
        <v>21</v>
      </c>
      <c r="F619" s="185" t="s">
        <v>1091</v>
      </c>
      <c r="H619" s="184" t="s">
        <v>21</v>
      </c>
      <c r="I619" s="186"/>
      <c r="L619" s="183"/>
      <c r="M619" s="187"/>
      <c r="T619" s="188"/>
      <c r="AT619" s="184" t="s">
        <v>476</v>
      </c>
      <c r="AU619" s="184" t="s">
        <v>86</v>
      </c>
      <c r="AV619" s="14" t="s">
        <v>84</v>
      </c>
      <c r="AW619" s="14" t="s">
        <v>38</v>
      </c>
      <c r="AX619" s="14" t="s">
        <v>77</v>
      </c>
      <c r="AY619" s="184" t="s">
        <v>146</v>
      </c>
    </row>
    <row r="620" spans="2:51" s="12" customFormat="1" ht="11.25">
      <c r="B620" s="163"/>
      <c r="D620" s="144" t="s">
        <v>476</v>
      </c>
      <c r="E620" s="164" t="s">
        <v>21</v>
      </c>
      <c r="F620" s="165" t="s">
        <v>1545</v>
      </c>
      <c r="H620" s="166">
        <v>99.825000000000003</v>
      </c>
      <c r="I620" s="167"/>
      <c r="L620" s="163"/>
      <c r="M620" s="168"/>
      <c r="T620" s="169"/>
      <c r="AT620" s="164" t="s">
        <v>476</v>
      </c>
      <c r="AU620" s="164" t="s">
        <v>86</v>
      </c>
      <c r="AV620" s="12" t="s">
        <v>86</v>
      </c>
      <c r="AW620" s="12" t="s">
        <v>38</v>
      </c>
      <c r="AX620" s="12" t="s">
        <v>77</v>
      </c>
      <c r="AY620" s="164" t="s">
        <v>146</v>
      </c>
    </row>
    <row r="621" spans="2:51" s="12" customFormat="1" ht="11.25">
      <c r="B621" s="163"/>
      <c r="D621" s="144" t="s">
        <v>476</v>
      </c>
      <c r="E621" s="164" t="s">
        <v>21</v>
      </c>
      <c r="F621" s="165" t="s">
        <v>1546</v>
      </c>
      <c r="H621" s="166">
        <v>14.028</v>
      </c>
      <c r="I621" s="167"/>
      <c r="L621" s="163"/>
      <c r="M621" s="168"/>
      <c r="T621" s="169"/>
      <c r="AT621" s="164" t="s">
        <v>476</v>
      </c>
      <c r="AU621" s="164" t="s">
        <v>86</v>
      </c>
      <c r="AV621" s="12" t="s">
        <v>86</v>
      </c>
      <c r="AW621" s="12" t="s">
        <v>38</v>
      </c>
      <c r="AX621" s="12" t="s">
        <v>77</v>
      </c>
      <c r="AY621" s="164" t="s">
        <v>146</v>
      </c>
    </row>
    <row r="622" spans="2:51" s="12" customFormat="1" ht="11.25">
      <c r="B622" s="163"/>
      <c r="D622" s="144" t="s">
        <v>476</v>
      </c>
      <c r="E622" s="164" t="s">
        <v>21</v>
      </c>
      <c r="F622" s="165" t="s">
        <v>1547</v>
      </c>
      <c r="H622" s="166">
        <v>122.373</v>
      </c>
      <c r="I622" s="167"/>
      <c r="L622" s="163"/>
      <c r="M622" s="168"/>
      <c r="T622" s="169"/>
      <c r="AT622" s="164" t="s">
        <v>476</v>
      </c>
      <c r="AU622" s="164" t="s">
        <v>86</v>
      </c>
      <c r="AV622" s="12" t="s">
        <v>86</v>
      </c>
      <c r="AW622" s="12" t="s">
        <v>38</v>
      </c>
      <c r="AX622" s="12" t="s">
        <v>77</v>
      </c>
      <c r="AY622" s="164" t="s">
        <v>146</v>
      </c>
    </row>
    <row r="623" spans="2:51" s="14" customFormat="1" ht="11.25">
      <c r="B623" s="183"/>
      <c r="D623" s="144" t="s">
        <v>476</v>
      </c>
      <c r="E623" s="184" t="s">
        <v>21</v>
      </c>
      <c r="F623" s="185" t="s">
        <v>1548</v>
      </c>
      <c r="H623" s="184" t="s">
        <v>21</v>
      </c>
      <c r="I623" s="186"/>
      <c r="L623" s="183"/>
      <c r="M623" s="187"/>
      <c r="T623" s="188"/>
      <c r="AT623" s="184" t="s">
        <v>476</v>
      </c>
      <c r="AU623" s="184" t="s">
        <v>86</v>
      </c>
      <c r="AV623" s="14" t="s">
        <v>84</v>
      </c>
      <c r="AW623" s="14" t="s">
        <v>38</v>
      </c>
      <c r="AX623" s="14" t="s">
        <v>77</v>
      </c>
      <c r="AY623" s="184" t="s">
        <v>146</v>
      </c>
    </row>
    <row r="624" spans="2:51" s="12" customFormat="1" ht="11.25">
      <c r="B624" s="163"/>
      <c r="D624" s="144" t="s">
        <v>476</v>
      </c>
      <c r="E624" s="164" t="s">
        <v>21</v>
      </c>
      <c r="F624" s="165" t="s">
        <v>1549</v>
      </c>
      <c r="H624" s="166">
        <v>16.138000000000002</v>
      </c>
      <c r="I624" s="167"/>
      <c r="L624" s="163"/>
      <c r="M624" s="168"/>
      <c r="T624" s="169"/>
      <c r="AT624" s="164" t="s">
        <v>476</v>
      </c>
      <c r="AU624" s="164" t="s">
        <v>86</v>
      </c>
      <c r="AV624" s="12" t="s">
        <v>86</v>
      </c>
      <c r="AW624" s="12" t="s">
        <v>38</v>
      </c>
      <c r="AX624" s="12" t="s">
        <v>77</v>
      </c>
      <c r="AY624" s="164" t="s">
        <v>146</v>
      </c>
    </row>
    <row r="625" spans="2:65" s="15" customFormat="1" ht="11.25">
      <c r="B625" s="189"/>
      <c r="D625" s="144" t="s">
        <v>476</v>
      </c>
      <c r="E625" s="190" t="s">
        <v>21</v>
      </c>
      <c r="F625" s="191" t="s">
        <v>1229</v>
      </c>
      <c r="H625" s="192">
        <v>252.364</v>
      </c>
      <c r="I625" s="193"/>
      <c r="L625" s="189"/>
      <c r="M625" s="194"/>
      <c r="T625" s="195"/>
      <c r="AT625" s="190" t="s">
        <v>476</v>
      </c>
      <c r="AU625" s="190" t="s">
        <v>86</v>
      </c>
      <c r="AV625" s="15" t="s">
        <v>163</v>
      </c>
      <c r="AW625" s="15" t="s">
        <v>38</v>
      </c>
      <c r="AX625" s="15" t="s">
        <v>77</v>
      </c>
      <c r="AY625" s="190" t="s">
        <v>146</v>
      </c>
    </row>
    <row r="626" spans="2:65" s="13" customFormat="1" ht="11.25">
      <c r="B626" s="170"/>
      <c r="D626" s="144" t="s">
        <v>476</v>
      </c>
      <c r="E626" s="171" t="s">
        <v>21</v>
      </c>
      <c r="F626" s="172" t="s">
        <v>479</v>
      </c>
      <c r="H626" s="173">
        <v>288.80200000000002</v>
      </c>
      <c r="I626" s="174"/>
      <c r="L626" s="170"/>
      <c r="M626" s="175"/>
      <c r="T626" s="176"/>
      <c r="AT626" s="171" t="s">
        <v>476</v>
      </c>
      <c r="AU626" s="171" t="s">
        <v>86</v>
      </c>
      <c r="AV626" s="13" t="s">
        <v>168</v>
      </c>
      <c r="AW626" s="13" t="s">
        <v>38</v>
      </c>
      <c r="AX626" s="13" t="s">
        <v>84</v>
      </c>
      <c r="AY626" s="171" t="s">
        <v>146</v>
      </c>
    </row>
    <row r="627" spans="2:65" s="1" customFormat="1" ht="21.75" customHeight="1">
      <c r="B627" s="33"/>
      <c r="C627" s="149" t="s">
        <v>1550</v>
      </c>
      <c r="D627" s="149" t="s">
        <v>195</v>
      </c>
      <c r="E627" s="150" t="s">
        <v>1551</v>
      </c>
      <c r="F627" s="151" t="s">
        <v>1552</v>
      </c>
      <c r="G627" s="152" t="s">
        <v>722</v>
      </c>
      <c r="H627" s="153">
        <v>70.7</v>
      </c>
      <c r="I627" s="154"/>
      <c r="J627" s="155">
        <f>ROUND(I627*H627,2)</f>
        <v>0</v>
      </c>
      <c r="K627" s="151" t="s">
        <v>967</v>
      </c>
      <c r="L627" s="33"/>
      <c r="M627" s="156" t="s">
        <v>21</v>
      </c>
      <c r="N627" s="157" t="s">
        <v>48</v>
      </c>
      <c r="P627" s="140">
        <f>O627*H627</f>
        <v>0</v>
      </c>
      <c r="Q627" s="140">
        <v>0</v>
      </c>
      <c r="R627" s="140">
        <f>Q627*H627</f>
        <v>0</v>
      </c>
      <c r="S627" s="140">
        <v>0</v>
      </c>
      <c r="T627" s="141">
        <f>S627*H627</f>
        <v>0</v>
      </c>
      <c r="AR627" s="142" t="s">
        <v>168</v>
      </c>
      <c r="AT627" s="142" t="s">
        <v>195</v>
      </c>
      <c r="AU627" s="142" t="s">
        <v>86</v>
      </c>
      <c r="AY627" s="18" t="s">
        <v>146</v>
      </c>
      <c r="BE627" s="143">
        <f>IF(N627="základní",J627,0)</f>
        <v>0</v>
      </c>
      <c r="BF627" s="143">
        <f>IF(N627="snížená",J627,0)</f>
        <v>0</v>
      </c>
      <c r="BG627" s="143">
        <f>IF(N627="zákl. přenesená",J627,0)</f>
        <v>0</v>
      </c>
      <c r="BH627" s="143">
        <f>IF(N627="sníž. přenesená",J627,0)</f>
        <v>0</v>
      </c>
      <c r="BI627" s="143">
        <f>IF(N627="nulová",J627,0)</f>
        <v>0</v>
      </c>
      <c r="BJ627" s="18" t="s">
        <v>84</v>
      </c>
      <c r="BK627" s="143">
        <f>ROUND(I627*H627,2)</f>
        <v>0</v>
      </c>
      <c r="BL627" s="18" t="s">
        <v>168</v>
      </c>
      <c r="BM627" s="142" t="s">
        <v>1553</v>
      </c>
    </row>
    <row r="628" spans="2:65" s="1" customFormat="1" ht="11.25">
      <c r="B628" s="33"/>
      <c r="D628" s="144" t="s">
        <v>154</v>
      </c>
      <c r="F628" s="145" t="s">
        <v>1554</v>
      </c>
      <c r="I628" s="146"/>
      <c r="L628" s="33"/>
      <c r="M628" s="147"/>
      <c r="T628" s="54"/>
      <c r="AT628" s="18" t="s">
        <v>154</v>
      </c>
      <c r="AU628" s="18" t="s">
        <v>86</v>
      </c>
    </row>
    <row r="629" spans="2:65" s="1" customFormat="1" ht="11.25">
      <c r="B629" s="33"/>
      <c r="D629" s="181" t="s">
        <v>970</v>
      </c>
      <c r="F629" s="182" t="s">
        <v>1555</v>
      </c>
      <c r="I629" s="146"/>
      <c r="L629" s="33"/>
      <c r="M629" s="147"/>
      <c r="T629" s="54"/>
      <c r="AT629" s="18" t="s">
        <v>970</v>
      </c>
      <c r="AU629" s="18" t="s">
        <v>86</v>
      </c>
    </row>
    <row r="630" spans="2:65" s="12" customFormat="1" ht="11.25">
      <c r="B630" s="163"/>
      <c r="D630" s="144" t="s">
        <v>476</v>
      </c>
      <c r="E630" s="164" t="s">
        <v>21</v>
      </c>
      <c r="F630" s="165" t="s">
        <v>781</v>
      </c>
      <c r="H630" s="166">
        <v>70.7</v>
      </c>
      <c r="I630" s="167"/>
      <c r="L630" s="163"/>
      <c r="M630" s="168"/>
      <c r="T630" s="169"/>
      <c r="AT630" s="164" t="s">
        <v>476</v>
      </c>
      <c r="AU630" s="164" t="s">
        <v>86</v>
      </c>
      <c r="AV630" s="12" t="s">
        <v>86</v>
      </c>
      <c r="AW630" s="12" t="s">
        <v>38</v>
      </c>
      <c r="AX630" s="12" t="s">
        <v>84</v>
      </c>
      <c r="AY630" s="164" t="s">
        <v>146</v>
      </c>
    </row>
    <row r="631" spans="2:65" s="1" customFormat="1" ht="16.5" customHeight="1">
      <c r="B631" s="33"/>
      <c r="C631" s="149" t="s">
        <v>1556</v>
      </c>
      <c r="D631" s="149" t="s">
        <v>195</v>
      </c>
      <c r="E631" s="150" t="s">
        <v>1557</v>
      </c>
      <c r="F631" s="151" t="s">
        <v>1558</v>
      </c>
      <c r="G631" s="152" t="s">
        <v>722</v>
      </c>
      <c r="H631" s="153">
        <v>707</v>
      </c>
      <c r="I631" s="154"/>
      <c r="J631" s="155">
        <f>ROUND(I631*H631,2)</f>
        <v>0</v>
      </c>
      <c r="K631" s="151" t="s">
        <v>967</v>
      </c>
      <c r="L631" s="33"/>
      <c r="M631" s="156" t="s">
        <v>21</v>
      </c>
      <c r="N631" s="157" t="s">
        <v>48</v>
      </c>
      <c r="P631" s="140">
        <f>O631*H631</f>
        <v>0</v>
      </c>
      <c r="Q631" s="140">
        <v>0</v>
      </c>
      <c r="R631" s="140">
        <f>Q631*H631</f>
        <v>0</v>
      </c>
      <c r="S631" s="140">
        <v>0</v>
      </c>
      <c r="T631" s="141">
        <f>S631*H631</f>
        <v>0</v>
      </c>
      <c r="AR631" s="142" t="s">
        <v>168</v>
      </c>
      <c r="AT631" s="142" t="s">
        <v>195</v>
      </c>
      <c r="AU631" s="142" t="s">
        <v>86</v>
      </c>
      <c r="AY631" s="18" t="s">
        <v>146</v>
      </c>
      <c r="BE631" s="143">
        <f>IF(N631="základní",J631,0)</f>
        <v>0</v>
      </c>
      <c r="BF631" s="143">
        <f>IF(N631="snížená",J631,0)</f>
        <v>0</v>
      </c>
      <c r="BG631" s="143">
        <f>IF(N631="zákl. přenesená",J631,0)</f>
        <v>0</v>
      </c>
      <c r="BH631" s="143">
        <f>IF(N631="sníž. přenesená",J631,0)</f>
        <v>0</v>
      </c>
      <c r="BI631" s="143">
        <f>IF(N631="nulová",J631,0)</f>
        <v>0</v>
      </c>
      <c r="BJ631" s="18" t="s">
        <v>84</v>
      </c>
      <c r="BK631" s="143">
        <f>ROUND(I631*H631,2)</f>
        <v>0</v>
      </c>
      <c r="BL631" s="18" t="s">
        <v>168</v>
      </c>
      <c r="BM631" s="142" t="s">
        <v>1559</v>
      </c>
    </row>
    <row r="632" spans="2:65" s="1" customFormat="1" ht="19.5">
      <c r="B632" s="33"/>
      <c r="D632" s="144" t="s">
        <v>154</v>
      </c>
      <c r="F632" s="145" t="s">
        <v>1560</v>
      </c>
      <c r="I632" s="146"/>
      <c r="L632" s="33"/>
      <c r="M632" s="147"/>
      <c r="T632" s="54"/>
      <c r="AT632" s="18" t="s">
        <v>154</v>
      </c>
      <c r="AU632" s="18" t="s">
        <v>86</v>
      </c>
    </row>
    <row r="633" spans="2:65" s="1" customFormat="1" ht="11.25">
      <c r="B633" s="33"/>
      <c r="D633" s="181" t="s">
        <v>970</v>
      </c>
      <c r="F633" s="182" t="s">
        <v>1561</v>
      </c>
      <c r="I633" s="146"/>
      <c r="L633" s="33"/>
      <c r="M633" s="147"/>
      <c r="T633" s="54"/>
      <c r="AT633" s="18" t="s">
        <v>970</v>
      </c>
      <c r="AU633" s="18" t="s">
        <v>86</v>
      </c>
    </row>
    <row r="634" spans="2:65" s="1" customFormat="1" ht="156">
      <c r="B634" s="33"/>
      <c r="D634" s="144" t="s">
        <v>984</v>
      </c>
      <c r="F634" s="148" t="s">
        <v>1562</v>
      </c>
      <c r="I634" s="146"/>
      <c r="L634" s="33"/>
      <c r="M634" s="147"/>
      <c r="T634" s="54"/>
      <c r="AT634" s="18" t="s">
        <v>984</v>
      </c>
      <c r="AU634" s="18" t="s">
        <v>86</v>
      </c>
    </row>
    <row r="635" spans="2:65" s="12" customFormat="1" ht="11.25">
      <c r="B635" s="163"/>
      <c r="D635" s="144" t="s">
        <v>476</v>
      </c>
      <c r="E635" s="164" t="s">
        <v>21</v>
      </c>
      <c r="F635" s="165" t="s">
        <v>1563</v>
      </c>
      <c r="H635" s="166">
        <v>707</v>
      </c>
      <c r="I635" s="167"/>
      <c r="L635" s="163"/>
      <c r="M635" s="168"/>
      <c r="T635" s="169"/>
      <c r="AT635" s="164" t="s">
        <v>476</v>
      </c>
      <c r="AU635" s="164" t="s">
        <v>86</v>
      </c>
      <c r="AV635" s="12" t="s">
        <v>86</v>
      </c>
      <c r="AW635" s="12" t="s">
        <v>38</v>
      </c>
      <c r="AX635" s="12" t="s">
        <v>84</v>
      </c>
      <c r="AY635" s="164" t="s">
        <v>146</v>
      </c>
    </row>
    <row r="636" spans="2:65" s="1" customFormat="1" ht="16.5" customHeight="1">
      <c r="B636" s="33"/>
      <c r="C636" s="149" t="s">
        <v>1564</v>
      </c>
      <c r="D636" s="149" t="s">
        <v>195</v>
      </c>
      <c r="E636" s="150" t="s">
        <v>1565</v>
      </c>
      <c r="F636" s="151" t="s">
        <v>1566</v>
      </c>
      <c r="G636" s="152" t="s">
        <v>738</v>
      </c>
      <c r="H636" s="153">
        <v>24.145</v>
      </c>
      <c r="I636" s="154"/>
      <c r="J636" s="155">
        <f>ROUND(I636*H636,2)</f>
        <v>0</v>
      </c>
      <c r="K636" s="151" t="s">
        <v>967</v>
      </c>
      <c r="L636" s="33"/>
      <c r="M636" s="156" t="s">
        <v>21</v>
      </c>
      <c r="N636" s="157" t="s">
        <v>48</v>
      </c>
      <c r="P636" s="140">
        <f>O636*H636</f>
        <v>0</v>
      </c>
      <c r="Q636" s="140">
        <v>0</v>
      </c>
      <c r="R636" s="140">
        <f>Q636*H636</f>
        <v>0</v>
      </c>
      <c r="S636" s="140">
        <v>0</v>
      </c>
      <c r="T636" s="141">
        <f>S636*H636</f>
        <v>0</v>
      </c>
      <c r="AR636" s="142" t="s">
        <v>168</v>
      </c>
      <c r="AT636" s="142" t="s">
        <v>195</v>
      </c>
      <c r="AU636" s="142" t="s">
        <v>86</v>
      </c>
      <c r="AY636" s="18" t="s">
        <v>146</v>
      </c>
      <c r="BE636" s="143">
        <f>IF(N636="základní",J636,0)</f>
        <v>0</v>
      </c>
      <c r="BF636" s="143">
        <f>IF(N636="snížená",J636,0)</f>
        <v>0</v>
      </c>
      <c r="BG636" s="143">
        <f>IF(N636="zákl. přenesená",J636,0)</f>
        <v>0</v>
      </c>
      <c r="BH636" s="143">
        <f>IF(N636="sníž. přenesená",J636,0)</f>
        <v>0</v>
      </c>
      <c r="BI636" s="143">
        <f>IF(N636="nulová",J636,0)</f>
        <v>0</v>
      </c>
      <c r="BJ636" s="18" t="s">
        <v>84</v>
      </c>
      <c r="BK636" s="143">
        <f>ROUND(I636*H636,2)</f>
        <v>0</v>
      </c>
      <c r="BL636" s="18" t="s">
        <v>168</v>
      </c>
      <c r="BM636" s="142" t="s">
        <v>1567</v>
      </c>
    </row>
    <row r="637" spans="2:65" s="1" customFormat="1" ht="11.25">
      <c r="B637" s="33"/>
      <c r="D637" s="144" t="s">
        <v>154</v>
      </c>
      <c r="F637" s="145" t="s">
        <v>1568</v>
      </c>
      <c r="I637" s="146"/>
      <c r="L637" s="33"/>
      <c r="M637" s="147"/>
      <c r="T637" s="54"/>
      <c r="AT637" s="18" t="s">
        <v>154</v>
      </c>
      <c r="AU637" s="18" t="s">
        <v>86</v>
      </c>
    </row>
    <row r="638" spans="2:65" s="1" customFormat="1" ht="11.25">
      <c r="B638" s="33"/>
      <c r="D638" s="181" t="s">
        <v>970</v>
      </c>
      <c r="F638" s="182" t="s">
        <v>1569</v>
      </c>
      <c r="I638" s="146"/>
      <c r="L638" s="33"/>
      <c r="M638" s="147"/>
      <c r="T638" s="54"/>
      <c r="AT638" s="18" t="s">
        <v>970</v>
      </c>
      <c r="AU638" s="18" t="s">
        <v>86</v>
      </c>
    </row>
    <row r="639" spans="2:65" s="14" customFormat="1" ht="11.25">
      <c r="B639" s="183"/>
      <c r="D639" s="144" t="s">
        <v>476</v>
      </c>
      <c r="E639" s="184" t="s">
        <v>21</v>
      </c>
      <c r="F639" s="185" t="s">
        <v>1544</v>
      </c>
      <c r="H639" s="184" t="s">
        <v>21</v>
      </c>
      <c r="I639" s="186"/>
      <c r="L639" s="183"/>
      <c r="M639" s="187"/>
      <c r="T639" s="188"/>
      <c r="AT639" s="184" t="s">
        <v>476</v>
      </c>
      <c r="AU639" s="184" t="s">
        <v>86</v>
      </c>
      <c r="AV639" s="14" t="s">
        <v>84</v>
      </c>
      <c r="AW639" s="14" t="s">
        <v>38</v>
      </c>
      <c r="AX639" s="14" t="s">
        <v>77</v>
      </c>
      <c r="AY639" s="184" t="s">
        <v>146</v>
      </c>
    </row>
    <row r="640" spans="2:65" s="14" customFormat="1" ht="11.25">
      <c r="B640" s="183"/>
      <c r="D640" s="144" t="s">
        <v>476</v>
      </c>
      <c r="E640" s="184" t="s">
        <v>21</v>
      </c>
      <c r="F640" s="185" t="s">
        <v>1091</v>
      </c>
      <c r="H640" s="184" t="s">
        <v>21</v>
      </c>
      <c r="I640" s="186"/>
      <c r="L640" s="183"/>
      <c r="M640" s="187"/>
      <c r="T640" s="188"/>
      <c r="AT640" s="184" t="s">
        <v>476</v>
      </c>
      <c r="AU640" s="184" t="s">
        <v>86</v>
      </c>
      <c r="AV640" s="14" t="s">
        <v>84</v>
      </c>
      <c r="AW640" s="14" t="s">
        <v>38</v>
      </c>
      <c r="AX640" s="14" t="s">
        <v>77</v>
      </c>
      <c r="AY640" s="184" t="s">
        <v>146</v>
      </c>
    </row>
    <row r="641" spans="2:65" s="12" customFormat="1" ht="11.25">
      <c r="B641" s="163"/>
      <c r="D641" s="144" t="s">
        <v>476</v>
      </c>
      <c r="E641" s="164" t="s">
        <v>21</v>
      </c>
      <c r="F641" s="165" t="s">
        <v>1570</v>
      </c>
      <c r="H641" s="166">
        <v>9.8699999999999992</v>
      </c>
      <c r="I641" s="167"/>
      <c r="L641" s="163"/>
      <c r="M641" s="168"/>
      <c r="T641" s="169"/>
      <c r="AT641" s="164" t="s">
        <v>476</v>
      </c>
      <c r="AU641" s="164" t="s">
        <v>86</v>
      </c>
      <c r="AV641" s="12" t="s">
        <v>86</v>
      </c>
      <c r="AW641" s="12" t="s">
        <v>38</v>
      </c>
      <c r="AX641" s="12" t="s">
        <v>77</v>
      </c>
      <c r="AY641" s="164" t="s">
        <v>146</v>
      </c>
    </row>
    <row r="642" spans="2:65" s="12" customFormat="1" ht="11.25">
      <c r="B642" s="163"/>
      <c r="D642" s="144" t="s">
        <v>476</v>
      </c>
      <c r="E642" s="164" t="s">
        <v>21</v>
      </c>
      <c r="F642" s="165" t="s">
        <v>1571</v>
      </c>
      <c r="H642" s="166">
        <v>1.38</v>
      </c>
      <c r="I642" s="167"/>
      <c r="L642" s="163"/>
      <c r="M642" s="168"/>
      <c r="T642" s="169"/>
      <c r="AT642" s="164" t="s">
        <v>476</v>
      </c>
      <c r="AU642" s="164" t="s">
        <v>86</v>
      </c>
      <c r="AV642" s="12" t="s">
        <v>86</v>
      </c>
      <c r="AW642" s="12" t="s">
        <v>38</v>
      </c>
      <c r="AX642" s="12" t="s">
        <v>77</v>
      </c>
      <c r="AY642" s="164" t="s">
        <v>146</v>
      </c>
    </row>
    <row r="643" spans="2:65" s="12" customFormat="1" ht="11.25">
      <c r="B643" s="163"/>
      <c r="D643" s="144" t="s">
        <v>476</v>
      </c>
      <c r="E643" s="164" t="s">
        <v>21</v>
      </c>
      <c r="F643" s="165" t="s">
        <v>1572</v>
      </c>
      <c r="H643" s="166">
        <v>12.028</v>
      </c>
      <c r="I643" s="167"/>
      <c r="L643" s="163"/>
      <c r="M643" s="168"/>
      <c r="T643" s="169"/>
      <c r="AT643" s="164" t="s">
        <v>476</v>
      </c>
      <c r="AU643" s="164" t="s">
        <v>86</v>
      </c>
      <c r="AV643" s="12" t="s">
        <v>86</v>
      </c>
      <c r="AW643" s="12" t="s">
        <v>38</v>
      </c>
      <c r="AX643" s="12" t="s">
        <v>77</v>
      </c>
      <c r="AY643" s="164" t="s">
        <v>146</v>
      </c>
    </row>
    <row r="644" spans="2:65" s="14" customFormat="1" ht="11.25">
      <c r="B644" s="183"/>
      <c r="D644" s="144" t="s">
        <v>476</v>
      </c>
      <c r="E644" s="184" t="s">
        <v>21</v>
      </c>
      <c r="F644" s="185" t="s">
        <v>1548</v>
      </c>
      <c r="H644" s="184" t="s">
        <v>21</v>
      </c>
      <c r="I644" s="186"/>
      <c r="L644" s="183"/>
      <c r="M644" s="187"/>
      <c r="T644" s="188"/>
      <c r="AT644" s="184" t="s">
        <v>476</v>
      </c>
      <c r="AU644" s="184" t="s">
        <v>86</v>
      </c>
      <c r="AV644" s="14" t="s">
        <v>84</v>
      </c>
      <c r="AW644" s="14" t="s">
        <v>38</v>
      </c>
      <c r="AX644" s="14" t="s">
        <v>77</v>
      </c>
      <c r="AY644" s="184" t="s">
        <v>146</v>
      </c>
    </row>
    <row r="645" spans="2:65" s="12" customFormat="1" ht="11.25">
      <c r="B645" s="163"/>
      <c r="D645" s="144" t="s">
        <v>476</v>
      </c>
      <c r="E645" s="164" t="s">
        <v>21</v>
      </c>
      <c r="F645" s="165" t="s">
        <v>1573</v>
      </c>
      <c r="H645" s="166">
        <v>0.86699999999999999</v>
      </c>
      <c r="I645" s="167"/>
      <c r="L645" s="163"/>
      <c r="M645" s="168"/>
      <c r="T645" s="169"/>
      <c r="AT645" s="164" t="s">
        <v>476</v>
      </c>
      <c r="AU645" s="164" t="s">
        <v>86</v>
      </c>
      <c r="AV645" s="12" t="s">
        <v>86</v>
      </c>
      <c r="AW645" s="12" t="s">
        <v>38</v>
      </c>
      <c r="AX645" s="12" t="s">
        <v>77</v>
      </c>
      <c r="AY645" s="164" t="s">
        <v>146</v>
      </c>
    </row>
    <row r="646" spans="2:65" s="13" customFormat="1" ht="11.25">
      <c r="B646" s="170"/>
      <c r="D646" s="144" t="s">
        <v>476</v>
      </c>
      <c r="E646" s="171" t="s">
        <v>21</v>
      </c>
      <c r="F646" s="172" t="s">
        <v>479</v>
      </c>
      <c r="H646" s="173">
        <v>24.145</v>
      </c>
      <c r="I646" s="174"/>
      <c r="L646" s="170"/>
      <c r="M646" s="175"/>
      <c r="T646" s="176"/>
      <c r="AT646" s="171" t="s">
        <v>476</v>
      </c>
      <c r="AU646" s="171" t="s">
        <v>86</v>
      </c>
      <c r="AV646" s="13" t="s">
        <v>168</v>
      </c>
      <c r="AW646" s="13" t="s">
        <v>38</v>
      </c>
      <c r="AX646" s="13" t="s">
        <v>84</v>
      </c>
      <c r="AY646" s="171" t="s">
        <v>146</v>
      </c>
    </row>
    <row r="647" spans="2:65" s="1" customFormat="1" ht="16.5" customHeight="1">
      <c r="B647" s="33"/>
      <c r="C647" s="149" t="s">
        <v>1574</v>
      </c>
      <c r="D647" s="149" t="s">
        <v>195</v>
      </c>
      <c r="E647" s="150" t="s">
        <v>1575</v>
      </c>
      <c r="F647" s="151" t="s">
        <v>1576</v>
      </c>
      <c r="G647" s="152" t="s">
        <v>786</v>
      </c>
      <c r="H647" s="153">
        <v>128</v>
      </c>
      <c r="I647" s="154"/>
      <c r="J647" s="155">
        <f>ROUND(I647*H647,2)</f>
        <v>0</v>
      </c>
      <c r="K647" s="151" t="s">
        <v>967</v>
      </c>
      <c r="L647" s="33"/>
      <c r="M647" s="156" t="s">
        <v>21</v>
      </c>
      <c r="N647" s="157" t="s">
        <v>48</v>
      </c>
      <c r="P647" s="140">
        <f>O647*H647</f>
        <v>0</v>
      </c>
      <c r="Q647" s="140">
        <v>1.65E-3</v>
      </c>
      <c r="R647" s="140">
        <f>Q647*H647</f>
        <v>0.2112</v>
      </c>
      <c r="S647" s="140">
        <v>0</v>
      </c>
      <c r="T647" s="141">
        <f>S647*H647</f>
        <v>0</v>
      </c>
      <c r="AR647" s="142" t="s">
        <v>168</v>
      </c>
      <c r="AT647" s="142" t="s">
        <v>195</v>
      </c>
      <c r="AU647" s="142" t="s">
        <v>86</v>
      </c>
      <c r="AY647" s="18" t="s">
        <v>146</v>
      </c>
      <c r="BE647" s="143">
        <f>IF(N647="základní",J647,0)</f>
        <v>0</v>
      </c>
      <c r="BF647" s="143">
        <f>IF(N647="snížená",J647,0)</f>
        <v>0</v>
      </c>
      <c r="BG647" s="143">
        <f>IF(N647="zákl. přenesená",J647,0)</f>
        <v>0</v>
      </c>
      <c r="BH647" s="143">
        <f>IF(N647="sníž. přenesená",J647,0)</f>
        <v>0</v>
      </c>
      <c r="BI647" s="143">
        <f>IF(N647="nulová",J647,0)</f>
        <v>0</v>
      </c>
      <c r="BJ647" s="18" t="s">
        <v>84</v>
      </c>
      <c r="BK647" s="143">
        <f>ROUND(I647*H647,2)</f>
        <v>0</v>
      </c>
      <c r="BL647" s="18" t="s">
        <v>168</v>
      </c>
      <c r="BM647" s="142" t="s">
        <v>1577</v>
      </c>
    </row>
    <row r="648" spans="2:65" s="1" customFormat="1" ht="11.25">
      <c r="B648" s="33"/>
      <c r="D648" s="144" t="s">
        <v>154</v>
      </c>
      <c r="F648" s="145" t="s">
        <v>1578</v>
      </c>
      <c r="I648" s="146"/>
      <c r="L648" s="33"/>
      <c r="M648" s="147"/>
      <c r="T648" s="54"/>
      <c r="AT648" s="18" t="s">
        <v>154</v>
      </c>
      <c r="AU648" s="18" t="s">
        <v>86</v>
      </c>
    </row>
    <row r="649" spans="2:65" s="1" customFormat="1" ht="11.25">
      <c r="B649" s="33"/>
      <c r="D649" s="181" t="s">
        <v>970</v>
      </c>
      <c r="F649" s="182" t="s">
        <v>1579</v>
      </c>
      <c r="I649" s="146"/>
      <c r="L649" s="33"/>
      <c r="M649" s="147"/>
      <c r="T649" s="54"/>
      <c r="AT649" s="18" t="s">
        <v>970</v>
      </c>
      <c r="AU649" s="18" t="s">
        <v>86</v>
      </c>
    </row>
    <row r="650" spans="2:65" s="1" customFormat="1" ht="19.5">
      <c r="B650" s="33"/>
      <c r="D650" s="144" t="s">
        <v>156</v>
      </c>
      <c r="F650" s="148" t="s">
        <v>1580</v>
      </c>
      <c r="I650" s="146"/>
      <c r="L650" s="33"/>
      <c r="M650" s="147"/>
      <c r="T650" s="54"/>
      <c r="AT650" s="18" t="s">
        <v>156</v>
      </c>
      <c r="AU650" s="18" t="s">
        <v>86</v>
      </c>
    </row>
    <row r="651" spans="2:65" s="12" customFormat="1" ht="11.25">
      <c r="B651" s="163"/>
      <c r="D651" s="144" t="s">
        <v>476</v>
      </c>
      <c r="E651" s="164" t="s">
        <v>21</v>
      </c>
      <c r="F651" s="165" t="s">
        <v>843</v>
      </c>
      <c r="H651" s="166">
        <v>128</v>
      </c>
      <c r="I651" s="167"/>
      <c r="L651" s="163"/>
      <c r="M651" s="168"/>
      <c r="T651" s="169"/>
      <c r="AT651" s="164" t="s">
        <v>476</v>
      </c>
      <c r="AU651" s="164" t="s">
        <v>86</v>
      </c>
      <c r="AV651" s="12" t="s">
        <v>86</v>
      </c>
      <c r="AW651" s="12" t="s">
        <v>38</v>
      </c>
      <c r="AX651" s="12" t="s">
        <v>84</v>
      </c>
      <c r="AY651" s="164" t="s">
        <v>146</v>
      </c>
    </row>
    <row r="652" spans="2:65" s="1" customFormat="1" ht="16.5" customHeight="1">
      <c r="B652" s="33"/>
      <c r="C652" s="130" t="s">
        <v>1581</v>
      </c>
      <c r="D652" s="130" t="s">
        <v>147</v>
      </c>
      <c r="E652" s="131" t="s">
        <v>1582</v>
      </c>
      <c r="F652" s="132" t="s">
        <v>1583</v>
      </c>
      <c r="G652" s="133" t="s">
        <v>786</v>
      </c>
      <c r="H652" s="134">
        <v>128</v>
      </c>
      <c r="I652" s="135"/>
      <c r="J652" s="136">
        <f>ROUND(I652*H652,2)</f>
        <v>0</v>
      </c>
      <c r="K652" s="132" t="s">
        <v>967</v>
      </c>
      <c r="L652" s="137"/>
      <c r="M652" s="138" t="s">
        <v>21</v>
      </c>
      <c r="N652" s="139" t="s">
        <v>48</v>
      </c>
      <c r="P652" s="140">
        <f>O652*H652</f>
        <v>0</v>
      </c>
      <c r="Q652" s="140">
        <v>0.02</v>
      </c>
      <c r="R652" s="140">
        <f>Q652*H652</f>
        <v>2.56</v>
      </c>
      <c r="S652" s="140">
        <v>0</v>
      </c>
      <c r="T652" s="141">
        <f>S652*H652</f>
        <v>0</v>
      </c>
      <c r="AR652" s="142" t="s">
        <v>189</v>
      </c>
      <c r="AT652" s="142" t="s">
        <v>147</v>
      </c>
      <c r="AU652" s="142" t="s">
        <v>86</v>
      </c>
      <c r="AY652" s="18" t="s">
        <v>146</v>
      </c>
      <c r="BE652" s="143">
        <f>IF(N652="základní",J652,0)</f>
        <v>0</v>
      </c>
      <c r="BF652" s="143">
        <f>IF(N652="snížená",J652,0)</f>
        <v>0</v>
      </c>
      <c r="BG652" s="143">
        <f>IF(N652="zákl. přenesená",J652,0)</f>
        <v>0</v>
      </c>
      <c r="BH652" s="143">
        <f>IF(N652="sníž. přenesená",J652,0)</f>
        <v>0</v>
      </c>
      <c r="BI652" s="143">
        <f>IF(N652="nulová",J652,0)</f>
        <v>0</v>
      </c>
      <c r="BJ652" s="18" t="s">
        <v>84</v>
      </c>
      <c r="BK652" s="143">
        <f>ROUND(I652*H652,2)</f>
        <v>0</v>
      </c>
      <c r="BL652" s="18" t="s">
        <v>168</v>
      </c>
      <c r="BM652" s="142" t="s">
        <v>1584</v>
      </c>
    </row>
    <row r="653" spans="2:65" s="1" customFormat="1" ht="11.25">
      <c r="B653" s="33"/>
      <c r="D653" s="144" t="s">
        <v>154</v>
      </c>
      <c r="F653" s="145" t="s">
        <v>1583</v>
      </c>
      <c r="I653" s="146"/>
      <c r="L653" s="33"/>
      <c r="M653" s="147"/>
      <c r="T653" s="54"/>
      <c r="AT653" s="18" t="s">
        <v>154</v>
      </c>
      <c r="AU653" s="18" t="s">
        <v>86</v>
      </c>
    </row>
    <row r="654" spans="2:65" s="1" customFormat="1" ht="19.5">
      <c r="B654" s="33"/>
      <c r="D654" s="144" t="s">
        <v>156</v>
      </c>
      <c r="F654" s="148" t="s">
        <v>1580</v>
      </c>
      <c r="I654" s="146"/>
      <c r="L654" s="33"/>
      <c r="M654" s="147"/>
      <c r="T654" s="54"/>
      <c r="AT654" s="18" t="s">
        <v>156</v>
      </c>
      <c r="AU654" s="18" t="s">
        <v>86</v>
      </c>
    </row>
    <row r="655" spans="2:65" s="14" customFormat="1" ht="11.25">
      <c r="B655" s="183"/>
      <c r="D655" s="144" t="s">
        <v>476</v>
      </c>
      <c r="E655" s="184" t="s">
        <v>21</v>
      </c>
      <c r="F655" s="185" t="s">
        <v>1585</v>
      </c>
      <c r="H655" s="184" t="s">
        <v>21</v>
      </c>
      <c r="I655" s="186"/>
      <c r="L655" s="183"/>
      <c r="M655" s="187"/>
      <c r="T655" s="188"/>
      <c r="AT655" s="184" t="s">
        <v>476</v>
      </c>
      <c r="AU655" s="184" t="s">
        <v>86</v>
      </c>
      <c r="AV655" s="14" t="s">
        <v>84</v>
      </c>
      <c r="AW655" s="14" t="s">
        <v>38</v>
      </c>
      <c r="AX655" s="14" t="s">
        <v>77</v>
      </c>
      <c r="AY655" s="184" t="s">
        <v>146</v>
      </c>
    </row>
    <row r="656" spans="2:65" s="12" customFormat="1" ht="11.25">
      <c r="B656" s="163"/>
      <c r="D656" s="144" t="s">
        <v>476</v>
      </c>
      <c r="E656" s="164" t="s">
        <v>843</v>
      </c>
      <c r="F656" s="165" t="s">
        <v>1586</v>
      </c>
      <c r="H656" s="166">
        <v>128</v>
      </c>
      <c r="I656" s="167"/>
      <c r="L656" s="163"/>
      <c r="M656" s="168"/>
      <c r="T656" s="169"/>
      <c r="AT656" s="164" t="s">
        <v>476</v>
      </c>
      <c r="AU656" s="164" t="s">
        <v>86</v>
      </c>
      <c r="AV656" s="12" t="s">
        <v>86</v>
      </c>
      <c r="AW656" s="12" t="s">
        <v>38</v>
      </c>
      <c r="AX656" s="12" t="s">
        <v>84</v>
      </c>
      <c r="AY656" s="164" t="s">
        <v>146</v>
      </c>
    </row>
    <row r="657" spans="2:65" s="1" customFormat="1" ht="16.5" customHeight="1">
      <c r="B657" s="33"/>
      <c r="C657" s="149" t="s">
        <v>1587</v>
      </c>
      <c r="D657" s="149" t="s">
        <v>195</v>
      </c>
      <c r="E657" s="150" t="s">
        <v>1588</v>
      </c>
      <c r="F657" s="151" t="s">
        <v>1589</v>
      </c>
      <c r="G657" s="152" t="s">
        <v>786</v>
      </c>
      <c r="H657" s="153">
        <v>18</v>
      </c>
      <c r="I657" s="154"/>
      <c r="J657" s="155">
        <f>ROUND(I657*H657,2)</f>
        <v>0</v>
      </c>
      <c r="K657" s="151" t="s">
        <v>967</v>
      </c>
      <c r="L657" s="33"/>
      <c r="M657" s="156" t="s">
        <v>21</v>
      </c>
      <c r="N657" s="157" t="s">
        <v>48</v>
      </c>
      <c r="P657" s="140">
        <f>O657*H657</f>
        <v>0</v>
      </c>
      <c r="Q657" s="140">
        <v>8.7419999999999998E-2</v>
      </c>
      <c r="R657" s="140">
        <f>Q657*H657</f>
        <v>1.5735600000000001</v>
      </c>
      <c r="S657" s="140">
        <v>0</v>
      </c>
      <c r="T657" s="141">
        <f>S657*H657</f>
        <v>0</v>
      </c>
      <c r="AR657" s="142" t="s">
        <v>168</v>
      </c>
      <c r="AT657" s="142" t="s">
        <v>195</v>
      </c>
      <c r="AU657" s="142" t="s">
        <v>86</v>
      </c>
      <c r="AY657" s="18" t="s">
        <v>146</v>
      </c>
      <c r="BE657" s="143">
        <f>IF(N657="základní",J657,0)</f>
        <v>0</v>
      </c>
      <c r="BF657" s="143">
        <f>IF(N657="snížená",J657,0)</f>
        <v>0</v>
      </c>
      <c r="BG657" s="143">
        <f>IF(N657="zákl. přenesená",J657,0)</f>
        <v>0</v>
      </c>
      <c r="BH657" s="143">
        <f>IF(N657="sníž. přenesená",J657,0)</f>
        <v>0</v>
      </c>
      <c r="BI657" s="143">
        <f>IF(N657="nulová",J657,0)</f>
        <v>0</v>
      </c>
      <c r="BJ657" s="18" t="s">
        <v>84</v>
      </c>
      <c r="BK657" s="143">
        <f>ROUND(I657*H657,2)</f>
        <v>0</v>
      </c>
      <c r="BL657" s="18" t="s">
        <v>168</v>
      </c>
      <c r="BM657" s="142" t="s">
        <v>1590</v>
      </c>
    </row>
    <row r="658" spans="2:65" s="1" customFormat="1" ht="11.25">
      <c r="B658" s="33"/>
      <c r="D658" s="144" t="s">
        <v>154</v>
      </c>
      <c r="F658" s="145" t="s">
        <v>1591</v>
      </c>
      <c r="I658" s="146"/>
      <c r="L658" s="33"/>
      <c r="M658" s="147"/>
      <c r="T658" s="54"/>
      <c r="AT658" s="18" t="s">
        <v>154</v>
      </c>
      <c r="AU658" s="18" t="s">
        <v>86</v>
      </c>
    </row>
    <row r="659" spans="2:65" s="1" customFormat="1" ht="11.25">
      <c r="B659" s="33"/>
      <c r="D659" s="181" t="s">
        <v>970</v>
      </c>
      <c r="F659" s="182" t="s">
        <v>1592</v>
      </c>
      <c r="I659" s="146"/>
      <c r="L659" s="33"/>
      <c r="M659" s="147"/>
      <c r="T659" s="54"/>
      <c r="AT659" s="18" t="s">
        <v>970</v>
      </c>
      <c r="AU659" s="18" t="s">
        <v>86</v>
      </c>
    </row>
    <row r="660" spans="2:65" s="12" customFormat="1" ht="11.25">
      <c r="B660" s="163"/>
      <c r="D660" s="144" t="s">
        <v>476</v>
      </c>
      <c r="E660" s="164" t="s">
        <v>21</v>
      </c>
      <c r="F660" s="165" t="s">
        <v>878</v>
      </c>
      <c r="H660" s="166">
        <v>1</v>
      </c>
      <c r="I660" s="167"/>
      <c r="L660" s="163"/>
      <c r="M660" s="168"/>
      <c r="T660" s="169"/>
      <c r="AT660" s="164" t="s">
        <v>476</v>
      </c>
      <c r="AU660" s="164" t="s">
        <v>86</v>
      </c>
      <c r="AV660" s="12" t="s">
        <v>86</v>
      </c>
      <c r="AW660" s="12" t="s">
        <v>38</v>
      </c>
      <c r="AX660" s="12" t="s">
        <v>77</v>
      </c>
      <c r="AY660" s="164" t="s">
        <v>146</v>
      </c>
    </row>
    <row r="661" spans="2:65" s="12" customFormat="1" ht="11.25">
      <c r="B661" s="163"/>
      <c r="D661" s="144" t="s">
        <v>476</v>
      </c>
      <c r="E661" s="164" t="s">
        <v>21</v>
      </c>
      <c r="F661" s="165" t="s">
        <v>880</v>
      </c>
      <c r="H661" s="166">
        <v>1</v>
      </c>
      <c r="I661" s="167"/>
      <c r="L661" s="163"/>
      <c r="M661" s="168"/>
      <c r="T661" s="169"/>
      <c r="AT661" s="164" t="s">
        <v>476</v>
      </c>
      <c r="AU661" s="164" t="s">
        <v>86</v>
      </c>
      <c r="AV661" s="12" t="s">
        <v>86</v>
      </c>
      <c r="AW661" s="12" t="s">
        <v>38</v>
      </c>
      <c r="AX661" s="12" t="s">
        <v>77</v>
      </c>
      <c r="AY661" s="164" t="s">
        <v>146</v>
      </c>
    </row>
    <row r="662" spans="2:65" s="12" customFormat="1" ht="11.25">
      <c r="B662" s="163"/>
      <c r="D662" s="144" t="s">
        <v>476</v>
      </c>
      <c r="E662" s="164" t="s">
        <v>21</v>
      </c>
      <c r="F662" s="165" t="s">
        <v>882</v>
      </c>
      <c r="H662" s="166">
        <v>1</v>
      </c>
      <c r="I662" s="167"/>
      <c r="L662" s="163"/>
      <c r="M662" s="168"/>
      <c r="T662" s="169"/>
      <c r="AT662" s="164" t="s">
        <v>476</v>
      </c>
      <c r="AU662" s="164" t="s">
        <v>86</v>
      </c>
      <c r="AV662" s="12" t="s">
        <v>86</v>
      </c>
      <c r="AW662" s="12" t="s">
        <v>38</v>
      </c>
      <c r="AX662" s="12" t="s">
        <v>77</v>
      </c>
      <c r="AY662" s="164" t="s">
        <v>146</v>
      </c>
    </row>
    <row r="663" spans="2:65" s="12" customFormat="1" ht="11.25">
      <c r="B663" s="163"/>
      <c r="D663" s="144" t="s">
        <v>476</v>
      </c>
      <c r="E663" s="164" t="s">
        <v>21</v>
      </c>
      <c r="F663" s="165" t="s">
        <v>876</v>
      </c>
      <c r="H663" s="166">
        <v>15</v>
      </c>
      <c r="I663" s="167"/>
      <c r="L663" s="163"/>
      <c r="M663" s="168"/>
      <c r="T663" s="169"/>
      <c r="AT663" s="164" t="s">
        <v>476</v>
      </c>
      <c r="AU663" s="164" t="s">
        <v>86</v>
      </c>
      <c r="AV663" s="12" t="s">
        <v>86</v>
      </c>
      <c r="AW663" s="12" t="s">
        <v>38</v>
      </c>
      <c r="AX663" s="12" t="s">
        <v>77</v>
      </c>
      <c r="AY663" s="164" t="s">
        <v>146</v>
      </c>
    </row>
    <row r="664" spans="2:65" s="13" customFormat="1" ht="11.25">
      <c r="B664" s="170"/>
      <c r="D664" s="144" t="s">
        <v>476</v>
      </c>
      <c r="E664" s="171" t="s">
        <v>21</v>
      </c>
      <c r="F664" s="172" t="s">
        <v>479</v>
      </c>
      <c r="H664" s="173">
        <v>18</v>
      </c>
      <c r="I664" s="174"/>
      <c r="L664" s="170"/>
      <c r="M664" s="175"/>
      <c r="T664" s="176"/>
      <c r="AT664" s="171" t="s">
        <v>476</v>
      </c>
      <c r="AU664" s="171" t="s">
        <v>86</v>
      </c>
      <c r="AV664" s="13" t="s">
        <v>168</v>
      </c>
      <c r="AW664" s="13" t="s">
        <v>38</v>
      </c>
      <c r="AX664" s="13" t="s">
        <v>84</v>
      </c>
      <c r="AY664" s="171" t="s">
        <v>146</v>
      </c>
    </row>
    <row r="665" spans="2:65" s="1" customFormat="1" ht="16.5" customHeight="1">
      <c r="B665" s="33"/>
      <c r="C665" s="130" t="s">
        <v>1593</v>
      </c>
      <c r="D665" s="130" t="s">
        <v>147</v>
      </c>
      <c r="E665" s="131" t="s">
        <v>1594</v>
      </c>
      <c r="F665" s="132" t="s">
        <v>1595</v>
      </c>
      <c r="G665" s="133" t="s">
        <v>786</v>
      </c>
      <c r="H665" s="134">
        <v>1</v>
      </c>
      <c r="I665" s="135"/>
      <c r="J665" s="136">
        <f>ROUND(I665*H665,2)</f>
        <v>0</v>
      </c>
      <c r="K665" s="132" t="s">
        <v>967</v>
      </c>
      <c r="L665" s="137"/>
      <c r="M665" s="138" t="s">
        <v>21</v>
      </c>
      <c r="N665" s="139" t="s">
        <v>48</v>
      </c>
      <c r="P665" s="140">
        <f>O665*H665</f>
        <v>0</v>
      </c>
      <c r="Q665" s="140">
        <v>2.1000000000000001E-2</v>
      </c>
      <c r="R665" s="140">
        <f>Q665*H665</f>
        <v>2.1000000000000001E-2</v>
      </c>
      <c r="S665" s="140">
        <v>0</v>
      </c>
      <c r="T665" s="141">
        <f>S665*H665</f>
        <v>0</v>
      </c>
      <c r="AR665" s="142" t="s">
        <v>189</v>
      </c>
      <c r="AT665" s="142" t="s">
        <v>147</v>
      </c>
      <c r="AU665" s="142" t="s">
        <v>86</v>
      </c>
      <c r="AY665" s="18" t="s">
        <v>146</v>
      </c>
      <c r="BE665" s="143">
        <f>IF(N665="základní",J665,0)</f>
        <v>0</v>
      </c>
      <c r="BF665" s="143">
        <f>IF(N665="snížená",J665,0)</f>
        <v>0</v>
      </c>
      <c r="BG665" s="143">
        <f>IF(N665="zákl. přenesená",J665,0)</f>
        <v>0</v>
      </c>
      <c r="BH665" s="143">
        <f>IF(N665="sníž. přenesená",J665,0)</f>
        <v>0</v>
      </c>
      <c r="BI665" s="143">
        <f>IF(N665="nulová",J665,0)</f>
        <v>0</v>
      </c>
      <c r="BJ665" s="18" t="s">
        <v>84</v>
      </c>
      <c r="BK665" s="143">
        <f>ROUND(I665*H665,2)</f>
        <v>0</v>
      </c>
      <c r="BL665" s="18" t="s">
        <v>168</v>
      </c>
      <c r="BM665" s="142" t="s">
        <v>1596</v>
      </c>
    </row>
    <row r="666" spans="2:65" s="1" customFormat="1" ht="11.25">
      <c r="B666" s="33"/>
      <c r="D666" s="144" t="s">
        <v>154</v>
      </c>
      <c r="F666" s="145" t="s">
        <v>1595</v>
      </c>
      <c r="I666" s="146"/>
      <c r="L666" s="33"/>
      <c r="M666" s="147"/>
      <c r="T666" s="54"/>
      <c r="AT666" s="18" t="s">
        <v>154</v>
      </c>
      <c r="AU666" s="18" t="s">
        <v>86</v>
      </c>
    </row>
    <row r="667" spans="2:65" s="14" customFormat="1" ht="11.25">
      <c r="B667" s="183"/>
      <c r="D667" s="144" t="s">
        <v>476</v>
      </c>
      <c r="E667" s="184" t="s">
        <v>21</v>
      </c>
      <c r="F667" s="185" t="s">
        <v>1310</v>
      </c>
      <c r="H667" s="184" t="s">
        <v>21</v>
      </c>
      <c r="I667" s="186"/>
      <c r="L667" s="183"/>
      <c r="M667" s="187"/>
      <c r="T667" s="188"/>
      <c r="AT667" s="184" t="s">
        <v>476</v>
      </c>
      <c r="AU667" s="184" t="s">
        <v>86</v>
      </c>
      <c r="AV667" s="14" t="s">
        <v>84</v>
      </c>
      <c r="AW667" s="14" t="s">
        <v>38</v>
      </c>
      <c r="AX667" s="14" t="s">
        <v>77</v>
      </c>
      <c r="AY667" s="184" t="s">
        <v>146</v>
      </c>
    </row>
    <row r="668" spans="2:65" s="12" customFormat="1" ht="11.25">
      <c r="B668" s="163"/>
      <c r="D668" s="144" t="s">
        <v>476</v>
      </c>
      <c r="E668" s="164" t="s">
        <v>21</v>
      </c>
      <c r="F668" s="165" t="s">
        <v>1597</v>
      </c>
      <c r="H668" s="166">
        <v>1</v>
      </c>
      <c r="I668" s="167"/>
      <c r="L668" s="163"/>
      <c r="M668" s="168"/>
      <c r="T668" s="169"/>
      <c r="AT668" s="164" t="s">
        <v>476</v>
      </c>
      <c r="AU668" s="164" t="s">
        <v>86</v>
      </c>
      <c r="AV668" s="12" t="s">
        <v>86</v>
      </c>
      <c r="AW668" s="12" t="s">
        <v>38</v>
      </c>
      <c r="AX668" s="12" t="s">
        <v>77</v>
      </c>
      <c r="AY668" s="164" t="s">
        <v>146</v>
      </c>
    </row>
    <row r="669" spans="2:65" s="13" customFormat="1" ht="11.25">
      <c r="B669" s="170"/>
      <c r="D669" s="144" t="s">
        <v>476</v>
      </c>
      <c r="E669" s="171" t="s">
        <v>878</v>
      </c>
      <c r="F669" s="172" t="s">
        <v>479</v>
      </c>
      <c r="H669" s="173">
        <v>1</v>
      </c>
      <c r="I669" s="174"/>
      <c r="L669" s="170"/>
      <c r="M669" s="175"/>
      <c r="T669" s="176"/>
      <c r="AT669" s="171" t="s">
        <v>476</v>
      </c>
      <c r="AU669" s="171" t="s">
        <v>86</v>
      </c>
      <c r="AV669" s="13" t="s">
        <v>168</v>
      </c>
      <c r="AW669" s="13" t="s">
        <v>38</v>
      </c>
      <c r="AX669" s="13" t="s">
        <v>84</v>
      </c>
      <c r="AY669" s="171" t="s">
        <v>146</v>
      </c>
    </row>
    <row r="670" spans="2:65" s="1" customFormat="1" ht="16.5" customHeight="1">
      <c r="B670" s="33"/>
      <c r="C670" s="130" t="s">
        <v>1598</v>
      </c>
      <c r="D670" s="130" t="s">
        <v>147</v>
      </c>
      <c r="E670" s="131" t="s">
        <v>1599</v>
      </c>
      <c r="F670" s="132" t="s">
        <v>1600</v>
      </c>
      <c r="G670" s="133" t="s">
        <v>786</v>
      </c>
      <c r="H670" s="134">
        <v>1</v>
      </c>
      <c r="I670" s="135"/>
      <c r="J670" s="136">
        <f>ROUND(I670*H670,2)</f>
        <v>0</v>
      </c>
      <c r="K670" s="132" t="s">
        <v>967</v>
      </c>
      <c r="L670" s="137"/>
      <c r="M670" s="138" t="s">
        <v>21</v>
      </c>
      <c r="N670" s="139" t="s">
        <v>48</v>
      </c>
      <c r="P670" s="140">
        <f>O670*H670</f>
        <v>0</v>
      </c>
      <c r="Q670" s="140">
        <v>3.2000000000000001E-2</v>
      </c>
      <c r="R670" s="140">
        <f>Q670*H670</f>
        <v>3.2000000000000001E-2</v>
      </c>
      <c r="S670" s="140">
        <v>0</v>
      </c>
      <c r="T670" s="141">
        <f>S670*H670</f>
        <v>0</v>
      </c>
      <c r="AR670" s="142" t="s">
        <v>189</v>
      </c>
      <c r="AT670" s="142" t="s">
        <v>147</v>
      </c>
      <c r="AU670" s="142" t="s">
        <v>86</v>
      </c>
      <c r="AY670" s="18" t="s">
        <v>146</v>
      </c>
      <c r="BE670" s="143">
        <f>IF(N670="základní",J670,0)</f>
        <v>0</v>
      </c>
      <c r="BF670" s="143">
        <f>IF(N670="snížená",J670,0)</f>
        <v>0</v>
      </c>
      <c r="BG670" s="143">
        <f>IF(N670="zákl. přenesená",J670,0)</f>
        <v>0</v>
      </c>
      <c r="BH670" s="143">
        <f>IF(N670="sníž. přenesená",J670,0)</f>
        <v>0</v>
      </c>
      <c r="BI670" s="143">
        <f>IF(N670="nulová",J670,0)</f>
        <v>0</v>
      </c>
      <c r="BJ670" s="18" t="s">
        <v>84</v>
      </c>
      <c r="BK670" s="143">
        <f>ROUND(I670*H670,2)</f>
        <v>0</v>
      </c>
      <c r="BL670" s="18" t="s">
        <v>168</v>
      </c>
      <c r="BM670" s="142" t="s">
        <v>1601</v>
      </c>
    </row>
    <row r="671" spans="2:65" s="1" customFormat="1" ht="11.25">
      <c r="B671" s="33"/>
      <c r="D671" s="144" t="s">
        <v>154</v>
      </c>
      <c r="F671" s="145" t="s">
        <v>1600</v>
      </c>
      <c r="I671" s="146"/>
      <c r="L671" s="33"/>
      <c r="M671" s="147"/>
      <c r="T671" s="54"/>
      <c r="AT671" s="18" t="s">
        <v>154</v>
      </c>
      <c r="AU671" s="18" t="s">
        <v>86</v>
      </c>
    </row>
    <row r="672" spans="2:65" s="14" customFormat="1" ht="11.25">
      <c r="B672" s="183"/>
      <c r="D672" s="144" t="s">
        <v>476</v>
      </c>
      <c r="E672" s="184" t="s">
        <v>21</v>
      </c>
      <c r="F672" s="185" t="s">
        <v>1602</v>
      </c>
      <c r="H672" s="184" t="s">
        <v>21</v>
      </c>
      <c r="I672" s="186"/>
      <c r="L672" s="183"/>
      <c r="M672" s="187"/>
      <c r="T672" s="188"/>
      <c r="AT672" s="184" t="s">
        <v>476</v>
      </c>
      <c r="AU672" s="184" t="s">
        <v>86</v>
      </c>
      <c r="AV672" s="14" t="s">
        <v>84</v>
      </c>
      <c r="AW672" s="14" t="s">
        <v>38</v>
      </c>
      <c r="AX672" s="14" t="s">
        <v>77</v>
      </c>
      <c r="AY672" s="184" t="s">
        <v>146</v>
      </c>
    </row>
    <row r="673" spans="2:65" s="12" customFormat="1" ht="11.25">
      <c r="B673" s="163"/>
      <c r="D673" s="144" t="s">
        <v>476</v>
      </c>
      <c r="E673" s="164" t="s">
        <v>21</v>
      </c>
      <c r="F673" s="165" t="s">
        <v>1603</v>
      </c>
      <c r="H673" s="166">
        <v>1</v>
      </c>
      <c r="I673" s="167"/>
      <c r="L673" s="163"/>
      <c r="M673" s="168"/>
      <c r="T673" s="169"/>
      <c r="AT673" s="164" t="s">
        <v>476</v>
      </c>
      <c r="AU673" s="164" t="s">
        <v>86</v>
      </c>
      <c r="AV673" s="12" t="s">
        <v>86</v>
      </c>
      <c r="AW673" s="12" t="s">
        <v>38</v>
      </c>
      <c r="AX673" s="12" t="s">
        <v>77</v>
      </c>
      <c r="AY673" s="164" t="s">
        <v>146</v>
      </c>
    </row>
    <row r="674" spans="2:65" s="13" customFormat="1" ht="11.25">
      <c r="B674" s="170"/>
      <c r="D674" s="144" t="s">
        <v>476</v>
      </c>
      <c r="E674" s="171" t="s">
        <v>880</v>
      </c>
      <c r="F674" s="172" t="s">
        <v>479</v>
      </c>
      <c r="H674" s="173">
        <v>1</v>
      </c>
      <c r="I674" s="174"/>
      <c r="L674" s="170"/>
      <c r="M674" s="175"/>
      <c r="T674" s="176"/>
      <c r="AT674" s="171" t="s">
        <v>476</v>
      </c>
      <c r="AU674" s="171" t="s">
        <v>86</v>
      </c>
      <c r="AV674" s="13" t="s">
        <v>168</v>
      </c>
      <c r="AW674" s="13" t="s">
        <v>38</v>
      </c>
      <c r="AX674" s="13" t="s">
        <v>84</v>
      </c>
      <c r="AY674" s="171" t="s">
        <v>146</v>
      </c>
    </row>
    <row r="675" spans="2:65" s="1" customFormat="1" ht="16.5" customHeight="1">
      <c r="B675" s="33"/>
      <c r="C675" s="130" t="s">
        <v>1604</v>
      </c>
      <c r="D675" s="130" t="s">
        <v>147</v>
      </c>
      <c r="E675" s="131" t="s">
        <v>1605</v>
      </c>
      <c r="F675" s="132" t="s">
        <v>1606</v>
      </c>
      <c r="G675" s="133" t="s">
        <v>786</v>
      </c>
      <c r="H675" s="134">
        <v>1</v>
      </c>
      <c r="I675" s="135"/>
      <c r="J675" s="136">
        <f>ROUND(I675*H675,2)</f>
        <v>0</v>
      </c>
      <c r="K675" s="132" t="s">
        <v>967</v>
      </c>
      <c r="L675" s="137"/>
      <c r="M675" s="138" t="s">
        <v>21</v>
      </c>
      <c r="N675" s="139" t="s">
        <v>48</v>
      </c>
      <c r="P675" s="140">
        <f>O675*H675</f>
        <v>0</v>
      </c>
      <c r="Q675" s="140">
        <v>4.1000000000000002E-2</v>
      </c>
      <c r="R675" s="140">
        <f>Q675*H675</f>
        <v>4.1000000000000002E-2</v>
      </c>
      <c r="S675" s="140">
        <v>0</v>
      </c>
      <c r="T675" s="141">
        <f>S675*H675</f>
        <v>0</v>
      </c>
      <c r="AR675" s="142" t="s">
        <v>189</v>
      </c>
      <c r="AT675" s="142" t="s">
        <v>147</v>
      </c>
      <c r="AU675" s="142" t="s">
        <v>86</v>
      </c>
      <c r="AY675" s="18" t="s">
        <v>146</v>
      </c>
      <c r="BE675" s="143">
        <f>IF(N675="základní",J675,0)</f>
        <v>0</v>
      </c>
      <c r="BF675" s="143">
        <f>IF(N675="snížená",J675,0)</f>
        <v>0</v>
      </c>
      <c r="BG675" s="143">
        <f>IF(N675="zákl. přenesená",J675,0)</f>
        <v>0</v>
      </c>
      <c r="BH675" s="143">
        <f>IF(N675="sníž. přenesená",J675,0)</f>
        <v>0</v>
      </c>
      <c r="BI675" s="143">
        <f>IF(N675="nulová",J675,0)</f>
        <v>0</v>
      </c>
      <c r="BJ675" s="18" t="s">
        <v>84</v>
      </c>
      <c r="BK675" s="143">
        <f>ROUND(I675*H675,2)</f>
        <v>0</v>
      </c>
      <c r="BL675" s="18" t="s">
        <v>168</v>
      </c>
      <c r="BM675" s="142" t="s">
        <v>1607</v>
      </c>
    </row>
    <row r="676" spans="2:65" s="1" customFormat="1" ht="11.25">
      <c r="B676" s="33"/>
      <c r="D676" s="144" t="s">
        <v>154</v>
      </c>
      <c r="F676" s="145" t="s">
        <v>1606</v>
      </c>
      <c r="I676" s="146"/>
      <c r="L676" s="33"/>
      <c r="M676" s="147"/>
      <c r="T676" s="54"/>
      <c r="AT676" s="18" t="s">
        <v>154</v>
      </c>
      <c r="AU676" s="18" t="s">
        <v>86</v>
      </c>
    </row>
    <row r="677" spans="2:65" s="14" customFormat="1" ht="11.25">
      <c r="B677" s="183"/>
      <c r="D677" s="144" t="s">
        <v>476</v>
      </c>
      <c r="E677" s="184" t="s">
        <v>21</v>
      </c>
      <c r="F677" s="185" t="s">
        <v>1310</v>
      </c>
      <c r="H677" s="184" t="s">
        <v>21</v>
      </c>
      <c r="I677" s="186"/>
      <c r="L677" s="183"/>
      <c r="M677" s="187"/>
      <c r="T677" s="188"/>
      <c r="AT677" s="184" t="s">
        <v>476</v>
      </c>
      <c r="AU677" s="184" t="s">
        <v>86</v>
      </c>
      <c r="AV677" s="14" t="s">
        <v>84</v>
      </c>
      <c r="AW677" s="14" t="s">
        <v>38</v>
      </c>
      <c r="AX677" s="14" t="s">
        <v>77</v>
      </c>
      <c r="AY677" s="184" t="s">
        <v>146</v>
      </c>
    </row>
    <row r="678" spans="2:65" s="12" customFormat="1" ht="11.25">
      <c r="B678" s="163"/>
      <c r="D678" s="144" t="s">
        <v>476</v>
      </c>
      <c r="E678" s="164" t="s">
        <v>21</v>
      </c>
      <c r="F678" s="165" t="s">
        <v>1608</v>
      </c>
      <c r="H678" s="166">
        <v>1</v>
      </c>
      <c r="I678" s="167"/>
      <c r="L678" s="163"/>
      <c r="M678" s="168"/>
      <c r="T678" s="169"/>
      <c r="AT678" s="164" t="s">
        <v>476</v>
      </c>
      <c r="AU678" s="164" t="s">
        <v>86</v>
      </c>
      <c r="AV678" s="12" t="s">
        <v>86</v>
      </c>
      <c r="AW678" s="12" t="s">
        <v>38</v>
      </c>
      <c r="AX678" s="12" t="s">
        <v>77</v>
      </c>
      <c r="AY678" s="164" t="s">
        <v>146</v>
      </c>
    </row>
    <row r="679" spans="2:65" s="13" customFormat="1" ht="11.25">
      <c r="B679" s="170"/>
      <c r="D679" s="144" t="s">
        <v>476</v>
      </c>
      <c r="E679" s="171" t="s">
        <v>882</v>
      </c>
      <c r="F679" s="172" t="s">
        <v>479</v>
      </c>
      <c r="H679" s="173">
        <v>1</v>
      </c>
      <c r="I679" s="174"/>
      <c r="L679" s="170"/>
      <c r="M679" s="175"/>
      <c r="T679" s="176"/>
      <c r="AT679" s="171" t="s">
        <v>476</v>
      </c>
      <c r="AU679" s="171" t="s">
        <v>86</v>
      </c>
      <c r="AV679" s="13" t="s">
        <v>168</v>
      </c>
      <c r="AW679" s="13" t="s">
        <v>38</v>
      </c>
      <c r="AX679" s="13" t="s">
        <v>84</v>
      </c>
      <c r="AY679" s="171" t="s">
        <v>146</v>
      </c>
    </row>
    <row r="680" spans="2:65" s="1" customFormat="1" ht="16.5" customHeight="1">
      <c r="B680" s="33"/>
      <c r="C680" s="130" t="s">
        <v>1609</v>
      </c>
      <c r="D680" s="130" t="s">
        <v>147</v>
      </c>
      <c r="E680" s="131" t="s">
        <v>1610</v>
      </c>
      <c r="F680" s="132" t="s">
        <v>1611</v>
      </c>
      <c r="G680" s="133" t="s">
        <v>786</v>
      </c>
      <c r="H680" s="134">
        <v>15</v>
      </c>
      <c r="I680" s="135"/>
      <c r="J680" s="136">
        <f>ROUND(I680*H680,2)</f>
        <v>0</v>
      </c>
      <c r="K680" s="132" t="s">
        <v>967</v>
      </c>
      <c r="L680" s="137"/>
      <c r="M680" s="138" t="s">
        <v>21</v>
      </c>
      <c r="N680" s="139" t="s">
        <v>48</v>
      </c>
      <c r="P680" s="140">
        <f>O680*H680</f>
        <v>0</v>
      </c>
      <c r="Q680" s="140">
        <v>5.2999999999999999E-2</v>
      </c>
      <c r="R680" s="140">
        <f>Q680*H680</f>
        <v>0.79499999999999993</v>
      </c>
      <c r="S680" s="140">
        <v>0</v>
      </c>
      <c r="T680" s="141">
        <f>S680*H680</f>
        <v>0</v>
      </c>
      <c r="AR680" s="142" t="s">
        <v>189</v>
      </c>
      <c r="AT680" s="142" t="s">
        <v>147</v>
      </c>
      <c r="AU680" s="142" t="s">
        <v>86</v>
      </c>
      <c r="AY680" s="18" t="s">
        <v>146</v>
      </c>
      <c r="BE680" s="143">
        <f>IF(N680="základní",J680,0)</f>
        <v>0</v>
      </c>
      <c r="BF680" s="143">
        <f>IF(N680="snížená",J680,0)</f>
        <v>0</v>
      </c>
      <c r="BG680" s="143">
        <f>IF(N680="zákl. přenesená",J680,0)</f>
        <v>0</v>
      </c>
      <c r="BH680" s="143">
        <f>IF(N680="sníž. přenesená",J680,0)</f>
        <v>0</v>
      </c>
      <c r="BI680" s="143">
        <f>IF(N680="nulová",J680,0)</f>
        <v>0</v>
      </c>
      <c r="BJ680" s="18" t="s">
        <v>84</v>
      </c>
      <c r="BK680" s="143">
        <f>ROUND(I680*H680,2)</f>
        <v>0</v>
      </c>
      <c r="BL680" s="18" t="s">
        <v>168</v>
      </c>
      <c r="BM680" s="142" t="s">
        <v>1612</v>
      </c>
    </row>
    <row r="681" spans="2:65" s="1" customFormat="1" ht="11.25">
      <c r="B681" s="33"/>
      <c r="D681" s="144" t="s">
        <v>154</v>
      </c>
      <c r="F681" s="145" t="s">
        <v>1611</v>
      </c>
      <c r="I681" s="146"/>
      <c r="L681" s="33"/>
      <c r="M681" s="147"/>
      <c r="T681" s="54"/>
      <c r="AT681" s="18" t="s">
        <v>154</v>
      </c>
      <c r="AU681" s="18" t="s">
        <v>86</v>
      </c>
    </row>
    <row r="682" spans="2:65" s="14" customFormat="1" ht="11.25">
      <c r="B682" s="183"/>
      <c r="D682" s="144" t="s">
        <v>476</v>
      </c>
      <c r="E682" s="184" t="s">
        <v>21</v>
      </c>
      <c r="F682" s="185" t="s">
        <v>1310</v>
      </c>
      <c r="H682" s="184" t="s">
        <v>21</v>
      </c>
      <c r="I682" s="186"/>
      <c r="L682" s="183"/>
      <c r="M682" s="187"/>
      <c r="T682" s="188"/>
      <c r="AT682" s="184" t="s">
        <v>476</v>
      </c>
      <c r="AU682" s="184" t="s">
        <v>86</v>
      </c>
      <c r="AV682" s="14" t="s">
        <v>84</v>
      </c>
      <c r="AW682" s="14" t="s">
        <v>38</v>
      </c>
      <c r="AX682" s="14" t="s">
        <v>77</v>
      </c>
      <c r="AY682" s="184" t="s">
        <v>146</v>
      </c>
    </row>
    <row r="683" spans="2:65" s="12" customFormat="1" ht="11.25">
      <c r="B683" s="163"/>
      <c r="D683" s="144" t="s">
        <v>476</v>
      </c>
      <c r="E683" s="164" t="s">
        <v>21</v>
      </c>
      <c r="F683" s="165" t="s">
        <v>1608</v>
      </c>
      <c r="H683" s="166">
        <v>1</v>
      </c>
      <c r="I683" s="167"/>
      <c r="L683" s="163"/>
      <c r="M683" s="168"/>
      <c r="T683" s="169"/>
      <c r="AT683" s="164" t="s">
        <v>476</v>
      </c>
      <c r="AU683" s="164" t="s">
        <v>86</v>
      </c>
      <c r="AV683" s="12" t="s">
        <v>86</v>
      </c>
      <c r="AW683" s="12" t="s">
        <v>38</v>
      </c>
      <c r="AX683" s="12" t="s">
        <v>77</v>
      </c>
      <c r="AY683" s="164" t="s">
        <v>146</v>
      </c>
    </row>
    <row r="684" spans="2:65" s="12" customFormat="1" ht="11.25">
      <c r="B684" s="163"/>
      <c r="D684" s="144" t="s">
        <v>476</v>
      </c>
      <c r="E684" s="164" t="s">
        <v>21</v>
      </c>
      <c r="F684" s="165" t="s">
        <v>1613</v>
      </c>
      <c r="H684" s="166">
        <v>2</v>
      </c>
      <c r="I684" s="167"/>
      <c r="L684" s="163"/>
      <c r="M684" s="168"/>
      <c r="T684" s="169"/>
      <c r="AT684" s="164" t="s">
        <v>476</v>
      </c>
      <c r="AU684" s="164" t="s">
        <v>86</v>
      </c>
      <c r="AV684" s="12" t="s">
        <v>86</v>
      </c>
      <c r="AW684" s="12" t="s">
        <v>38</v>
      </c>
      <c r="AX684" s="12" t="s">
        <v>77</v>
      </c>
      <c r="AY684" s="164" t="s">
        <v>146</v>
      </c>
    </row>
    <row r="685" spans="2:65" s="14" customFormat="1" ht="11.25">
      <c r="B685" s="183"/>
      <c r="D685" s="144" t="s">
        <v>476</v>
      </c>
      <c r="E685" s="184" t="s">
        <v>21</v>
      </c>
      <c r="F685" s="185" t="s">
        <v>1614</v>
      </c>
      <c r="H685" s="184" t="s">
        <v>21</v>
      </c>
      <c r="I685" s="186"/>
      <c r="L685" s="183"/>
      <c r="M685" s="187"/>
      <c r="T685" s="188"/>
      <c r="AT685" s="184" t="s">
        <v>476</v>
      </c>
      <c r="AU685" s="184" t="s">
        <v>86</v>
      </c>
      <c r="AV685" s="14" t="s">
        <v>84</v>
      </c>
      <c r="AW685" s="14" t="s">
        <v>38</v>
      </c>
      <c r="AX685" s="14" t="s">
        <v>77</v>
      </c>
      <c r="AY685" s="184" t="s">
        <v>146</v>
      </c>
    </row>
    <row r="686" spans="2:65" s="12" customFormat="1" ht="11.25">
      <c r="B686" s="163"/>
      <c r="D686" s="144" t="s">
        <v>476</v>
      </c>
      <c r="E686" s="164" t="s">
        <v>21</v>
      </c>
      <c r="F686" s="165" t="s">
        <v>1615</v>
      </c>
      <c r="H686" s="166">
        <v>12</v>
      </c>
      <c r="I686" s="167"/>
      <c r="L686" s="163"/>
      <c r="M686" s="168"/>
      <c r="T686" s="169"/>
      <c r="AT686" s="164" t="s">
        <v>476</v>
      </c>
      <c r="AU686" s="164" t="s">
        <v>86</v>
      </c>
      <c r="AV686" s="12" t="s">
        <v>86</v>
      </c>
      <c r="AW686" s="12" t="s">
        <v>38</v>
      </c>
      <c r="AX686" s="12" t="s">
        <v>77</v>
      </c>
      <c r="AY686" s="164" t="s">
        <v>146</v>
      </c>
    </row>
    <row r="687" spans="2:65" s="13" customFormat="1" ht="11.25">
      <c r="B687" s="170"/>
      <c r="D687" s="144" t="s">
        <v>476</v>
      </c>
      <c r="E687" s="171" t="s">
        <v>876</v>
      </c>
      <c r="F687" s="172" t="s">
        <v>479</v>
      </c>
      <c r="H687" s="173">
        <v>15</v>
      </c>
      <c r="I687" s="174"/>
      <c r="L687" s="170"/>
      <c r="M687" s="175"/>
      <c r="T687" s="176"/>
      <c r="AT687" s="171" t="s">
        <v>476</v>
      </c>
      <c r="AU687" s="171" t="s">
        <v>86</v>
      </c>
      <c r="AV687" s="13" t="s">
        <v>168</v>
      </c>
      <c r="AW687" s="13" t="s">
        <v>38</v>
      </c>
      <c r="AX687" s="13" t="s">
        <v>84</v>
      </c>
      <c r="AY687" s="171" t="s">
        <v>146</v>
      </c>
    </row>
    <row r="688" spans="2:65" s="1" customFormat="1" ht="16.5" customHeight="1">
      <c r="B688" s="33"/>
      <c r="C688" s="149" t="s">
        <v>1335</v>
      </c>
      <c r="D688" s="149" t="s">
        <v>195</v>
      </c>
      <c r="E688" s="150" t="s">
        <v>1616</v>
      </c>
      <c r="F688" s="151" t="s">
        <v>1617</v>
      </c>
      <c r="G688" s="152" t="s">
        <v>786</v>
      </c>
      <c r="H688" s="153">
        <v>1</v>
      </c>
      <c r="I688" s="154"/>
      <c r="J688" s="155">
        <f>ROUND(I688*H688,2)</f>
        <v>0</v>
      </c>
      <c r="K688" s="151" t="s">
        <v>967</v>
      </c>
      <c r="L688" s="33"/>
      <c r="M688" s="156" t="s">
        <v>21</v>
      </c>
      <c r="N688" s="157" t="s">
        <v>48</v>
      </c>
      <c r="P688" s="140">
        <f>O688*H688</f>
        <v>0</v>
      </c>
      <c r="Q688" s="140">
        <v>8.7419999999999998E-2</v>
      </c>
      <c r="R688" s="140">
        <f>Q688*H688</f>
        <v>8.7419999999999998E-2</v>
      </c>
      <c r="S688" s="140">
        <v>0</v>
      </c>
      <c r="T688" s="141">
        <f>S688*H688</f>
        <v>0</v>
      </c>
      <c r="AR688" s="142" t="s">
        <v>168</v>
      </c>
      <c r="AT688" s="142" t="s">
        <v>195</v>
      </c>
      <c r="AU688" s="142" t="s">
        <v>86</v>
      </c>
      <c r="AY688" s="18" t="s">
        <v>146</v>
      </c>
      <c r="BE688" s="143">
        <f>IF(N688="základní",J688,0)</f>
        <v>0</v>
      </c>
      <c r="BF688" s="143">
        <f>IF(N688="snížená",J688,0)</f>
        <v>0</v>
      </c>
      <c r="BG688" s="143">
        <f>IF(N688="zákl. přenesená",J688,0)</f>
        <v>0</v>
      </c>
      <c r="BH688" s="143">
        <f>IF(N688="sníž. přenesená",J688,0)</f>
        <v>0</v>
      </c>
      <c r="BI688" s="143">
        <f>IF(N688="nulová",J688,0)</f>
        <v>0</v>
      </c>
      <c r="BJ688" s="18" t="s">
        <v>84</v>
      </c>
      <c r="BK688" s="143">
        <f>ROUND(I688*H688,2)</f>
        <v>0</v>
      </c>
      <c r="BL688" s="18" t="s">
        <v>168</v>
      </c>
      <c r="BM688" s="142" t="s">
        <v>1618</v>
      </c>
    </row>
    <row r="689" spans="2:65" s="1" customFormat="1" ht="11.25">
      <c r="B689" s="33"/>
      <c r="D689" s="144" t="s">
        <v>154</v>
      </c>
      <c r="F689" s="145" t="s">
        <v>1619</v>
      </c>
      <c r="I689" s="146"/>
      <c r="L689" s="33"/>
      <c r="M689" s="147"/>
      <c r="T689" s="54"/>
      <c r="AT689" s="18" t="s">
        <v>154</v>
      </c>
      <c r="AU689" s="18" t="s">
        <v>86</v>
      </c>
    </row>
    <row r="690" spans="2:65" s="1" customFormat="1" ht="11.25">
      <c r="B690" s="33"/>
      <c r="D690" s="181" t="s">
        <v>970</v>
      </c>
      <c r="F690" s="182" t="s">
        <v>1620</v>
      </c>
      <c r="I690" s="146"/>
      <c r="L690" s="33"/>
      <c r="M690" s="147"/>
      <c r="T690" s="54"/>
      <c r="AT690" s="18" t="s">
        <v>970</v>
      </c>
      <c r="AU690" s="18" t="s">
        <v>86</v>
      </c>
    </row>
    <row r="691" spans="2:65" s="1" customFormat="1" ht="16.5" customHeight="1">
      <c r="B691" s="33"/>
      <c r="C691" s="130" t="s">
        <v>1621</v>
      </c>
      <c r="D691" s="130" t="s">
        <v>147</v>
      </c>
      <c r="E691" s="131" t="s">
        <v>1622</v>
      </c>
      <c r="F691" s="132" t="s">
        <v>1623</v>
      </c>
      <c r="G691" s="133" t="s">
        <v>786</v>
      </c>
      <c r="H691" s="134">
        <v>1</v>
      </c>
      <c r="I691" s="135"/>
      <c r="J691" s="136">
        <f>ROUND(I691*H691,2)</f>
        <v>0</v>
      </c>
      <c r="K691" s="132" t="s">
        <v>967</v>
      </c>
      <c r="L691" s="137"/>
      <c r="M691" s="138" t="s">
        <v>21</v>
      </c>
      <c r="N691" s="139" t="s">
        <v>48</v>
      </c>
      <c r="P691" s="140">
        <f>O691*H691</f>
        <v>0</v>
      </c>
      <c r="Q691" s="140">
        <v>8.1000000000000003E-2</v>
      </c>
      <c r="R691" s="140">
        <f>Q691*H691</f>
        <v>8.1000000000000003E-2</v>
      </c>
      <c r="S691" s="140">
        <v>0</v>
      </c>
      <c r="T691" s="141">
        <f>S691*H691</f>
        <v>0</v>
      </c>
      <c r="AR691" s="142" t="s">
        <v>189</v>
      </c>
      <c r="AT691" s="142" t="s">
        <v>147</v>
      </c>
      <c r="AU691" s="142" t="s">
        <v>86</v>
      </c>
      <c r="AY691" s="18" t="s">
        <v>146</v>
      </c>
      <c r="BE691" s="143">
        <f>IF(N691="základní",J691,0)</f>
        <v>0</v>
      </c>
      <c r="BF691" s="143">
        <f>IF(N691="snížená",J691,0)</f>
        <v>0</v>
      </c>
      <c r="BG691" s="143">
        <f>IF(N691="zákl. přenesená",J691,0)</f>
        <v>0</v>
      </c>
      <c r="BH691" s="143">
        <f>IF(N691="sníž. přenesená",J691,0)</f>
        <v>0</v>
      </c>
      <c r="BI691" s="143">
        <f>IF(N691="nulová",J691,0)</f>
        <v>0</v>
      </c>
      <c r="BJ691" s="18" t="s">
        <v>84</v>
      </c>
      <c r="BK691" s="143">
        <f>ROUND(I691*H691,2)</f>
        <v>0</v>
      </c>
      <c r="BL691" s="18" t="s">
        <v>168</v>
      </c>
      <c r="BM691" s="142" t="s">
        <v>1624</v>
      </c>
    </row>
    <row r="692" spans="2:65" s="1" customFormat="1" ht="11.25">
      <c r="B692" s="33"/>
      <c r="D692" s="144" t="s">
        <v>154</v>
      </c>
      <c r="F692" s="145" t="s">
        <v>1623</v>
      </c>
      <c r="I692" s="146"/>
      <c r="L692" s="33"/>
      <c r="M692" s="147"/>
      <c r="T692" s="54"/>
      <c r="AT692" s="18" t="s">
        <v>154</v>
      </c>
      <c r="AU692" s="18" t="s">
        <v>86</v>
      </c>
    </row>
    <row r="693" spans="2:65" s="14" customFormat="1" ht="11.25">
      <c r="B693" s="183"/>
      <c r="D693" s="144" t="s">
        <v>476</v>
      </c>
      <c r="E693" s="184" t="s">
        <v>21</v>
      </c>
      <c r="F693" s="185" t="s">
        <v>1310</v>
      </c>
      <c r="H693" s="184" t="s">
        <v>21</v>
      </c>
      <c r="I693" s="186"/>
      <c r="L693" s="183"/>
      <c r="M693" s="187"/>
      <c r="T693" s="188"/>
      <c r="AT693" s="184" t="s">
        <v>476</v>
      </c>
      <c r="AU693" s="184" t="s">
        <v>86</v>
      </c>
      <c r="AV693" s="14" t="s">
        <v>84</v>
      </c>
      <c r="AW693" s="14" t="s">
        <v>38</v>
      </c>
      <c r="AX693" s="14" t="s">
        <v>77</v>
      </c>
      <c r="AY693" s="184" t="s">
        <v>146</v>
      </c>
    </row>
    <row r="694" spans="2:65" s="12" customFormat="1" ht="11.25">
      <c r="B694" s="163"/>
      <c r="D694" s="144" t="s">
        <v>476</v>
      </c>
      <c r="E694" s="164" t="s">
        <v>21</v>
      </c>
      <c r="F694" s="165" t="s">
        <v>1625</v>
      </c>
      <c r="H694" s="166">
        <v>1</v>
      </c>
      <c r="I694" s="167"/>
      <c r="L694" s="163"/>
      <c r="M694" s="168"/>
      <c r="T694" s="169"/>
      <c r="AT694" s="164" t="s">
        <v>476</v>
      </c>
      <c r="AU694" s="164" t="s">
        <v>86</v>
      </c>
      <c r="AV694" s="12" t="s">
        <v>86</v>
      </c>
      <c r="AW694" s="12" t="s">
        <v>38</v>
      </c>
      <c r="AX694" s="12" t="s">
        <v>84</v>
      </c>
      <c r="AY694" s="164" t="s">
        <v>146</v>
      </c>
    </row>
    <row r="695" spans="2:65" s="1" customFormat="1" ht="16.5" customHeight="1">
      <c r="B695" s="33"/>
      <c r="C695" s="149" t="s">
        <v>1626</v>
      </c>
      <c r="D695" s="149" t="s">
        <v>195</v>
      </c>
      <c r="E695" s="150" t="s">
        <v>1627</v>
      </c>
      <c r="F695" s="151" t="s">
        <v>1628</v>
      </c>
      <c r="G695" s="152" t="s">
        <v>738</v>
      </c>
      <c r="H695" s="153">
        <v>17.001999999999999</v>
      </c>
      <c r="I695" s="154"/>
      <c r="J695" s="155">
        <f>ROUND(I695*H695,2)</f>
        <v>0</v>
      </c>
      <c r="K695" s="151" t="s">
        <v>967</v>
      </c>
      <c r="L695" s="33"/>
      <c r="M695" s="156" t="s">
        <v>21</v>
      </c>
      <c r="N695" s="157" t="s">
        <v>48</v>
      </c>
      <c r="P695" s="140">
        <f>O695*H695</f>
        <v>0</v>
      </c>
      <c r="Q695" s="140">
        <v>0</v>
      </c>
      <c r="R695" s="140">
        <f>Q695*H695</f>
        <v>0</v>
      </c>
      <c r="S695" s="140">
        <v>0</v>
      </c>
      <c r="T695" s="141">
        <f>S695*H695</f>
        <v>0</v>
      </c>
      <c r="AR695" s="142" t="s">
        <v>168</v>
      </c>
      <c r="AT695" s="142" t="s">
        <v>195</v>
      </c>
      <c r="AU695" s="142" t="s">
        <v>86</v>
      </c>
      <c r="AY695" s="18" t="s">
        <v>146</v>
      </c>
      <c r="BE695" s="143">
        <f>IF(N695="základní",J695,0)</f>
        <v>0</v>
      </c>
      <c r="BF695" s="143">
        <f>IF(N695="snížená",J695,0)</f>
        <v>0</v>
      </c>
      <c r="BG695" s="143">
        <f>IF(N695="zákl. přenesená",J695,0)</f>
        <v>0</v>
      </c>
      <c r="BH695" s="143">
        <f>IF(N695="sníž. přenesená",J695,0)</f>
        <v>0</v>
      </c>
      <c r="BI695" s="143">
        <f>IF(N695="nulová",J695,0)</f>
        <v>0</v>
      </c>
      <c r="BJ695" s="18" t="s">
        <v>84</v>
      </c>
      <c r="BK695" s="143">
        <f>ROUND(I695*H695,2)</f>
        <v>0</v>
      </c>
      <c r="BL695" s="18" t="s">
        <v>168</v>
      </c>
      <c r="BM695" s="142" t="s">
        <v>1629</v>
      </c>
    </row>
    <row r="696" spans="2:65" s="1" customFormat="1" ht="19.5">
      <c r="B696" s="33"/>
      <c r="D696" s="144" t="s">
        <v>154</v>
      </c>
      <c r="F696" s="145" t="s">
        <v>1630</v>
      </c>
      <c r="I696" s="146"/>
      <c r="L696" s="33"/>
      <c r="M696" s="147"/>
      <c r="T696" s="54"/>
      <c r="AT696" s="18" t="s">
        <v>154</v>
      </c>
      <c r="AU696" s="18" t="s">
        <v>86</v>
      </c>
    </row>
    <row r="697" spans="2:65" s="1" customFormat="1" ht="11.25">
      <c r="B697" s="33"/>
      <c r="D697" s="181" t="s">
        <v>970</v>
      </c>
      <c r="F697" s="182" t="s">
        <v>1631</v>
      </c>
      <c r="I697" s="146"/>
      <c r="L697" s="33"/>
      <c r="M697" s="147"/>
      <c r="T697" s="54"/>
      <c r="AT697" s="18" t="s">
        <v>970</v>
      </c>
      <c r="AU697" s="18" t="s">
        <v>86</v>
      </c>
    </row>
    <row r="698" spans="2:65" s="14" customFormat="1" ht="11.25">
      <c r="B698" s="183"/>
      <c r="D698" s="144" t="s">
        <v>476</v>
      </c>
      <c r="E698" s="184" t="s">
        <v>21</v>
      </c>
      <c r="F698" s="185" t="s">
        <v>1544</v>
      </c>
      <c r="H698" s="184" t="s">
        <v>21</v>
      </c>
      <c r="I698" s="186"/>
      <c r="L698" s="183"/>
      <c r="M698" s="187"/>
      <c r="T698" s="188"/>
      <c r="AT698" s="184" t="s">
        <v>476</v>
      </c>
      <c r="AU698" s="184" t="s">
        <v>86</v>
      </c>
      <c r="AV698" s="14" t="s">
        <v>84</v>
      </c>
      <c r="AW698" s="14" t="s">
        <v>38</v>
      </c>
      <c r="AX698" s="14" t="s">
        <v>77</v>
      </c>
      <c r="AY698" s="184" t="s">
        <v>146</v>
      </c>
    </row>
    <row r="699" spans="2:65" s="14" customFormat="1" ht="11.25">
      <c r="B699" s="183"/>
      <c r="D699" s="144" t="s">
        <v>476</v>
      </c>
      <c r="E699" s="184" t="s">
        <v>21</v>
      </c>
      <c r="F699" s="185" t="s">
        <v>1091</v>
      </c>
      <c r="H699" s="184" t="s">
        <v>21</v>
      </c>
      <c r="I699" s="186"/>
      <c r="L699" s="183"/>
      <c r="M699" s="187"/>
      <c r="T699" s="188"/>
      <c r="AT699" s="184" t="s">
        <v>476</v>
      </c>
      <c r="AU699" s="184" t="s">
        <v>86</v>
      </c>
      <c r="AV699" s="14" t="s">
        <v>84</v>
      </c>
      <c r="AW699" s="14" t="s">
        <v>38</v>
      </c>
      <c r="AX699" s="14" t="s">
        <v>77</v>
      </c>
      <c r="AY699" s="184" t="s">
        <v>146</v>
      </c>
    </row>
    <row r="700" spans="2:65" s="12" customFormat="1" ht="11.25">
      <c r="B700" s="163"/>
      <c r="D700" s="144" t="s">
        <v>476</v>
      </c>
      <c r="E700" s="164" t="s">
        <v>21</v>
      </c>
      <c r="F700" s="165" t="s">
        <v>1632</v>
      </c>
      <c r="H700" s="166">
        <v>7.3209999999999997</v>
      </c>
      <c r="I700" s="167"/>
      <c r="L700" s="163"/>
      <c r="M700" s="168"/>
      <c r="T700" s="169"/>
      <c r="AT700" s="164" t="s">
        <v>476</v>
      </c>
      <c r="AU700" s="164" t="s">
        <v>86</v>
      </c>
      <c r="AV700" s="12" t="s">
        <v>86</v>
      </c>
      <c r="AW700" s="12" t="s">
        <v>38</v>
      </c>
      <c r="AX700" s="12" t="s">
        <v>77</v>
      </c>
      <c r="AY700" s="164" t="s">
        <v>146</v>
      </c>
    </row>
    <row r="701" spans="2:65" s="12" customFormat="1" ht="11.25">
      <c r="B701" s="163"/>
      <c r="D701" s="144" t="s">
        <v>476</v>
      </c>
      <c r="E701" s="164" t="s">
        <v>21</v>
      </c>
      <c r="F701" s="165" t="s">
        <v>1633</v>
      </c>
      <c r="H701" s="166">
        <v>0.996</v>
      </c>
      <c r="I701" s="167"/>
      <c r="L701" s="163"/>
      <c r="M701" s="168"/>
      <c r="T701" s="169"/>
      <c r="AT701" s="164" t="s">
        <v>476</v>
      </c>
      <c r="AU701" s="164" t="s">
        <v>86</v>
      </c>
      <c r="AV701" s="12" t="s">
        <v>86</v>
      </c>
      <c r="AW701" s="12" t="s">
        <v>38</v>
      </c>
      <c r="AX701" s="12" t="s">
        <v>77</v>
      </c>
      <c r="AY701" s="164" t="s">
        <v>146</v>
      </c>
    </row>
    <row r="702" spans="2:65" s="12" customFormat="1" ht="11.25">
      <c r="B702" s="163"/>
      <c r="D702" s="144" t="s">
        <v>476</v>
      </c>
      <c r="E702" s="164" t="s">
        <v>21</v>
      </c>
      <c r="F702" s="165" t="s">
        <v>1634</v>
      </c>
      <c r="H702" s="166">
        <v>8.6850000000000005</v>
      </c>
      <c r="I702" s="167"/>
      <c r="L702" s="163"/>
      <c r="M702" s="168"/>
      <c r="T702" s="169"/>
      <c r="AT702" s="164" t="s">
        <v>476</v>
      </c>
      <c r="AU702" s="164" t="s">
        <v>86</v>
      </c>
      <c r="AV702" s="12" t="s">
        <v>86</v>
      </c>
      <c r="AW702" s="12" t="s">
        <v>38</v>
      </c>
      <c r="AX702" s="12" t="s">
        <v>77</v>
      </c>
      <c r="AY702" s="164" t="s">
        <v>146</v>
      </c>
    </row>
    <row r="703" spans="2:65" s="13" customFormat="1" ht="11.25">
      <c r="B703" s="170"/>
      <c r="D703" s="144" t="s">
        <v>476</v>
      </c>
      <c r="E703" s="171" t="s">
        <v>21</v>
      </c>
      <c r="F703" s="172" t="s">
        <v>479</v>
      </c>
      <c r="H703" s="173">
        <v>17.001999999999999</v>
      </c>
      <c r="I703" s="174"/>
      <c r="L703" s="170"/>
      <c r="M703" s="175"/>
      <c r="T703" s="176"/>
      <c r="AT703" s="171" t="s">
        <v>476</v>
      </c>
      <c r="AU703" s="171" t="s">
        <v>86</v>
      </c>
      <c r="AV703" s="13" t="s">
        <v>168</v>
      </c>
      <c r="AW703" s="13" t="s">
        <v>38</v>
      </c>
      <c r="AX703" s="13" t="s">
        <v>84</v>
      </c>
      <c r="AY703" s="171" t="s">
        <v>146</v>
      </c>
    </row>
    <row r="704" spans="2:65" s="1" customFormat="1" ht="16.5" customHeight="1">
      <c r="B704" s="33"/>
      <c r="C704" s="149" t="s">
        <v>1635</v>
      </c>
      <c r="D704" s="149" t="s">
        <v>195</v>
      </c>
      <c r="E704" s="150" t="s">
        <v>1636</v>
      </c>
      <c r="F704" s="151" t="s">
        <v>1637</v>
      </c>
      <c r="G704" s="152" t="s">
        <v>722</v>
      </c>
      <c r="H704" s="153">
        <v>166.84700000000001</v>
      </c>
      <c r="I704" s="154"/>
      <c r="J704" s="155">
        <f>ROUND(I704*H704,2)</f>
        <v>0</v>
      </c>
      <c r="K704" s="151" t="s">
        <v>967</v>
      </c>
      <c r="L704" s="33"/>
      <c r="M704" s="156" t="s">
        <v>21</v>
      </c>
      <c r="N704" s="157" t="s">
        <v>48</v>
      </c>
      <c r="P704" s="140">
        <f>O704*H704</f>
        <v>0</v>
      </c>
      <c r="Q704" s="140">
        <v>6.3200000000000001E-3</v>
      </c>
      <c r="R704" s="140">
        <f>Q704*H704</f>
        <v>1.05447304</v>
      </c>
      <c r="S704" s="140">
        <v>0</v>
      </c>
      <c r="T704" s="141">
        <f>S704*H704</f>
        <v>0</v>
      </c>
      <c r="AR704" s="142" t="s">
        <v>168</v>
      </c>
      <c r="AT704" s="142" t="s">
        <v>195</v>
      </c>
      <c r="AU704" s="142" t="s">
        <v>86</v>
      </c>
      <c r="AY704" s="18" t="s">
        <v>146</v>
      </c>
      <c r="BE704" s="143">
        <f>IF(N704="základní",J704,0)</f>
        <v>0</v>
      </c>
      <c r="BF704" s="143">
        <f>IF(N704="snížená",J704,0)</f>
        <v>0</v>
      </c>
      <c r="BG704" s="143">
        <f>IF(N704="zákl. přenesená",J704,0)</f>
        <v>0</v>
      </c>
      <c r="BH704" s="143">
        <f>IF(N704="sníž. přenesená",J704,0)</f>
        <v>0</v>
      </c>
      <c r="BI704" s="143">
        <f>IF(N704="nulová",J704,0)</f>
        <v>0</v>
      </c>
      <c r="BJ704" s="18" t="s">
        <v>84</v>
      </c>
      <c r="BK704" s="143">
        <f>ROUND(I704*H704,2)</f>
        <v>0</v>
      </c>
      <c r="BL704" s="18" t="s">
        <v>168</v>
      </c>
      <c r="BM704" s="142" t="s">
        <v>1638</v>
      </c>
    </row>
    <row r="705" spans="2:65" s="1" customFormat="1" ht="11.25">
      <c r="B705" s="33"/>
      <c r="D705" s="144" t="s">
        <v>154</v>
      </c>
      <c r="F705" s="145" t="s">
        <v>1639</v>
      </c>
      <c r="I705" s="146"/>
      <c r="L705" s="33"/>
      <c r="M705" s="147"/>
      <c r="T705" s="54"/>
      <c r="AT705" s="18" t="s">
        <v>154</v>
      </c>
      <c r="AU705" s="18" t="s">
        <v>86</v>
      </c>
    </row>
    <row r="706" spans="2:65" s="1" customFormat="1" ht="11.25">
      <c r="B706" s="33"/>
      <c r="D706" s="181" t="s">
        <v>970</v>
      </c>
      <c r="F706" s="182" t="s">
        <v>1640</v>
      </c>
      <c r="I706" s="146"/>
      <c r="L706" s="33"/>
      <c r="M706" s="147"/>
      <c r="T706" s="54"/>
      <c r="AT706" s="18" t="s">
        <v>970</v>
      </c>
      <c r="AU706" s="18" t="s">
        <v>86</v>
      </c>
    </row>
    <row r="707" spans="2:65" s="14" customFormat="1" ht="11.25">
      <c r="B707" s="183"/>
      <c r="D707" s="144" t="s">
        <v>476</v>
      </c>
      <c r="E707" s="184" t="s">
        <v>21</v>
      </c>
      <c r="F707" s="185" t="s">
        <v>1544</v>
      </c>
      <c r="H707" s="184" t="s">
        <v>21</v>
      </c>
      <c r="I707" s="186"/>
      <c r="L707" s="183"/>
      <c r="M707" s="187"/>
      <c r="T707" s="188"/>
      <c r="AT707" s="184" t="s">
        <v>476</v>
      </c>
      <c r="AU707" s="184" t="s">
        <v>86</v>
      </c>
      <c r="AV707" s="14" t="s">
        <v>84</v>
      </c>
      <c r="AW707" s="14" t="s">
        <v>38</v>
      </c>
      <c r="AX707" s="14" t="s">
        <v>77</v>
      </c>
      <c r="AY707" s="184" t="s">
        <v>146</v>
      </c>
    </row>
    <row r="708" spans="2:65" s="14" customFormat="1" ht="11.25">
      <c r="B708" s="183"/>
      <c r="D708" s="144" t="s">
        <v>476</v>
      </c>
      <c r="E708" s="184" t="s">
        <v>21</v>
      </c>
      <c r="F708" s="185" t="s">
        <v>1091</v>
      </c>
      <c r="H708" s="184" t="s">
        <v>21</v>
      </c>
      <c r="I708" s="186"/>
      <c r="L708" s="183"/>
      <c r="M708" s="187"/>
      <c r="T708" s="188"/>
      <c r="AT708" s="184" t="s">
        <v>476</v>
      </c>
      <c r="AU708" s="184" t="s">
        <v>86</v>
      </c>
      <c r="AV708" s="14" t="s">
        <v>84</v>
      </c>
      <c r="AW708" s="14" t="s">
        <v>38</v>
      </c>
      <c r="AX708" s="14" t="s">
        <v>77</v>
      </c>
      <c r="AY708" s="184" t="s">
        <v>146</v>
      </c>
    </row>
    <row r="709" spans="2:65" s="12" customFormat="1" ht="11.25">
      <c r="B709" s="163"/>
      <c r="D709" s="144" t="s">
        <v>476</v>
      </c>
      <c r="E709" s="164" t="s">
        <v>21</v>
      </c>
      <c r="F709" s="165" t="s">
        <v>1641</v>
      </c>
      <c r="H709" s="166">
        <v>73.204999999999998</v>
      </c>
      <c r="I709" s="167"/>
      <c r="L709" s="163"/>
      <c r="M709" s="168"/>
      <c r="T709" s="169"/>
      <c r="AT709" s="164" t="s">
        <v>476</v>
      </c>
      <c r="AU709" s="164" t="s">
        <v>86</v>
      </c>
      <c r="AV709" s="12" t="s">
        <v>86</v>
      </c>
      <c r="AW709" s="12" t="s">
        <v>38</v>
      </c>
      <c r="AX709" s="12" t="s">
        <v>77</v>
      </c>
      <c r="AY709" s="164" t="s">
        <v>146</v>
      </c>
    </row>
    <row r="710" spans="2:65" s="12" customFormat="1" ht="11.25">
      <c r="B710" s="163"/>
      <c r="D710" s="144" t="s">
        <v>476</v>
      </c>
      <c r="E710" s="164" t="s">
        <v>21</v>
      </c>
      <c r="F710" s="165" t="s">
        <v>1642</v>
      </c>
      <c r="H710" s="166">
        <v>9.9550000000000001</v>
      </c>
      <c r="I710" s="167"/>
      <c r="L710" s="163"/>
      <c r="M710" s="168"/>
      <c r="T710" s="169"/>
      <c r="AT710" s="164" t="s">
        <v>476</v>
      </c>
      <c r="AU710" s="164" t="s">
        <v>86</v>
      </c>
      <c r="AV710" s="12" t="s">
        <v>86</v>
      </c>
      <c r="AW710" s="12" t="s">
        <v>38</v>
      </c>
      <c r="AX710" s="12" t="s">
        <v>77</v>
      </c>
      <c r="AY710" s="164" t="s">
        <v>146</v>
      </c>
    </row>
    <row r="711" spans="2:65" s="12" customFormat="1" ht="11.25">
      <c r="B711" s="163"/>
      <c r="D711" s="144" t="s">
        <v>476</v>
      </c>
      <c r="E711" s="164" t="s">
        <v>21</v>
      </c>
      <c r="F711" s="165" t="s">
        <v>1643</v>
      </c>
      <c r="H711" s="166">
        <v>83.686999999999998</v>
      </c>
      <c r="I711" s="167"/>
      <c r="L711" s="163"/>
      <c r="M711" s="168"/>
      <c r="T711" s="169"/>
      <c r="AT711" s="164" t="s">
        <v>476</v>
      </c>
      <c r="AU711" s="164" t="s">
        <v>86</v>
      </c>
      <c r="AV711" s="12" t="s">
        <v>86</v>
      </c>
      <c r="AW711" s="12" t="s">
        <v>38</v>
      </c>
      <c r="AX711" s="12" t="s">
        <v>77</v>
      </c>
      <c r="AY711" s="164" t="s">
        <v>146</v>
      </c>
    </row>
    <row r="712" spans="2:65" s="13" customFormat="1" ht="11.25">
      <c r="B712" s="170"/>
      <c r="D712" s="144" t="s">
        <v>476</v>
      </c>
      <c r="E712" s="171" t="s">
        <v>21</v>
      </c>
      <c r="F712" s="172" t="s">
        <v>479</v>
      </c>
      <c r="H712" s="173">
        <v>166.84700000000001</v>
      </c>
      <c r="I712" s="174"/>
      <c r="L712" s="170"/>
      <c r="M712" s="175"/>
      <c r="T712" s="176"/>
      <c r="AT712" s="171" t="s">
        <v>476</v>
      </c>
      <c r="AU712" s="171" t="s">
        <v>86</v>
      </c>
      <c r="AV712" s="13" t="s">
        <v>168</v>
      </c>
      <c r="AW712" s="13" t="s">
        <v>38</v>
      </c>
      <c r="AX712" s="13" t="s">
        <v>84</v>
      </c>
      <c r="AY712" s="171" t="s">
        <v>146</v>
      </c>
    </row>
    <row r="713" spans="2:65" s="1" customFormat="1" ht="16.5" customHeight="1">
      <c r="B713" s="33"/>
      <c r="C713" s="149" t="s">
        <v>1644</v>
      </c>
      <c r="D713" s="149" t="s">
        <v>195</v>
      </c>
      <c r="E713" s="150" t="s">
        <v>1645</v>
      </c>
      <c r="F713" s="151" t="s">
        <v>1646</v>
      </c>
      <c r="G713" s="152" t="s">
        <v>738</v>
      </c>
      <c r="H713" s="153">
        <v>8.7750000000000004</v>
      </c>
      <c r="I713" s="154"/>
      <c r="J713" s="155">
        <f>ROUND(I713*H713,2)</f>
        <v>0</v>
      </c>
      <c r="K713" s="151" t="s">
        <v>967</v>
      </c>
      <c r="L713" s="33"/>
      <c r="M713" s="156" t="s">
        <v>21</v>
      </c>
      <c r="N713" s="157" t="s">
        <v>48</v>
      </c>
      <c r="P713" s="140">
        <f>O713*H713</f>
        <v>0</v>
      </c>
      <c r="Q713" s="140">
        <v>2.13408</v>
      </c>
      <c r="R713" s="140">
        <f>Q713*H713</f>
        <v>18.726552000000002</v>
      </c>
      <c r="S713" s="140">
        <v>0</v>
      </c>
      <c r="T713" s="141">
        <f>S713*H713</f>
        <v>0</v>
      </c>
      <c r="AR713" s="142" t="s">
        <v>168</v>
      </c>
      <c r="AT713" s="142" t="s">
        <v>195</v>
      </c>
      <c r="AU713" s="142" t="s">
        <v>86</v>
      </c>
      <c r="AY713" s="18" t="s">
        <v>146</v>
      </c>
      <c r="BE713" s="143">
        <f>IF(N713="základní",J713,0)</f>
        <v>0</v>
      </c>
      <c r="BF713" s="143">
        <f>IF(N713="snížená",J713,0)</f>
        <v>0</v>
      </c>
      <c r="BG713" s="143">
        <f>IF(N713="zákl. přenesená",J713,0)</f>
        <v>0</v>
      </c>
      <c r="BH713" s="143">
        <f>IF(N713="sníž. přenesená",J713,0)</f>
        <v>0</v>
      </c>
      <c r="BI713" s="143">
        <f>IF(N713="nulová",J713,0)</f>
        <v>0</v>
      </c>
      <c r="BJ713" s="18" t="s">
        <v>84</v>
      </c>
      <c r="BK713" s="143">
        <f>ROUND(I713*H713,2)</f>
        <v>0</v>
      </c>
      <c r="BL713" s="18" t="s">
        <v>168</v>
      </c>
      <c r="BM713" s="142" t="s">
        <v>1647</v>
      </c>
    </row>
    <row r="714" spans="2:65" s="1" customFormat="1" ht="11.25">
      <c r="B714" s="33"/>
      <c r="D714" s="144" t="s">
        <v>154</v>
      </c>
      <c r="F714" s="145" t="s">
        <v>1648</v>
      </c>
      <c r="I714" s="146"/>
      <c r="L714" s="33"/>
      <c r="M714" s="147"/>
      <c r="T714" s="54"/>
      <c r="AT714" s="18" t="s">
        <v>154</v>
      </c>
      <c r="AU714" s="18" t="s">
        <v>86</v>
      </c>
    </row>
    <row r="715" spans="2:65" s="1" customFormat="1" ht="11.25">
      <c r="B715" s="33"/>
      <c r="D715" s="181" t="s">
        <v>970</v>
      </c>
      <c r="F715" s="182" t="s">
        <v>1649</v>
      </c>
      <c r="I715" s="146"/>
      <c r="L715" s="33"/>
      <c r="M715" s="147"/>
      <c r="T715" s="54"/>
      <c r="AT715" s="18" t="s">
        <v>970</v>
      </c>
      <c r="AU715" s="18" t="s">
        <v>86</v>
      </c>
    </row>
    <row r="716" spans="2:65" s="1" customFormat="1" ht="29.25">
      <c r="B716" s="33"/>
      <c r="D716" s="144" t="s">
        <v>156</v>
      </c>
      <c r="F716" s="148" t="s">
        <v>1650</v>
      </c>
      <c r="I716" s="146"/>
      <c r="L716" s="33"/>
      <c r="M716" s="147"/>
      <c r="T716" s="54"/>
      <c r="AT716" s="18" t="s">
        <v>156</v>
      </c>
      <c r="AU716" s="18" t="s">
        <v>86</v>
      </c>
    </row>
    <row r="717" spans="2:65" s="12" customFormat="1" ht="11.25">
      <c r="B717" s="163"/>
      <c r="D717" s="144" t="s">
        <v>476</v>
      </c>
      <c r="E717" s="164" t="s">
        <v>946</v>
      </c>
      <c r="F717" s="165" t="s">
        <v>1651</v>
      </c>
      <c r="H717" s="166">
        <v>8.7750000000000004</v>
      </c>
      <c r="I717" s="167"/>
      <c r="L717" s="163"/>
      <c r="M717" s="168"/>
      <c r="T717" s="169"/>
      <c r="AT717" s="164" t="s">
        <v>476</v>
      </c>
      <c r="AU717" s="164" t="s">
        <v>86</v>
      </c>
      <c r="AV717" s="12" t="s">
        <v>86</v>
      </c>
      <c r="AW717" s="12" t="s">
        <v>38</v>
      </c>
      <c r="AX717" s="12" t="s">
        <v>84</v>
      </c>
      <c r="AY717" s="164" t="s">
        <v>146</v>
      </c>
    </row>
    <row r="718" spans="2:65" s="1" customFormat="1" ht="16.5" customHeight="1">
      <c r="B718" s="33"/>
      <c r="C718" s="149" t="s">
        <v>1652</v>
      </c>
      <c r="D718" s="149" t="s">
        <v>195</v>
      </c>
      <c r="E718" s="150" t="s">
        <v>1653</v>
      </c>
      <c r="F718" s="151" t="s">
        <v>1654</v>
      </c>
      <c r="G718" s="152" t="s">
        <v>722</v>
      </c>
      <c r="H718" s="153">
        <v>13.9</v>
      </c>
      <c r="I718" s="154"/>
      <c r="J718" s="155">
        <f>ROUND(I718*H718,2)</f>
        <v>0</v>
      </c>
      <c r="K718" s="151" t="s">
        <v>967</v>
      </c>
      <c r="L718" s="33"/>
      <c r="M718" s="156" t="s">
        <v>21</v>
      </c>
      <c r="N718" s="157" t="s">
        <v>48</v>
      </c>
      <c r="P718" s="140">
        <f>O718*H718</f>
        <v>0</v>
      </c>
      <c r="Q718" s="140">
        <v>0.82326999999999995</v>
      </c>
      <c r="R718" s="140">
        <f>Q718*H718</f>
        <v>11.443453</v>
      </c>
      <c r="S718" s="140">
        <v>0</v>
      </c>
      <c r="T718" s="141">
        <f>S718*H718</f>
        <v>0</v>
      </c>
      <c r="AR718" s="142" t="s">
        <v>168</v>
      </c>
      <c r="AT718" s="142" t="s">
        <v>195</v>
      </c>
      <c r="AU718" s="142" t="s">
        <v>86</v>
      </c>
      <c r="AY718" s="18" t="s">
        <v>146</v>
      </c>
      <c r="BE718" s="143">
        <f>IF(N718="základní",J718,0)</f>
        <v>0</v>
      </c>
      <c r="BF718" s="143">
        <f>IF(N718="snížená",J718,0)</f>
        <v>0</v>
      </c>
      <c r="BG718" s="143">
        <f>IF(N718="zákl. přenesená",J718,0)</f>
        <v>0</v>
      </c>
      <c r="BH718" s="143">
        <f>IF(N718="sníž. přenesená",J718,0)</f>
        <v>0</v>
      </c>
      <c r="BI718" s="143">
        <f>IF(N718="nulová",J718,0)</f>
        <v>0</v>
      </c>
      <c r="BJ718" s="18" t="s">
        <v>84</v>
      </c>
      <c r="BK718" s="143">
        <f>ROUND(I718*H718,2)</f>
        <v>0</v>
      </c>
      <c r="BL718" s="18" t="s">
        <v>168</v>
      </c>
      <c r="BM718" s="142" t="s">
        <v>1655</v>
      </c>
    </row>
    <row r="719" spans="2:65" s="1" customFormat="1" ht="11.25">
      <c r="B719" s="33"/>
      <c r="D719" s="144" t="s">
        <v>154</v>
      </c>
      <c r="F719" s="145" t="s">
        <v>1656</v>
      </c>
      <c r="I719" s="146"/>
      <c r="L719" s="33"/>
      <c r="M719" s="147"/>
      <c r="T719" s="54"/>
      <c r="AT719" s="18" t="s">
        <v>154</v>
      </c>
      <c r="AU719" s="18" t="s">
        <v>86</v>
      </c>
    </row>
    <row r="720" spans="2:65" s="1" customFormat="1" ht="11.25">
      <c r="B720" s="33"/>
      <c r="D720" s="181" t="s">
        <v>970</v>
      </c>
      <c r="F720" s="182" t="s">
        <v>1657</v>
      </c>
      <c r="I720" s="146"/>
      <c r="L720" s="33"/>
      <c r="M720" s="147"/>
      <c r="T720" s="54"/>
      <c r="AT720" s="18" t="s">
        <v>970</v>
      </c>
      <c r="AU720" s="18" t="s">
        <v>86</v>
      </c>
    </row>
    <row r="721" spans="2:65" s="14" customFormat="1" ht="11.25">
      <c r="B721" s="183"/>
      <c r="D721" s="144" t="s">
        <v>476</v>
      </c>
      <c r="E721" s="184" t="s">
        <v>21</v>
      </c>
      <c r="F721" s="185" t="s">
        <v>1658</v>
      </c>
      <c r="H721" s="184" t="s">
        <v>21</v>
      </c>
      <c r="I721" s="186"/>
      <c r="L721" s="183"/>
      <c r="M721" s="187"/>
      <c r="T721" s="188"/>
      <c r="AT721" s="184" t="s">
        <v>476</v>
      </c>
      <c r="AU721" s="184" t="s">
        <v>86</v>
      </c>
      <c r="AV721" s="14" t="s">
        <v>84</v>
      </c>
      <c r="AW721" s="14" t="s">
        <v>38</v>
      </c>
      <c r="AX721" s="14" t="s">
        <v>77</v>
      </c>
      <c r="AY721" s="184" t="s">
        <v>146</v>
      </c>
    </row>
    <row r="722" spans="2:65" s="12" customFormat="1" ht="11.25">
      <c r="B722" s="163"/>
      <c r="D722" s="144" t="s">
        <v>476</v>
      </c>
      <c r="E722" s="164" t="s">
        <v>21</v>
      </c>
      <c r="F722" s="165" t="s">
        <v>1659</v>
      </c>
      <c r="H722" s="166">
        <v>13.9</v>
      </c>
      <c r="I722" s="167"/>
      <c r="L722" s="163"/>
      <c r="M722" s="168"/>
      <c r="T722" s="169"/>
      <c r="AT722" s="164" t="s">
        <v>476</v>
      </c>
      <c r="AU722" s="164" t="s">
        <v>86</v>
      </c>
      <c r="AV722" s="12" t="s">
        <v>86</v>
      </c>
      <c r="AW722" s="12" t="s">
        <v>38</v>
      </c>
      <c r="AX722" s="12" t="s">
        <v>77</v>
      </c>
      <c r="AY722" s="164" t="s">
        <v>146</v>
      </c>
    </row>
    <row r="723" spans="2:65" s="13" customFormat="1" ht="11.25">
      <c r="B723" s="170"/>
      <c r="D723" s="144" t="s">
        <v>476</v>
      </c>
      <c r="E723" s="171" t="s">
        <v>775</v>
      </c>
      <c r="F723" s="172" t="s">
        <v>479</v>
      </c>
      <c r="H723" s="173">
        <v>13.9</v>
      </c>
      <c r="I723" s="174"/>
      <c r="L723" s="170"/>
      <c r="M723" s="175"/>
      <c r="T723" s="176"/>
      <c r="AT723" s="171" t="s">
        <v>476</v>
      </c>
      <c r="AU723" s="171" t="s">
        <v>86</v>
      </c>
      <c r="AV723" s="13" t="s">
        <v>168</v>
      </c>
      <c r="AW723" s="13" t="s">
        <v>38</v>
      </c>
      <c r="AX723" s="13" t="s">
        <v>84</v>
      </c>
      <c r="AY723" s="171" t="s">
        <v>146</v>
      </c>
    </row>
    <row r="724" spans="2:65" s="1" customFormat="1" ht="16.5" customHeight="1">
      <c r="B724" s="33"/>
      <c r="C724" s="149" t="s">
        <v>1660</v>
      </c>
      <c r="D724" s="149" t="s">
        <v>195</v>
      </c>
      <c r="E724" s="150" t="s">
        <v>1661</v>
      </c>
      <c r="F724" s="151" t="s">
        <v>1662</v>
      </c>
      <c r="G724" s="152" t="s">
        <v>722</v>
      </c>
      <c r="H724" s="153">
        <v>6.25</v>
      </c>
      <c r="I724" s="154"/>
      <c r="J724" s="155">
        <f>ROUND(I724*H724,2)</f>
        <v>0</v>
      </c>
      <c r="K724" s="151" t="s">
        <v>967</v>
      </c>
      <c r="L724" s="33"/>
      <c r="M724" s="156" t="s">
        <v>21</v>
      </c>
      <c r="N724" s="157" t="s">
        <v>48</v>
      </c>
      <c r="P724" s="140">
        <f>O724*H724</f>
        <v>0</v>
      </c>
      <c r="Q724" s="140">
        <v>0.93779000000000001</v>
      </c>
      <c r="R724" s="140">
        <f>Q724*H724</f>
        <v>5.8611874999999998</v>
      </c>
      <c r="S724" s="140">
        <v>0</v>
      </c>
      <c r="T724" s="141">
        <f>S724*H724</f>
        <v>0</v>
      </c>
      <c r="AR724" s="142" t="s">
        <v>168</v>
      </c>
      <c r="AT724" s="142" t="s">
        <v>195</v>
      </c>
      <c r="AU724" s="142" t="s">
        <v>86</v>
      </c>
      <c r="AY724" s="18" t="s">
        <v>146</v>
      </c>
      <c r="BE724" s="143">
        <f>IF(N724="základní",J724,0)</f>
        <v>0</v>
      </c>
      <c r="BF724" s="143">
        <f>IF(N724="snížená",J724,0)</f>
        <v>0</v>
      </c>
      <c r="BG724" s="143">
        <f>IF(N724="zákl. přenesená",J724,0)</f>
        <v>0</v>
      </c>
      <c r="BH724" s="143">
        <f>IF(N724="sníž. přenesená",J724,0)</f>
        <v>0</v>
      </c>
      <c r="BI724" s="143">
        <f>IF(N724="nulová",J724,0)</f>
        <v>0</v>
      </c>
      <c r="BJ724" s="18" t="s">
        <v>84</v>
      </c>
      <c r="BK724" s="143">
        <f>ROUND(I724*H724,2)</f>
        <v>0</v>
      </c>
      <c r="BL724" s="18" t="s">
        <v>168</v>
      </c>
      <c r="BM724" s="142" t="s">
        <v>1663</v>
      </c>
    </row>
    <row r="725" spans="2:65" s="1" customFormat="1" ht="11.25">
      <c r="B725" s="33"/>
      <c r="D725" s="144" t="s">
        <v>154</v>
      </c>
      <c r="F725" s="145" t="s">
        <v>1664</v>
      </c>
      <c r="I725" s="146"/>
      <c r="L725" s="33"/>
      <c r="M725" s="147"/>
      <c r="T725" s="54"/>
      <c r="AT725" s="18" t="s">
        <v>154</v>
      </c>
      <c r="AU725" s="18" t="s">
        <v>86</v>
      </c>
    </row>
    <row r="726" spans="2:65" s="1" customFormat="1" ht="11.25">
      <c r="B726" s="33"/>
      <c r="D726" s="181" t="s">
        <v>970</v>
      </c>
      <c r="F726" s="182" t="s">
        <v>1665</v>
      </c>
      <c r="I726" s="146"/>
      <c r="L726" s="33"/>
      <c r="M726" s="147"/>
      <c r="T726" s="54"/>
      <c r="AT726" s="18" t="s">
        <v>970</v>
      </c>
      <c r="AU726" s="18" t="s">
        <v>86</v>
      </c>
    </row>
    <row r="727" spans="2:65" s="14" customFormat="1" ht="11.25">
      <c r="B727" s="183"/>
      <c r="D727" s="144" t="s">
        <v>476</v>
      </c>
      <c r="E727" s="184" t="s">
        <v>21</v>
      </c>
      <c r="F727" s="185" t="s">
        <v>1448</v>
      </c>
      <c r="H727" s="184" t="s">
        <v>21</v>
      </c>
      <c r="I727" s="186"/>
      <c r="L727" s="183"/>
      <c r="M727" s="187"/>
      <c r="T727" s="188"/>
      <c r="AT727" s="184" t="s">
        <v>476</v>
      </c>
      <c r="AU727" s="184" t="s">
        <v>86</v>
      </c>
      <c r="AV727" s="14" t="s">
        <v>84</v>
      </c>
      <c r="AW727" s="14" t="s">
        <v>38</v>
      </c>
      <c r="AX727" s="14" t="s">
        <v>77</v>
      </c>
      <c r="AY727" s="184" t="s">
        <v>146</v>
      </c>
    </row>
    <row r="728" spans="2:65" s="12" customFormat="1" ht="11.25">
      <c r="B728" s="163"/>
      <c r="D728" s="144" t="s">
        <v>476</v>
      </c>
      <c r="E728" s="164" t="s">
        <v>21</v>
      </c>
      <c r="F728" s="165" t="s">
        <v>1666</v>
      </c>
      <c r="H728" s="166">
        <v>6.25</v>
      </c>
      <c r="I728" s="167"/>
      <c r="L728" s="163"/>
      <c r="M728" s="168"/>
      <c r="T728" s="169"/>
      <c r="AT728" s="164" t="s">
        <v>476</v>
      </c>
      <c r="AU728" s="164" t="s">
        <v>86</v>
      </c>
      <c r="AV728" s="12" t="s">
        <v>86</v>
      </c>
      <c r="AW728" s="12" t="s">
        <v>38</v>
      </c>
      <c r="AX728" s="12" t="s">
        <v>77</v>
      </c>
      <c r="AY728" s="164" t="s">
        <v>146</v>
      </c>
    </row>
    <row r="729" spans="2:65" s="13" customFormat="1" ht="11.25">
      <c r="B729" s="170"/>
      <c r="D729" s="144" t="s">
        <v>476</v>
      </c>
      <c r="E729" s="171" t="s">
        <v>778</v>
      </c>
      <c r="F729" s="172" t="s">
        <v>479</v>
      </c>
      <c r="H729" s="173">
        <v>6.25</v>
      </c>
      <c r="I729" s="174"/>
      <c r="L729" s="170"/>
      <c r="M729" s="175"/>
      <c r="T729" s="176"/>
      <c r="AT729" s="171" t="s">
        <v>476</v>
      </c>
      <c r="AU729" s="171" t="s">
        <v>86</v>
      </c>
      <c r="AV729" s="13" t="s">
        <v>168</v>
      </c>
      <c r="AW729" s="13" t="s">
        <v>38</v>
      </c>
      <c r="AX729" s="13" t="s">
        <v>84</v>
      </c>
      <c r="AY729" s="171" t="s">
        <v>146</v>
      </c>
    </row>
    <row r="730" spans="2:65" s="11" customFormat="1" ht="22.9" customHeight="1">
      <c r="B730" s="120"/>
      <c r="D730" s="121" t="s">
        <v>76</v>
      </c>
      <c r="E730" s="158" t="s">
        <v>173</v>
      </c>
      <c r="F730" s="158" t="s">
        <v>1667</v>
      </c>
      <c r="I730" s="123"/>
      <c r="J730" s="159">
        <f>BK730</f>
        <v>0</v>
      </c>
      <c r="L730" s="120"/>
      <c r="M730" s="125"/>
      <c r="P730" s="126">
        <f>SUM(P731:P832)</f>
        <v>0</v>
      </c>
      <c r="R730" s="126">
        <f>SUM(R731:R832)</f>
        <v>298.06740972</v>
      </c>
      <c r="T730" s="127">
        <f>SUM(T731:T832)</f>
        <v>0</v>
      </c>
      <c r="AR730" s="121" t="s">
        <v>84</v>
      </c>
      <c r="AT730" s="128" t="s">
        <v>76</v>
      </c>
      <c r="AU730" s="128" t="s">
        <v>84</v>
      </c>
      <c r="AY730" s="121" t="s">
        <v>146</v>
      </c>
      <c r="BK730" s="129">
        <f>SUM(BK731:BK832)</f>
        <v>0</v>
      </c>
    </row>
    <row r="731" spans="2:65" s="1" customFormat="1" ht="16.5" customHeight="1">
      <c r="B731" s="33"/>
      <c r="C731" s="149" t="s">
        <v>723</v>
      </c>
      <c r="D731" s="149" t="s">
        <v>195</v>
      </c>
      <c r="E731" s="150" t="s">
        <v>1668</v>
      </c>
      <c r="F731" s="151" t="s">
        <v>1669</v>
      </c>
      <c r="G731" s="152" t="s">
        <v>722</v>
      </c>
      <c r="H731" s="153">
        <v>7306</v>
      </c>
      <c r="I731" s="154"/>
      <c r="J731" s="155">
        <f>ROUND(I731*H731,2)</f>
        <v>0</v>
      </c>
      <c r="K731" s="151" t="s">
        <v>967</v>
      </c>
      <c r="L731" s="33"/>
      <c r="M731" s="156" t="s">
        <v>21</v>
      </c>
      <c r="N731" s="157" t="s">
        <v>48</v>
      </c>
      <c r="P731" s="140">
        <f>O731*H731</f>
        <v>0</v>
      </c>
      <c r="Q731" s="140">
        <v>0</v>
      </c>
      <c r="R731" s="140">
        <f>Q731*H731</f>
        <v>0</v>
      </c>
      <c r="S731" s="140">
        <v>0</v>
      </c>
      <c r="T731" s="141">
        <f>S731*H731</f>
        <v>0</v>
      </c>
      <c r="AR731" s="142" t="s">
        <v>168</v>
      </c>
      <c r="AT731" s="142" t="s">
        <v>195</v>
      </c>
      <c r="AU731" s="142" t="s">
        <v>86</v>
      </c>
      <c r="AY731" s="18" t="s">
        <v>146</v>
      </c>
      <c r="BE731" s="143">
        <f>IF(N731="základní",J731,0)</f>
        <v>0</v>
      </c>
      <c r="BF731" s="143">
        <f>IF(N731="snížená",J731,0)</f>
        <v>0</v>
      </c>
      <c r="BG731" s="143">
        <f>IF(N731="zákl. přenesená",J731,0)</f>
        <v>0</v>
      </c>
      <c r="BH731" s="143">
        <f>IF(N731="sníž. přenesená",J731,0)</f>
        <v>0</v>
      </c>
      <c r="BI731" s="143">
        <f>IF(N731="nulová",J731,0)</f>
        <v>0</v>
      </c>
      <c r="BJ731" s="18" t="s">
        <v>84</v>
      </c>
      <c r="BK731" s="143">
        <f>ROUND(I731*H731,2)</f>
        <v>0</v>
      </c>
      <c r="BL731" s="18" t="s">
        <v>168</v>
      </c>
      <c r="BM731" s="142" t="s">
        <v>1670</v>
      </c>
    </row>
    <row r="732" spans="2:65" s="1" customFormat="1" ht="19.5">
      <c r="B732" s="33"/>
      <c r="D732" s="144" t="s">
        <v>154</v>
      </c>
      <c r="F732" s="145" t="s">
        <v>1671</v>
      </c>
      <c r="I732" s="146"/>
      <c r="L732" s="33"/>
      <c r="M732" s="147"/>
      <c r="T732" s="54"/>
      <c r="AT732" s="18" t="s">
        <v>154</v>
      </c>
      <c r="AU732" s="18" t="s">
        <v>86</v>
      </c>
    </row>
    <row r="733" spans="2:65" s="1" customFormat="1" ht="11.25">
      <c r="B733" s="33"/>
      <c r="D733" s="181" t="s">
        <v>970</v>
      </c>
      <c r="F733" s="182" t="s">
        <v>1672</v>
      </c>
      <c r="I733" s="146"/>
      <c r="L733" s="33"/>
      <c r="M733" s="147"/>
      <c r="T733" s="54"/>
      <c r="AT733" s="18" t="s">
        <v>970</v>
      </c>
      <c r="AU733" s="18" t="s">
        <v>86</v>
      </c>
    </row>
    <row r="734" spans="2:65" s="12" customFormat="1" ht="11.25">
      <c r="B734" s="163"/>
      <c r="D734" s="144" t="s">
        <v>476</v>
      </c>
      <c r="E734" s="164" t="s">
        <v>21</v>
      </c>
      <c r="F734" s="165" t="s">
        <v>1673</v>
      </c>
      <c r="H734" s="166">
        <v>7306</v>
      </c>
      <c r="I734" s="167"/>
      <c r="L734" s="163"/>
      <c r="M734" s="168"/>
      <c r="T734" s="169"/>
      <c r="AT734" s="164" t="s">
        <v>476</v>
      </c>
      <c r="AU734" s="164" t="s">
        <v>86</v>
      </c>
      <c r="AV734" s="12" t="s">
        <v>86</v>
      </c>
      <c r="AW734" s="12" t="s">
        <v>38</v>
      </c>
      <c r="AX734" s="12" t="s">
        <v>84</v>
      </c>
      <c r="AY734" s="164" t="s">
        <v>146</v>
      </c>
    </row>
    <row r="735" spans="2:65" s="1" customFormat="1" ht="16.5" customHeight="1">
      <c r="B735" s="33"/>
      <c r="C735" s="149" t="s">
        <v>1674</v>
      </c>
      <c r="D735" s="149" t="s">
        <v>195</v>
      </c>
      <c r="E735" s="150" t="s">
        <v>1675</v>
      </c>
      <c r="F735" s="151" t="s">
        <v>1676</v>
      </c>
      <c r="G735" s="152" t="s">
        <v>722</v>
      </c>
      <c r="H735" s="153">
        <v>666.56</v>
      </c>
      <c r="I735" s="154"/>
      <c r="J735" s="155">
        <f>ROUND(I735*H735,2)</f>
        <v>0</v>
      </c>
      <c r="K735" s="151" t="s">
        <v>967</v>
      </c>
      <c r="L735" s="33"/>
      <c r="M735" s="156" t="s">
        <v>21</v>
      </c>
      <c r="N735" s="157" t="s">
        <v>48</v>
      </c>
      <c r="P735" s="140">
        <f>O735*H735</f>
        <v>0</v>
      </c>
      <c r="Q735" s="140">
        <v>0</v>
      </c>
      <c r="R735" s="140">
        <f>Q735*H735</f>
        <v>0</v>
      </c>
      <c r="S735" s="140">
        <v>0</v>
      </c>
      <c r="T735" s="141">
        <f>S735*H735</f>
        <v>0</v>
      </c>
      <c r="AR735" s="142" t="s">
        <v>168</v>
      </c>
      <c r="AT735" s="142" t="s">
        <v>195</v>
      </c>
      <c r="AU735" s="142" t="s">
        <v>86</v>
      </c>
      <c r="AY735" s="18" t="s">
        <v>146</v>
      </c>
      <c r="BE735" s="143">
        <f>IF(N735="základní",J735,0)</f>
        <v>0</v>
      </c>
      <c r="BF735" s="143">
        <f>IF(N735="snížená",J735,0)</f>
        <v>0</v>
      </c>
      <c r="BG735" s="143">
        <f>IF(N735="zákl. přenesená",J735,0)</f>
        <v>0</v>
      </c>
      <c r="BH735" s="143">
        <f>IF(N735="sníž. přenesená",J735,0)</f>
        <v>0</v>
      </c>
      <c r="BI735" s="143">
        <f>IF(N735="nulová",J735,0)</f>
        <v>0</v>
      </c>
      <c r="BJ735" s="18" t="s">
        <v>84</v>
      </c>
      <c r="BK735" s="143">
        <f>ROUND(I735*H735,2)</f>
        <v>0</v>
      </c>
      <c r="BL735" s="18" t="s">
        <v>168</v>
      </c>
      <c r="BM735" s="142" t="s">
        <v>1677</v>
      </c>
    </row>
    <row r="736" spans="2:65" s="1" customFormat="1" ht="19.5">
      <c r="B736" s="33"/>
      <c r="D736" s="144" t="s">
        <v>154</v>
      </c>
      <c r="F736" s="145" t="s">
        <v>1678</v>
      </c>
      <c r="I736" s="146"/>
      <c r="L736" s="33"/>
      <c r="M736" s="147"/>
      <c r="T736" s="54"/>
      <c r="AT736" s="18" t="s">
        <v>154</v>
      </c>
      <c r="AU736" s="18" t="s">
        <v>86</v>
      </c>
    </row>
    <row r="737" spans="2:65" s="1" customFormat="1" ht="11.25">
      <c r="B737" s="33"/>
      <c r="D737" s="181" t="s">
        <v>970</v>
      </c>
      <c r="F737" s="182" t="s">
        <v>1679</v>
      </c>
      <c r="I737" s="146"/>
      <c r="L737" s="33"/>
      <c r="M737" s="147"/>
      <c r="T737" s="54"/>
      <c r="AT737" s="18" t="s">
        <v>970</v>
      </c>
      <c r="AU737" s="18" t="s">
        <v>86</v>
      </c>
    </row>
    <row r="738" spans="2:65" s="12" customFormat="1" ht="11.25">
      <c r="B738" s="163"/>
      <c r="D738" s="144" t="s">
        <v>476</v>
      </c>
      <c r="E738" s="164" t="s">
        <v>21</v>
      </c>
      <c r="F738" s="165" t="s">
        <v>1680</v>
      </c>
      <c r="H738" s="166">
        <v>824</v>
      </c>
      <c r="I738" s="167"/>
      <c r="L738" s="163"/>
      <c r="M738" s="168"/>
      <c r="T738" s="169"/>
      <c r="AT738" s="164" t="s">
        <v>476</v>
      </c>
      <c r="AU738" s="164" t="s">
        <v>86</v>
      </c>
      <c r="AV738" s="12" t="s">
        <v>86</v>
      </c>
      <c r="AW738" s="12" t="s">
        <v>38</v>
      </c>
      <c r="AX738" s="12" t="s">
        <v>77</v>
      </c>
      <c r="AY738" s="164" t="s">
        <v>146</v>
      </c>
    </row>
    <row r="739" spans="2:65" s="12" customFormat="1" ht="11.25">
      <c r="B739" s="163"/>
      <c r="D739" s="144" t="s">
        <v>476</v>
      </c>
      <c r="E739" s="164" t="s">
        <v>21</v>
      </c>
      <c r="F739" s="165" t="s">
        <v>1681</v>
      </c>
      <c r="H739" s="166">
        <v>-68.400000000000006</v>
      </c>
      <c r="I739" s="167"/>
      <c r="L739" s="163"/>
      <c r="M739" s="168"/>
      <c r="T739" s="169"/>
      <c r="AT739" s="164" t="s">
        <v>476</v>
      </c>
      <c r="AU739" s="164" t="s">
        <v>86</v>
      </c>
      <c r="AV739" s="12" t="s">
        <v>86</v>
      </c>
      <c r="AW739" s="12" t="s">
        <v>38</v>
      </c>
      <c r="AX739" s="12" t="s">
        <v>77</v>
      </c>
      <c r="AY739" s="164" t="s">
        <v>146</v>
      </c>
    </row>
    <row r="740" spans="2:65" s="12" customFormat="1" ht="11.25">
      <c r="B740" s="163"/>
      <c r="D740" s="144" t="s">
        <v>476</v>
      </c>
      <c r="E740" s="164" t="s">
        <v>21</v>
      </c>
      <c r="F740" s="165" t="s">
        <v>1682</v>
      </c>
      <c r="H740" s="166">
        <v>-40.32</v>
      </c>
      <c r="I740" s="167"/>
      <c r="L740" s="163"/>
      <c r="M740" s="168"/>
      <c r="T740" s="169"/>
      <c r="AT740" s="164" t="s">
        <v>476</v>
      </c>
      <c r="AU740" s="164" t="s">
        <v>86</v>
      </c>
      <c r="AV740" s="12" t="s">
        <v>86</v>
      </c>
      <c r="AW740" s="12" t="s">
        <v>38</v>
      </c>
      <c r="AX740" s="12" t="s">
        <v>77</v>
      </c>
      <c r="AY740" s="164" t="s">
        <v>146</v>
      </c>
    </row>
    <row r="741" spans="2:65" s="12" customFormat="1" ht="11.25">
      <c r="B741" s="163"/>
      <c r="D741" s="144" t="s">
        <v>476</v>
      </c>
      <c r="E741" s="164" t="s">
        <v>21</v>
      </c>
      <c r="F741" s="165" t="s">
        <v>1683</v>
      </c>
      <c r="H741" s="166">
        <v>-48.72</v>
      </c>
      <c r="I741" s="167"/>
      <c r="L741" s="163"/>
      <c r="M741" s="168"/>
      <c r="T741" s="169"/>
      <c r="AT741" s="164" t="s">
        <v>476</v>
      </c>
      <c r="AU741" s="164" t="s">
        <v>86</v>
      </c>
      <c r="AV741" s="12" t="s">
        <v>86</v>
      </c>
      <c r="AW741" s="12" t="s">
        <v>38</v>
      </c>
      <c r="AX741" s="12" t="s">
        <v>77</v>
      </c>
      <c r="AY741" s="164" t="s">
        <v>146</v>
      </c>
    </row>
    <row r="742" spans="2:65" s="13" customFormat="1" ht="11.25">
      <c r="B742" s="170"/>
      <c r="D742" s="144" t="s">
        <v>476</v>
      </c>
      <c r="E742" s="171" t="s">
        <v>21</v>
      </c>
      <c r="F742" s="172" t="s">
        <v>479</v>
      </c>
      <c r="H742" s="173">
        <v>666.56</v>
      </c>
      <c r="I742" s="174"/>
      <c r="L742" s="170"/>
      <c r="M742" s="175"/>
      <c r="T742" s="176"/>
      <c r="AT742" s="171" t="s">
        <v>476</v>
      </c>
      <c r="AU742" s="171" t="s">
        <v>86</v>
      </c>
      <c r="AV742" s="13" t="s">
        <v>168</v>
      </c>
      <c r="AW742" s="13" t="s">
        <v>38</v>
      </c>
      <c r="AX742" s="13" t="s">
        <v>84</v>
      </c>
      <c r="AY742" s="171" t="s">
        <v>146</v>
      </c>
    </row>
    <row r="743" spans="2:65" s="1" customFormat="1" ht="16.5" customHeight="1">
      <c r="B743" s="33"/>
      <c r="C743" s="149" t="s">
        <v>1684</v>
      </c>
      <c r="D743" s="149" t="s">
        <v>195</v>
      </c>
      <c r="E743" s="150" t="s">
        <v>1685</v>
      </c>
      <c r="F743" s="151" t="s">
        <v>1686</v>
      </c>
      <c r="G743" s="152" t="s">
        <v>722</v>
      </c>
      <c r="H743" s="153">
        <v>9.6</v>
      </c>
      <c r="I743" s="154"/>
      <c r="J743" s="155">
        <f>ROUND(I743*H743,2)</f>
        <v>0</v>
      </c>
      <c r="K743" s="151" t="s">
        <v>21</v>
      </c>
      <c r="L743" s="33"/>
      <c r="M743" s="156" t="s">
        <v>21</v>
      </c>
      <c r="N743" s="157" t="s">
        <v>48</v>
      </c>
      <c r="P743" s="140">
        <f>O743*H743</f>
        <v>0</v>
      </c>
      <c r="Q743" s="140">
        <v>0</v>
      </c>
      <c r="R743" s="140">
        <f>Q743*H743</f>
        <v>0</v>
      </c>
      <c r="S743" s="140">
        <v>0</v>
      </c>
      <c r="T743" s="141">
        <f>S743*H743</f>
        <v>0</v>
      </c>
      <c r="AR743" s="142" t="s">
        <v>168</v>
      </c>
      <c r="AT743" s="142" t="s">
        <v>195</v>
      </c>
      <c r="AU743" s="142" t="s">
        <v>86</v>
      </c>
      <c r="AY743" s="18" t="s">
        <v>146</v>
      </c>
      <c r="BE743" s="143">
        <f>IF(N743="základní",J743,0)</f>
        <v>0</v>
      </c>
      <c r="BF743" s="143">
        <f>IF(N743="snížená",J743,0)</f>
        <v>0</v>
      </c>
      <c r="BG743" s="143">
        <f>IF(N743="zákl. přenesená",J743,0)</f>
        <v>0</v>
      </c>
      <c r="BH743" s="143">
        <f>IF(N743="sníž. přenesená",J743,0)</f>
        <v>0</v>
      </c>
      <c r="BI743" s="143">
        <f>IF(N743="nulová",J743,0)</f>
        <v>0</v>
      </c>
      <c r="BJ743" s="18" t="s">
        <v>84</v>
      </c>
      <c r="BK743" s="143">
        <f>ROUND(I743*H743,2)</f>
        <v>0</v>
      </c>
      <c r="BL743" s="18" t="s">
        <v>168</v>
      </c>
      <c r="BM743" s="142" t="s">
        <v>1687</v>
      </c>
    </row>
    <row r="744" spans="2:65" s="1" customFormat="1" ht="11.25">
      <c r="B744" s="33"/>
      <c r="D744" s="144" t="s">
        <v>154</v>
      </c>
      <c r="F744" s="145" t="s">
        <v>1686</v>
      </c>
      <c r="I744" s="146"/>
      <c r="L744" s="33"/>
      <c r="M744" s="147"/>
      <c r="T744" s="54"/>
      <c r="AT744" s="18" t="s">
        <v>154</v>
      </c>
      <c r="AU744" s="18" t="s">
        <v>86</v>
      </c>
    </row>
    <row r="745" spans="2:65" s="1" customFormat="1" ht="185.25">
      <c r="B745" s="33"/>
      <c r="D745" s="144" t="s">
        <v>984</v>
      </c>
      <c r="F745" s="148" t="s">
        <v>1688</v>
      </c>
      <c r="I745" s="146"/>
      <c r="L745" s="33"/>
      <c r="M745" s="147"/>
      <c r="T745" s="54"/>
      <c r="AT745" s="18" t="s">
        <v>984</v>
      </c>
      <c r="AU745" s="18" t="s">
        <v>86</v>
      </c>
    </row>
    <row r="746" spans="2:65" s="14" customFormat="1" ht="11.25">
      <c r="B746" s="183"/>
      <c r="D746" s="144" t="s">
        <v>476</v>
      </c>
      <c r="E746" s="184" t="s">
        <v>21</v>
      </c>
      <c r="F746" s="185" t="s">
        <v>1689</v>
      </c>
      <c r="H746" s="184" t="s">
        <v>21</v>
      </c>
      <c r="I746" s="186"/>
      <c r="L746" s="183"/>
      <c r="M746" s="187"/>
      <c r="T746" s="188"/>
      <c r="AT746" s="184" t="s">
        <v>476</v>
      </c>
      <c r="AU746" s="184" t="s">
        <v>86</v>
      </c>
      <c r="AV746" s="14" t="s">
        <v>84</v>
      </c>
      <c r="AW746" s="14" t="s">
        <v>38</v>
      </c>
      <c r="AX746" s="14" t="s">
        <v>77</v>
      </c>
      <c r="AY746" s="184" t="s">
        <v>146</v>
      </c>
    </row>
    <row r="747" spans="2:65" s="12" customFormat="1" ht="11.25">
      <c r="B747" s="163"/>
      <c r="D747" s="144" t="s">
        <v>476</v>
      </c>
      <c r="E747" s="164" t="s">
        <v>821</v>
      </c>
      <c r="F747" s="165" t="s">
        <v>1690</v>
      </c>
      <c r="H747" s="166">
        <v>4.8899999999999997</v>
      </c>
      <c r="I747" s="167"/>
      <c r="L747" s="163"/>
      <c r="M747" s="168"/>
      <c r="T747" s="169"/>
      <c r="AT747" s="164" t="s">
        <v>476</v>
      </c>
      <c r="AU747" s="164" t="s">
        <v>86</v>
      </c>
      <c r="AV747" s="12" t="s">
        <v>86</v>
      </c>
      <c r="AW747" s="12" t="s">
        <v>38</v>
      </c>
      <c r="AX747" s="12" t="s">
        <v>77</v>
      </c>
      <c r="AY747" s="164" t="s">
        <v>146</v>
      </c>
    </row>
    <row r="748" spans="2:65" s="12" customFormat="1" ht="11.25">
      <c r="B748" s="163"/>
      <c r="D748" s="144" t="s">
        <v>476</v>
      </c>
      <c r="E748" s="164" t="s">
        <v>818</v>
      </c>
      <c r="F748" s="165" t="s">
        <v>1691</v>
      </c>
      <c r="H748" s="166">
        <v>4.71</v>
      </c>
      <c r="I748" s="167"/>
      <c r="L748" s="163"/>
      <c r="M748" s="168"/>
      <c r="T748" s="169"/>
      <c r="AT748" s="164" t="s">
        <v>476</v>
      </c>
      <c r="AU748" s="164" t="s">
        <v>86</v>
      </c>
      <c r="AV748" s="12" t="s">
        <v>86</v>
      </c>
      <c r="AW748" s="12" t="s">
        <v>38</v>
      </c>
      <c r="AX748" s="12" t="s">
        <v>77</v>
      </c>
      <c r="AY748" s="164" t="s">
        <v>146</v>
      </c>
    </row>
    <row r="749" spans="2:65" s="13" customFormat="1" ht="11.25">
      <c r="B749" s="170"/>
      <c r="D749" s="144" t="s">
        <v>476</v>
      </c>
      <c r="E749" s="171" t="s">
        <v>21</v>
      </c>
      <c r="F749" s="172" t="s">
        <v>479</v>
      </c>
      <c r="H749" s="173">
        <v>9.6</v>
      </c>
      <c r="I749" s="174"/>
      <c r="L749" s="170"/>
      <c r="M749" s="175"/>
      <c r="T749" s="176"/>
      <c r="AT749" s="171" t="s">
        <v>476</v>
      </c>
      <c r="AU749" s="171" t="s">
        <v>86</v>
      </c>
      <c r="AV749" s="13" t="s">
        <v>168</v>
      </c>
      <c r="AW749" s="13" t="s">
        <v>38</v>
      </c>
      <c r="AX749" s="13" t="s">
        <v>84</v>
      </c>
      <c r="AY749" s="171" t="s">
        <v>146</v>
      </c>
    </row>
    <row r="750" spans="2:65" s="1" customFormat="1" ht="16.5" customHeight="1">
      <c r="B750" s="33"/>
      <c r="C750" s="149" t="s">
        <v>1692</v>
      </c>
      <c r="D750" s="149" t="s">
        <v>195</v>
      </c>
      <c r="E750" s="150" t="s">
        <v>1693</v>
      </c>
      <c r="F750" s="151" t="s">
        <v>1694</v>
      </c>
      <c r="G750" s="152" t="s">
        <v>722</v>
      </c>
      <c r="H750" s="153">
        <v>30.33</v>
      </c>
      <c r="I750" s="154"/>
      <c r="J750" s="155">
        <f>ROUND(I750*H750,2)</f>
        <v>0</v>
      </c>
      <c r="K750" s="151" t="s">
        <v>21</v>
      </c>
      <c r="L750" s="33"/>
      <c r="M750" s="156" t="s">
        <v>21</v>
      </c>
      <c r="N750" s="157" t="s">
        <v>48</v>
      </c>
      <c r="P750" s="140">
        <f>O750*H750</f>
        <v>0</v>
      </c>
      <c r="Q750" s="140">
        <v>0</v>
      </c>
      <c r="R750" s="140">
        <f>Q750*H750</f>
        <v>0</v>
      </c>
      <c r="S750" s="140">
        <v>0</v>
      </c>
      <c r="T750" s="141">
        <f>S750*H750</f>
        <v>0</v>
      </c>
      <c r="AR750" s="142" t="s">
        <v>168</v>
      </c>
      <c r="AT750" s="142" t="s">
        <v>195</v>
      </c>
      <c r="AU750" s="142" t="s">
        <v>86</v>
      </c>
      <c r="AY750" s="18" t="s">
        <v>146</v>
      </c>
      <c r="BE750" s="143">
        <f>IF(N750="základní",J750,0)</f>
        <v>0</v>
      </c>
      <c r="BF750" s="143">
        <f>IF(N750="snížená",J750,0)</f>
        <v>0</v>
      </c>
      <c r="BG750" s="143">
        <f>IF(N750="zákl. přenesená",J750,0)</f>
        <v>0</v>
      </c>
      <c r="BH750" s="143">
        <f>IF(N750="sníž. přenesená",J750,0)</f>
        <v>0</v>
      </c>
      <c r="BI750" s="143">
        <f>IF(N750="nulová",J750,0)</f>
        <v>0</v>
      </c>
      <c r="BJ750" s="18" t="s">
        <v>84</v>
      </c>
      <c r="BK750" s="143">
        <f>ROUND(I750*H750,2)</f>
        <v>0</v>
      </c>
      <c r="BL750" s="18" t="s">
        <v>168</v>
      </c>
      <c r="BM750" s="142" t="s">
        <v>1695</v>
      </c>
    </row>
    <row r="751" spans="2:65" s="1" customFormat="1" ht="11.25">
      <c r="B751" s="33"/>
      <c r="D751" s="144" t="s">
        <v>154</v>
      </c>
      <c r="F751" s="145" t="s">
        <v>1694</v>
      </c>
      <c r="I751" s="146"/>
      <c r="L751" s="33"/>
      <c r="M751" s="147"/>
      <c r="T751" s="54"/>
      <c r="AT751" s="18" t="s">
        <v>154</v>
      </c>
      <c r="AU751" s="18" t="s">
        <v>86</v>
      </c>
    </row>
    <row r="752" spans="2:65" s="1" customFormat="1" ht="185.25">
      <c r="B752" s="33"/>
      <c r="D752" s="144" t="s">
        <v>984</v>
      </c>
      <c r="F752" s="148" t="s">
        <v>1688</v>
      </c>
      <c r="I752" s="146"/>
      <c r="L752" s="33"/>
      <c r="M752" s="147"/>
      <c r="T752" s="54"/>
      <c r="AT752" s="18" t="s">
        <v>984</v>
      </c>
      <c r="AU752" s="18" t="s">
        <v>86</v>
      </c>
    </row>
    <row r="753" spans="2:65" s="12" customFormat="1" ht="11.25">
      <c r="B753" s="163"/>
      <c r="D753" s="144" t="s">
        <v>476</v>
      </c>
      <c r="E753" s="164" t="s">
        <v>812</v>
      </c>
      <c r="F753" s="165" t="s">
        <v>1696</v>
      </c>
      <c r="H753" s="166">
        <v>23.34</v>
      </c>
      <c r="I753" s="167"/>
      <c r="L753" s="163"/>
      <c r="M753" s="168"/>
      <c r="T753" s="169"/>
      <c r="AT753" s="164" t="s">
        <v>476</v>
      </c>
      <c r="AU753" s="164" t="s">
        <v>86</v>
      </c>
      <c r="AV753" s="12" t="s">
        <v>86</v>
      </c>
      <c r="AW753" s="12" t="s">
        <v>38</v>
      </c>
      <c r="AX753" s="12" t="s">
        <v>77</v>
      </c>
      <c r="AY753" s="164" t="s">
        <v>146</v>
      </c>
    </row>
    <row r="754" spans="2:65" s="12" customFormat="1" ht="11.25">
      <c r="B754" s="163"/>
      <c r="D754" s="144" t="s">
        <v>476</v>
      </c>
      <c r="E754" s="164" t="s">
        <v>815</v>
      </c>
      <c r="F754" s="165" t="s">
        <v>1697</v>
      </c>
      <c r="H754" s="166">
        <v>6.5</v>
      </c>
      <c r="I754" s="167"/>
      <c r="L754" s="163"/>
      <c r="M754" s="168"/>
      <c r="T754" s="169"/>
      <c r="AT754" s="164" t="s">
        <v>476</v>
      </c>
      <c r="AU754" s="164" t="s">
        <v>86</v>
      </c>
      <c r="AV754" s="12" t="s">
        <v>86</v>
      </c>
      <c r="AW754" s="12" t="s">
        <v>38</v>
      </c>
      <c r="AX754" s="12" t="s">
        <v>77</v>
      </c>
      <c r="AY754" s="164" t="s">
        <v>146</v>
      </c>
    </row>
    <row r="755" spans="2:65" s="12" customFormat="1" ht="11.25">
      <c r="B755" s="163"/>
      <c r="D755" s="144" t="s">
        <v>476</v>
      </c>
      <c r="E755" s="164" t="s">
        <v>959</v>
      </c>
      <c r="F755" s="165" t="s">
        <v>1698</v>
      </c>
      <c r="H755" s="166">
        <v>0.49</v>
      </c>
      <c r="I755" s="167"/>
      <c r="L755" s="163"/>
      <c r="M755" s="168"/>
      <c r="T755" s="169"/>
      <c r="AT755" s="164" t="s">
        <v>476</v>
      </c>
      <c r="AU755" s="164" t="s">
        <v>86</v>
      </c>
      <c r="AV755" s="12" t="s">
        <v>86</v>
      </c>
      <c r="AW755" s="12" t="s">
        <v>38</v>
      </c>
      <c r="AX755" s="12" t="s">
        <v>77</v>
      </c>
      <c r="AY755" s="164" t="s">
        <v>146</v>
      </c>
    </row>
    <row r="756" spans="2:65" s="13" customFormat="1" ht="11.25">
      <c r="B756" s="170"/>
      <c r="D756" s="144" t="s">
        <v>476</v>
      </c>
      <c r="E756" s="171" t="s">
        <v>21</v>
      </c>
      <c r="F756" s="172" t="s">
        <v>479</v>
      </c>
      <c r="H756" s="173">
        <v>30.33</v>
      </c>
      <c r="I756" s="174"/>
      <c r="L756" s="170"/>
      <c r="M756" s="175"/>
      <c r="T756" s="176"/>
      <c r="AT756" s="171" t="s">
        <v>476</v>
      </c>
      <c r="AU756" s="171" t="s">
        <v>86</v>
      </c>
      <c r="AV756" s="13" t="s">
        <v>168</v>
      </c>
      <c r="AW756" s="13" t="s">
        <v>38</v>
      </c>
      <c r="AX756" s="13" t="s">
        <v>84</v>
      </c>
      <c r="AY756" s="171" t="s">
        <v>146</v>
      </c>
    </row>
    <row r="757" spans="2:65" s="1" customFormat="1" ht="16.5" customHeight="1">
      <c r="B757" s="33"/>
      <c r="C757" s="149" t="s">
        <v>1699</v>
      </c>
      <c r="D757" s="149" t="s">
        <v>195</v>
      </c>
      <c r="E757" s="150" t="s">
        <v>1700</v>
      </c>
      <c r="F757" s="151" t="s">
        <v>1701</v>
      </c>
      <c r="G757" s="152" t="s">
        <v>722</v>
      </c>
      <c r="H757" s="153">
        <v>5769.07</v>
      </c>
      <c r="I757" s="154"/>
      <c r="J757" s="155">
        <f>ROUND(I757*H757,2)</f>
        <v>0</v>
      </c>
      <c r="K757" s="151" t="s">
        <v>21</v>
      </c>
      <c r="L757" s="33"/>
      <c r="M757" s="156" t="s">
        <v>21</v>
      </c>
      <c r="N757" s="157" t="s">
        <v>48</v>
      </c>
      <c r="P757" s="140">
        <f>O757*H757</f>
        <v>0</v>
      </c>
      <c r="Q757" s="140">
        <v>0</v>
      </c>
      <c r="R757" s="140">
        <f>Q757*H757</f>
        <v>0</v>
      </c>
      <c r="S757" s="140">
        <v>0</v>
      </c>
      <c r="T757" s="141">
        <f>S757*H757</f>
        <v>0</v>
      </c>
      <c r="AR757" s="142" t="s">
        <v>168</v>
      </c>
      <c r="AT757" s="142" t="s">
        <v>195</v>
      </c>
      <c r="AU757" s="142" t="s">
        <v>86</v>
      </c>
      <c r="AY757" s="18" t="s">
        <v>146</v>
      </c>
      <c r="BE757" s="143">
        <f>IF(N757="základní",J757,0)</f>
        <v>0</v>
      </c>
      <c r="BF757" s="143">
        <f>IF(N757="snížená",J757,0)</f>
        <v>0</v>
      </c>
      <c r="BG757" s="143">
        <f>IF(N757="zákl. přenesená",J757,0)</f>
        <v>0</v>
      </c>
      <c r="BH757" s="143">
        <f>IF(N757="sníž. přenesená",J757,0)</f>
        <v>0</v>
      </c>
      <c r="BI757" s="143">
        <f>IF(N757="nulová",J757,0)</f>
        <v>0</v>
      </c>
      <c r="BJ757" s="18" t="s">
        <v>84</v>
      </c>
      <c r="BK757" s="143">
        <f>ROUND(I757*H757,2)</f>
        <v>0</v>
      </c>
      <c r="BL757" s="18" t="s">
        <v>168</v>
      </c>
      <c r="BM757" s="142" t="s">
        <v>1702</v>
      </c>
    </row>
    <row r="758" spans="2:65" s="1" customFormat="1" ht="11.25">
      <c r="B758" s="33"/>
      <c r="D758" s="144" t="s">
        <v>154</v>
      </c>
      <c r="F758" s="145" t="s">
        <v>1701</v>
      </c>
      <c r="I758" s="146"/>
      <c r="L758" s="33"/>
      <c r="M758" s="147"/>
      <c r="T758" s="54"/>
      <c r="AT758" s="18" t="s">
        <v>154</v>
      </c>
      <c r="AU758" s="18" t="s">
        <v>86</v>
      </c>
    </row>
    <row r="759" spans="2:65" s="1" customFormat="1" ht="185.25">
      <c r="B759" s="33"/>
      <c r="D759" s="144" t="s">
        <v>984</v>
      </c>
      <c r="F759" s="148" t="s">
        <v>1688</v>
      </c>
      <c r="I759" s="146"/>
      <c r="L759" s="33"/>
      <c r="M759" s="147"/>
      <c r="T759" s="54"/>
      <c r="AT759" s="18" t="s">
        <v>984</v>
      </c>
      <c r="AU759" s="18" t="s">
        <v>86</v>
      </c>
    </row>
    <row r="760" spans="2:65" s="12" customFormat="1" ht="11.25">
      <c r="B760" s="163"/>
      <c r="D760" s="144" t="s">
        <v>476</v>
      </c>
      <c r="E760" s="164" t="s">
        <v>890</v>
      </c>
      <c r="F760" s="165" t="s">
        <v>1703</v>
      </c>
      <c r="H760" s="166">
        <v>1051</v>
      </c>
      <c r="I760" s="167"/>
      <c r="L760" s="163"/>
      <c r="M760" s="168"/>
      <c r="T760" s="169"/>
      <c r="AT760" s="164" t="s">
        <v>476</v>
      </c>
      <c r="AU760" s="164" t="s">
        <v>86</v>
      </c>
      <c r="AV760" s="12" t="s">
        <v>86</v>
      </c>
      <c r="AW760" s="12" t="s">
        <v>38</v>
      </c>
      <c r="AX760" s="12" t="s">
        <v>77</v>
      </c>
      <c r="AY760" s="164" t="s">
        <v>146</v>
      </c>
    </row>
    <row r="761" spans="2:65" s="12" customFormat="1" ht="11.25">
      <c r="B761" s="163"/>
      <c r="D761" s="144" t="s">
        <v>476</v>
      </c>
      <c r="E761" s="164" t="s">
        <v>21</v>
      </c>
      <c r="F761" s="165" t="s">
        <v>1704</v>
      </c>
      <c r="H761" s="166">
        <v>-0.49</v>
      </c>
      <c r="I761" s="167"/>
      <c r="L761" s="163"/>
      <c r="M761" s="168"/>
      <c r="T761" s="169"/>
      <c r="AT761" s="164" t="s">
        <v>476</v>
      </c>
      <c r="AU761" s="164" t="s">
        <v>86</v>
      </c>
      <c r="AV761" s="12" t="s">
        <v>86</v>
      </c>
      <c r="AW761" s="12" t="s">
        <v>38</v>
      </c>
      <c r="AX761" s="12" t="s">
        <v>77</v>
      </c>
      <c r="AY761" s="164" t="s">
        <v>146</v>
      </c>
    </row>
    <row r="762" spans="2:65" s="12" customFormat="1" ht="11.25">
      <c r="B762" s="163"/>
      <c r="D762" s="144" t="s">
        <v>476</v>
      </c>
      <c r="E762" s="164" t="s">
        <v>894</v>
      </c>
      <c r="F762" s="165" t="s">
        <v>1705</v>
      </c>
      <c r="H762" s="166">
        <v>3653</v>
      </c>
      <c r="I762" s="167"/>
      <c r="L762" s="163"/>
      <c r="M762" s="168"/>
      <c r="T762" s="169"/>
      <c r="AT762" s="164" t="s">
        <v>476</v>
      </c>
      <c r="AU762" s="164" t="s">
        <v>86</v>
      </c>
      <c r="AV762" s="12" t="s">
        <v>86</v>
      </c>
      <c r="AW762" s="12" t="s">
        <v>38</v>
      </c>
      <c r="AX762" s="12" t="s">
        <v>77</v>
      </c>
      <c r="AY762" s="164" t="s">
        <v>146</v>
      </c>
    </row>
    <row r="763" spans="2:65" s="12" customFormat="1" ht="11.25">
      <c r="B763" s="163"/>
      <c r="D763" s="144" t="s">
        <v>476</v>
      </c>
      <c r="E763" s="164" t="s">
        <v>21</v>
      </c>
      <c r="F763" s="165" t="s">
        <v>1706</v>
      </c>
      <c r="H763" s="166">
        <v>-23.34</v>
      </c>
      <c r="I763" s="167"/>
      <c r="L763" s="163"/>
      <c r="M763" s="168"/>
      <c r="T763" s="169"/>
      <c r="AT763" s="164" t="s">
        <v>476</v>
      </c>
      <c r="AU763" s="164" t="s">
        <v>86</v>
      </c>
      <c r="AV763" s="12" t="s">
        <v>86</v>
      </c>
      <c r="AW763" s="12" t="s">
        <v>38</v>
      </c>
      <c r="AX763" s="12" t="s">
        <v>77</v>
      </c>
      <c r="AY763" s="164" t="s">
        <v>146</v>
      </c>
    </row>
    <row r="764" spans="2:65" s="12" customFormat="1" ht="11.25">
      <c r="B764" s="163"/>
      <c r="D764" s="144" t="s">
        <v>476</v>
      </c>
      <c r="E764" s="164" t="s">
        <v>898</v>
      </c>
      <c r="F764" s="165" t="s">
        <v>1707</v>
      </c>
      <c r="H764" s="166">
        <v>824</v>
      </c>
      <c r="I764" s="167"/>
      <c r="L764" s="163"/>
      <c r="M764" s="168"/>
      <c r="T764" s="169"/>
      <c r="AT764" s="164" t="s">
        <v>476</v>
      </c>
      <c r="AU764" s="164" t="s">
        <v>86</v>
      </c>
      <c r="AV764" s="12" t="s">
        <v>86</v>
      </c>
      <c r="AW764" s="12" t="s">
        <v>38</v>
      </c>
      <c r="AX764" s="12" t="s">
        <v>77</v>
      </c>
      <c r="AY764" s="164" t="s">
        <v>146</v>
      </c>
    </row>
    <row r="765" spans="2:65" s="12" customFormat="1" ht="11.25">
      <c r="B765" s="163"/>
      <c r="D765" s="144" t="s">
        <v>476</v>
      </c>
      <c r="E765" s="164" t="s">
        <v>21</v>
      </c>
      <c r="F765" s="165" t="s">
        <v>1708</v>
      </c>
      <c r="H765" s="166">
        <v>-4.71</v>
      </c>
      <c r="I765" s="167"/>
      <c r="L765" s="163"/>
      <c r="M765" s="168"/>
      <c r="T765" s="169"/>
      <c r="AT765" s="164" t="s">
        <v>476</v>
      </c>
      <c r="AU765" s="164" t="s">
        <v>86</v>
      </c>
      <c r="AV765" s="12" t="s">
        <v>86</v>
      </c>
      <c r="AW765" s="12" t="s">
        <v>38</v>
      </c>
      <c r="AX765" s="12" t="s">
        <v>77</v>
      </c>
      <c r="AY765" s="164" t="s">
        <v>146</v>
      </c>
    </row>
    <row r="766" spans="2:65" s="12" customFormat="1" ht="11.25">
      <c r="B766" s="163"/>
      <c r="D766" s="144" t="s">
        <v>476</v>
      </c>
      <c r="E766" s="164" t="s">
        <v>902</v>
      </c>
      <c r="F766" s="165" t="s">
        <v>1709</v>
      </c>
      <c r="H766" s="166">
        <v>281</v>
      </c>
      <c r="I766" s="167"/>
      <c r="L766" s="163"/>
      <c r="M766" s="168"/>
      <c r="T766" s="169"/>
      <c r="AT766" s="164" t="s">
        <v>476</v>
      </c>
      <c r="AU766" s="164" t="s">
        <v>86</v>
      </c>
      <c r="AV766" s="12" t="s">
        <v>86</v>
      </c>
      <c r="AW766" s="12" t="s">
        <v>38</v>
      </c>
      <c r="AX766" s="12" t="s">
        <v>77</v>
      </c>
      <c r="AY766" s="164" t="s">
        <v>146</v>
      </c>
    </row>
    <row r="767" spans="2:65" s="12" customFormat="1" ht="11.25">
      <c r="B767" s="163"/>
      <c r="D767" s="144" t="s">
        <v>476</v>
      </c>
      <c r="E767" s="164" t="s">
        <v>21</v>
      </c>
      <c r="F767" s="165" t="s">
        <v>1710</v>
      </c>
      <c r="H767" s="166">
        <v>-11.39</v>
      </c>
      <c r="I767" s="167"/>
      <c r="L767" s="163"/>
      <c r="M767" s="168"/>
      <c r="T767" s="169"/>
      <c r="AT767" s="164" t="s">
        <v>476</v>
      </c>
      <c r="AU767" s="164" t="s">
        <v>86</v>
      </c>
      <c r="AV767" s="12" t="s">
        <v>86</v>
      </c>
      <c r="AW767" s="12" t="s">
        <v>38</v>
      </c>
      <c r="AX767" s="12" t="s">
        <v>77</v>
      </c>
      <c r="AY767" s="164" t="s">
        <v>146</v>
      </c>
    </row>
    <row r="768" spans="2:65" s="13" customFormat="1" ht="11.25">
      <c r="B768" s="170"/>
      <c r="D768" s="144" t="s">
        <v>476</v>
      </c>
      <c r="E768" s="171" t="s">
        <v>21</v>
      </c>
      <c r="F768" s="172" t="s">
        <v>479</v>
      </c>
      <c r="H768" s="173">
        <v>5769.07</v>
      </c>
      <c r="I768" s="174"/>
      <c r="L768" s="170"/>
      <c r="M768" s="175"/>
      <c r="T768" s="176"/>
      <c r="AT768" s="171" t="s">
        <v>476</v>
      </c>
      <c r="AU768" s="171" t="s">
        <v>86</v>
      </c>
      <c r="AV768" s="13" t="s">
        <v>168</v>
      </c>
      <c r="AW768" s="13" t="s">
        <v>38</v>
      </c>
      <c r="AX768" s="13" t="s">
        <v>84</v>
      </c>
      <c r="AY768" s="171" t="s">
        <v>146</v>
      </c>
    </row>
    <row r="769" spans="2:65" s="1" customFormat="1" ht="16.5" customHeight="1">
      <c r="B769" s="33"/>
      <c r="C769" s="149" t="s">
        <v>1711</v>
      </c>
      <c r="D769" s="149" t="s">
        <v>195</v>
      </c>
      <c r="E769" s="150" t="s">
        <v>1712</v>
      </c>
      <c r="F769" s="151" t="s">
        <v>1713</v>
      </c>
      <c r="G769" s="152" t="s">
        <v>738</v>
      </c>
      <c r="H769" s="153">
        <v>372.80500000000001</v>
      </c>
      <c r="I769" s="154"/>
      <c r="J769" s="155">
        <f>ROUND(I769*H769,2)</f>
        <v>0</v>
      </c>
      <c r="K769" s="151" t="s">
        <v>21</v>
      </c>
      <c r="L769" s="33"/>
      <c r="M769" s="156" t="s">
        <v>21</v>
      </c>
      <c r="N769" s="157" t="s">
        <v>48</v>
      </c>
      <c r="P769" s="140">
        <f>O769*H769</f>
        <v>0</v>
      </c>
      <c r="Q769" s="140">
        <v>0</v>
      </c>
      <c r="R769" s="140">
        <f>Q769*H769</f>
        <v>0</v>
      </c>
      <c r="S769" s="140">
        <v>0</v>
      </c>
      <c r="T769" s="141">
        <f>S769*H769</f>
        <v>0</v>
      </c>
      <c r="AR769" s="142" t="s">
        <v>168</v>
      </c>
      <c r="AT769" s="142" t="s">
        <v>195</v>
      </c>
      <c r="AU769" s="142" t="s">
        <v>86</v>
      </c>
      <c r="AY769" s="18" t="s">
        <v>146</v>
      </c>
      <c r="BE769" s="143">
        <f>IF(N769="základní",J769,0)</f>
        <v>0</v>
      </c>
      <c r="BF769" s="143">
        <f>IF(N769="snížená",J769,0)</f>
        <v>0</v>
      </c>
      <c r="BG769" s="143">
        <f>IF(N769="zákl. přenesená",J769,0)</f>
        <v>0</v>
      </c>
      <c r="BH769" s="143">
        <f>IF(N769="sníž. přenesená",J769,0)</f>
        <v>0</v>
      </c>
      <c r="BI769" s="143">
        <f>IF(N769="nulová",J769,0)</f>
        <v>0</v>
      </c>
      <c r="BJ769" s="18" t="s">
        <v>84</v>
      </c>
      <c r="BK769" s="143">
        <f>ROUND(I769*H769,2)</f>
        <v>0</v>
      </c>
      <c r="BL769" s="18" t="s">
        <v>168</v>
      </c>
      <c r="BM769" s="142" t="s">
        <v>1714</v>
      </c>
    </row>
    <row r="770" spans="2:65" s="1" customFormat="1" ht="19.5">
      <c r="B770" s="33"/>
      <c r="D770" s="144" t="s">
        <v>154</v>
      </c>
      <c r="F770" s="145" t="s">
        <v>1715</v>
      </c>
      <c r="I770" s="146"/>
      <c r="L770" s="33"/>
      <c r="M770" s="147"/>
      <c r="T770" s="54"/>
      <c r="AT770" s="18" t="s">
        <v>154</v>
      </c>
      <c r="AU770" s="18" t="s">
        <v>86</v>
      </c>
    </row>
    <row r="771" spans="2:65" s="1" customFormat="1" ht="185.25">
      <c r="B771" s="33"/>
      <c r="D771" s="144" t="s">
        <v>984</v>
      </c>
      <c r="F771" s="148" t="s">
        <v>1688</v>
      </c>
      <c r="I771" s="146"/>
      <c r="L771" s="33"/>
      <c r="M771" s="147"/>
      <c r="T771" s="54"/>
      <c r="AT771" s="18" t="s">
        <v>984</v>
      </c>
      <c r="AU771" s="18" t="s">
        <v>86</v>
      </c>
    </row>
    <row r="772" spans="2:65" s="14" customFormat="1" ht="11.25">
      <c r="B772" s="183"/>
      <c r="D772" s="144" t="s">
        <v>476</v>
      </c>
      <c r="E772" s="184" t="s">
        <v>21</v>
      </c>
      <c r="F772" s="185" t="s">
        <v>1716</v>
      </c>
      <c r="H772" s="184" t="s">
        <v>21</v>
      </c>
      <c r="I772" s="186"/>
      <c r="L772" s="183"/>
      <c r="M772" s="187"/>
      <c r="T772" s="188"/>
      <c r="AT772" s="184" t="s">
        <v>476</v>
      </c>
      <c r="AU772" s="184" t="s">
        <v>86</v>
      </c>
      <c r="AV772" s="14" t="s">
        <v>84</v>
      </c>
      <c r="AW772" s="14" t="s">
        <v>38</v>
      </c>
      <c r="AX772" s="14" t="s">
        <v>77</v>
      </c>
      <c r="AY772" s="184" t="s">
        <v>146</v>
      </c>
    </row>
    <row r="773" spans="2:65" s="12" customFormat="1" ht="11.25">
      <c r="B773" s="163"/>
      <c r="D773" s="144" t="s">
        <v>476</v>
      </c>
      <c r="E773" s="164" t="s">
        <v>21</v>
      </c>
      <c r="F773" s="165" t="s">
        <v>1717</v>
      </c>
      <c r="H773" s="166">
        <v>370.226</v>
      </c>
      <c r="I773" s="167"/>
      <c r="L773" s="163"/>
      <c r="M773" s="168"/>
      <c r="T773" s="169"/>
      <c r="AT773" s="164" t="s">
        <v>476</v>
      </c>
      <c r="AU773" s="164" t="s">
        <v>86</v>
      </c>
      <c r="AV773" s="12" t="s">
        <v>86</v>
      </c>
      <c r="AW773" s="12" t="s">
        <v>38</v>
      </c>
      <c r="AX773" s="12" t="s">
        <v>77</v>
      </c>
      <c r="AY773" s="164" t="s">
        <v>146</v>
      </c>
    </row>
    <row r="774" spans="2:65" s="12" customFormat="1" ht="11.25">
      <c r="B774" s="163"/>
      <c r="D774" s="144" t="s">
        <v>476</v>
      </c>
      <c r="E774" s="164" t="s">
        <v>21</v>
      </c>
      <c r="F774" s="165" t="s">
        <v>1718</v>
      </c>
      <c r="H774" s="166">
        <v>1.2350000000000001</v>
      </c>
      <c r="I774" s="167"/>
      <c r="L774" s="163"/>
      <c r="M774" s="168"/>
      <c r="T774" s="169"/>
      <c r="AT774" s="164" t="s">
        <v>476</v>
      </c>
      <c r="AU774" s="164" t="s">
        <v>86</v>
      </c>
      <c r="AV774" s="12" t="s">
        <v>86</v>
      </c>
      <c r="AW774" s="12" t="s">
        <v>38</v>
      </c>
      <c r="AX774" s="12" t="s">
        <v>77</v>
      </c>
      <c r="AY774" s="164" t="s">
        <v>146</v>
      </c>
    </row>
    <row r="775" spans="2:65" s="12" customFormat="1" ht="11.25">
      <c r="B775" s="163"/>
      <c r="D775" s="144" t="s">
        <v>476</v>
      </c>
      <c r="E775" s="164" t="s">
        <v>21</v>
      </c>
      <c r="F775" s="165" t="s">
        <v>1719</v>
      </c>
      <c r="H775" s="166">
        <v>0.68500000000000005</v>
      </c>
      <c r="I775" s="167"/>
      <c r="L775" s="163"/>
      <c r="M775" s="168"/>
      <c r="T775" s="169"/>
      <c r="AT775" s="164" t="s">
        <v>476</v>
      </c>
      <c r="AU775" s="164" t="s">
        <v>86</v>
      </c>
      <c r="AV775" s="12" t="s">
        <v>86</v>
      </c>
      <c r="AW775" s="12" t="s">
        <v>38</v>
      </c>
      <c r="AX775" s="12" t="s">
        <v>77</v>
      </c>
      <c r="AY775" s="164" t="s">
        <v>146</v>
      </c>
    </row>
    <row r="776" spans="2:65" s="12" customFormat="1" ht="11.25">
      <c r="B776" s="163"/>
      <c r="D776" s="144" t="s">
        <v>476</v>
      </c>
      <c r="E776" s="164" t="s">
        <v>21</v>
      </c>
      <c r="F776" s="165" t="s">
        <v>1720</v>
      </c>
      <c r="H776" s="166">
        <v>0.65900000000000003</v>
      </c>
      <c r="I776" s="167"/>
      <c r="L776" s="163"/>
      <c r="M776" s="168"/>
      <c r="T776" s="169"/>
      <c r="AT776" s="164" t="s">
        <v>476</v>
      </c>
      <c r="AU776" s="164" t="s">
        <v>86</v>
      </c>
      <c r="AV776" s="12" t="s">
        <v>86</v>
      </c>
      <c r="AW776" s="12" t="s">
        <v>38</v>
      </c>
      <c r="AX776" s="12" t="s">
        <v>77</v>
      </c>
      <c r="AY776" s="164" t="s">
        <v>146</v>
      </c>
    </row>
    <row r="777" spans="2:65" s="13" customFormat="1" ht="11.25">
      <c r="B777" s="170"/>
      <c r="D777" s="144" t="s">
        <v>476</v>
      </c>
      <c r="E777" s="171" t="s">
        <v>21</v>
      </c>
      <c r="F777" s="172" t="s">
        <v>479</v>
      </c>
      <c r="H777" s="173">
        <v>372.80500000000001</v>
      </c>
      <c r="I777" s="174"/>
      <c r="L777" s="170"/>
      <c r="M777" s="175"/>
      <c r="T777" s="176"/>
      <c r="AT777" s="171" t="s">
        <v>476</v>
      </c>
      <c r="AU777" s="171" t="s">
        <v>86</v>
      </c>
      <c r="AV777" s="13" t="s">
        <v>168</v>
      </c>
      <c r="AW777" s="13" t="s">
        <v>38</v>
      </c>
      <c r="AX777" s="13" t="s">
        <v>84</v>
      </c>
      <c r="AY777" s="171" t="s">
        <v>146</v>
      </c>
    </row>
    <row r="778" spans="2:65" s="1" customFormat="1" ht="16.5" customHeight="1">
      <c r="B778" s="33"/>
      <c r="C778" s="149" t="s">
        <v>1721</v>
      </c>
      <c r="D778" s="149" t="s">
        <v>195</v>
      </c>
      <c r="E778" s="150" t="s">
        <v>1722</v>
      </c>
      <c r="F778" s="151" t="s">
        <v>1723</v>
      </c>
      <c r="G778" s="152" t="s">
        <v>722</v>
      </c>
      <c r="H778" s="153">
        <v>5769.07</v>
      </c>
      <c r="I778" s="154"/>
      <c r="J778" s="155">
        <f>ROUND(I778*H778,2)</f>
        <v>0</v>
      </c>
      <c r="K778" s="151" t="s">
        <v>21</v>
      </c>
      <c r="L778" s="33"/>
      <c r="M778" s="156" t="s">
        <v>21</v>
      </c>
      <c r="N778" s="157" t="s">
        <v>48</v>
      </c>
      <c r="P778" s="140">
        <f>O778*H778</f>
        <v>0</v>
      </c>
      <c r="Q778" s="140">
        <v>4.0000000000000003E-5</v>
      </c>
      <c r="R778" s="140">
        <f>Q778*H778</f>
        <v>0.23076280000000002</v>
      </c>
      <c r="S778" s="140">
        <v>0</v>
      </c>
      <c r="T778" s="141">
        <f>S778*H778</f>
        <v>0</v>
      </c>
      <c r="AR778" s="142" t="s">
        <v>168</v>
      </c>
      <c r="AT778" s="142" t="s">
        <v>195</v>
      </c>
      <c r="AU778" s="142" t="s">
        <v>86</v>
      </c>
      <c r="AY778" s="18" t="s">
        <v>146</v>
      </c>
      <c r="BE778" s="143">
        <f>IF(N778="základní",J778,0)</f>
        <v>0</v>
      </c>
      <c r="BF778" s="143">
        <f>IF(N778="snížená",J778,0)</f>
        <v>0</v>
      </c>
      <c r="BG778" s="143">
        <f>IF(N778="zákl. přenesená",J778,0)</f>
        <v>0</v>
      </c>
      <c r="BH778" s="143">
        <f>IF(N778="sníž. přenesená",J778,0)</f>
        <v>0</v>
      </c>
      <c r="BI778" s="143">
        <f>IF(N778="nulová",J778,0)</f>
        <v>0</v>
      </c>
      <c r="BJ778" s="18" t="s">
        <v>84</v>
      </c>
      <c r="BK778" s="143">
        <f>ROUND(I778*H778,2)</f>
        <v>0</v>
      </c>
      <c r="BL778" s="18" t="s">
        <v>168</v>
      </c>
      <c r="BM778" s="142" t="s">
        <v>1724</v>
      </c>
    </row>
    <row r="779" spans="2:65" s="1" customFormat="1" ht="11.25">
      <c r="B779" s="33"/>
      <c r="D779" s="144" t="s">
        <v>154</v>
      </c>
      <c r="F779" s="145" t="s">
        <v>1723</v>
      </c>
      <c r="I779" s="146"/>
      <c r="L779" s="33"/>
      <c r="M779" s="147"/>
      <c r="T779" s="54"/>
      <c r="AT779" s="18" t="s">
        <v>154</v>
      </c>
      <c r="AU779" s="18" t="s">
        <v>86</v>
      </c>
    </row>
    <row r="780" spans="2:65" s="14" customFormat="1" ht="11.25">
      <c r="B780" s="183"/>
      <c r="D780" s="144" t="s">
        <v>476</v>
      </c>
      <c r="E780" s="184" t="s">
        <v>21</v>
      </c>
      <c r="F780" s="185" t="s">
        <v>1725</v>
      </c>
      <c r="H780" s="184" t="s">
        <v>21</v>
      </c>
      <c r="I780" s="186"/>
      <c r="L780" s="183"/>
      <c r="M780" s="187"/>
      <c r="T780" s="188"/>
      <c r="AT780" s="184" t="s">
        <v>476</v>
      </c>
      <c r="AU780" s="184" t="s">
        <v>86</v>
      </c>
      <c r="AV780" s="14" t="s">
        <v>84</v>
      </c>
      <c r="AW780" s="14" t="s">
        <v>38</v>
      </c>
      <c r="AX780" s="14" t="s">
        <v>77</v>
      </c>
      <c r="AY780" s="184" t="s">
        <v>146</v>
      </c>
    </row>
    <row r="781" spans="2:65" s="12" customFormat="1" ht="11.25">
      <c r="B781" s="163"/>
      <c r="D781" s="144" t="s">
        <v>476</v>
      </c>
      <c r="E781" s="164" t="s">
        <v>21</v>
      </c>
      <c r="F781" s="165" t="s">
        <v>1726</v>
      </c>
      <c r="H781" s="166">
        <v>5809</v>
      </c>
      <c r="I781" s="167"/>
      <c r="L781" s="163"/>
      <c r="M781" s="168"/>
      <c r="T781" s="169"/>
      <c r="AT781" s="164" t="s">
        <v>476</v>
      </c>
      <c r="AU781" s="164" t="s">
        <v>86</v>
      </c>
      <c r="AV781" s="12" t="s">
        <v>86</v>
      </c>
      <c r="AW781" s="12" t="s">
        <v>38</v>
      </c>
      <c r="AX781" s="12" t="s">
        <v>77</v>
      </c>
      <c r="AY781" s="164" t="s">
        <v>146</v>
      </c>
    </row>
    <row r="782" spans="2:65" s="12" customFormat="1" ht="11.25">
      <c r="B782" s="163"/>
      <c r="D782" s="144" t="s">
        <v>476</v>
      </c>
      <c r="E782" s="164" t="s">
        <v>21</v>
      </c>
      <c r="F782" s="165" t="s">
        <v>1708</v>
      </c>
      <c r="H782" s="166">
        <v>-4.71</v>
      </c>
      <c r="I782" s="167"/>
      <c r="L782" s="163"/>
      <c r="M782" s="168"/>
      <c r="T782" s="169"/>
      <c r="AT782" s="164" t="s">
        <v>476</v>
      </c>
      <c r="AU782" s="164" t="s">
        <v>86</v>
      </c>
      <c r="AV782" s="12" t="s">
        <v>86</v>
      </c>
      <c r="AW782" s="12" t="s">
        <v>38</v>
      </c>
      <c r="AX782" s="12" t="s">
        <v>77</v>
      </c>
      <c r="AY782" s="164" t="s">
        <v>146</v>
      </c>
    </row>
    <row r="783" spans="2:65" s="12" customFormat="1" ht="11.25">
      <c r="B783" s="163"/>
      <c r="D783" s="144" t="s">
        <v>476</v>
      </c>
      <c r="E783" s="164" t="s">
        <v>21</v>
      </c>
      <c r="F783" s="165" t="s">
        <v>1727</v>
      </c>
      <c r="H783" s="166">
        <v>-4.8899999999999997</v>
      </c>
      <c r="I783" s="167"/>
      <c r="L783" s="163"/>
      <c r="M783" s="168"/>
      <c r="T783" s="169"/>
      <c r="AT783" s="164" t="s">
        <v>476</v>
      </c>
      <c r="AU783" s="164" t="s">
        <v>86</v>
      </c>
      <c r="AV783" s="12" t="s">
        <v>86</v>
      </c>
      <c r="AW783" s="12" t="s">
        <v>38</v>
      </c>
      <c r="AX783" s="12" t="s">
        <v>77</v>
      </c>
      <c r="AY783" s="164" t="s">
        <v>146</v>
      </c>
    </row>
    <row r="784" spans="2:65" s="12" customFormat="1" ht="11.25">
      <c r="B784" s="163"/>
      <c r="D784" s="144" t="s">
        <v>476</v>
      </c>
      <c r="E784" s="164" t="s">
        <v>21</v>
      </c>
      <c r="F784" s="165" t="s">
        <v>1704</v>
      </c>
      <c r="H784" s="166">
        <v>-0.49</v>
      </c>
      <c r="I784" s="167"/>
      <c r="L784" s="163"/>
      <c r="M784" s="168"/>
      <c r="T784" s="169"/>
      <c r="AT784" s="164" t="s">
        <v>476</v>
      </c>
      <c r="AU784" s="164" t="s">
        <v>86</v>
      </c>
      <c r="AV784" s="12" t="s">
        <v>86</v>
      </c>
      <c r="AW784" s="12" t="s">
        <v>38</v>
      </c>
      <c r="AX784" s="12" t="s">
        <v>77</v>
      </c>
      <c r="AY784" s="164" t="s">
        <v>146</v>
      </c>
    </row>
    <row r="785" spans="2:65" s="12" customFormat="1" ht="11.25">
      <c r="B785" s="163"/>
      <c r="D785" s="144" t="s">
        <v>476</v>
      </c>
      <c r="E785" s="164" t="s">
        <v>21</v>
      </c>
      <c r="F785" s="165" t="s">
        <v>1706</v>
      </c>
      <c r="H785" s="166">
        <v>-23.34</v>
      </c>
      <c r="I785" s="167"/>
      <c r="L785" s="163"/>
      <c r="M785" s="168"/>
      <c r="T785" s="169"/>
      <c r="AT785" s="164" t="s">
        <v>476</v>
      </c>
      <c r="AU785" s="164" t="s">
        <v>86</v>
      </c>
      <c r="AV785" s="12" t="s">
        <v>86</v>
      </c>
      <c r="AW785" s="12" t="s">
        <v>38</v>
      </c>
      <c r="AX785" s="12" t="s">
        <v>77</v>
      </c>
      <c r="AY785" s="164" t="s">
        <v>146</v>
      </c>
    </row>
    <row r="786" spans="2:65" s="12" customFormat="1" ht="11.25">
      <c r="B786" s="163"/>
      <c r="D786" s="144" t="s">
        <v>476</v>
      </c>
      <c r="E786" s="164" t="s">
        <v>21</v>
      </c>
      <c r="F786" s="165" t="s">
        <v>1728</v>
      </c>
      <c r="H786" s="166">
        <v>-6.5</v>
      </c>
      <c r="I786" s="167"/>
      <c r="L786" s="163"/>
      <c r="M786" s="168"/>
      <c r="T786" s="169"/>
      <c r="AT786" s="164" t="s">
        <v>476</v>
      </c>
      <c r="AU786" s="164" t="s">
        <v>86</v>
      </c>
      <c r="AV786" s="12" t="s">
        <v>86</v>
      </c>
      <c r="AW786" s="12" t="s">
        <v>38</v>
      </c>
      <c r="AX786" s="12" t="s">
        <v>77</v>
      </c>
      <c r="AY786" s="164" t="s">
        <v>146</v>
      </c>
    </row>
    <row r="787" spans="2:65" s="13" customFormat="1" ht="11.25">
      <c r="B787" s="170"/>
      <c r="D787" s="144" t="s">
        <v>476</v>
      </c>
      <c r="E787" s="171" t="s">
        <v>21</v>
      </c>
      <c r="F787" s="172" t="s">
        <v>479</v>
      </c>
      <c r="H787" s="173">
        <v>5769.07</v>
      </c>
      <c r="I787" s="174"/>
      <c r="L787" s="170"/>
      <c r="M787" s="175"/>
      <c r="T787" s="176"/>
      <c r="AT787" s="171" t="s">
        <v>476</v>
      </c>
      <c r="AU787" s="171" t="s">
        <v>86</v>
      </c>
      <c r="AV787" s="13" t="s">
        <v>168</v>
      </c>
      <c r="AW787" s="13" t="s">
        <v>38</v>
      </c>
      <c r="AX787" s="13" t="s">
        <v>84</v>
      </c>
      <c r="AY787" s="171" t="s">
        <v>146</v>
      </c>
    </row>
    <row r="788" spans="2:65" s="1" customFormat="1" ht="16.5" customHeight="1">
      <c r="B788" s="33"/>
      <c r="C788" s="149" t="s">
        <v>1729</v>
      </c>
      <c r="D788" s="149" t="s">
        <v>195</v>
      </c>
      <c r="E788" s="150" t="s">
        <v>1730</v>
      </c>
      <c r="F788" s="151" t="s">
        <v>1731</v>
      </c>
      <c r="G788" s="152" t="s">
        <v>472</v>
      </c>
      <c r="H788" s="153">
        <v>181.48500000000001</v>
      </c>
      <c r="I788" s="154"/>
      <c r="J788" s="155">
        <f>ROUND(I788*H788,2)</f>
        <v>0</v>
      </c>
      <c r="K788" s="151" t="s">
        <v>21</v>
      </c>
      <c r="L788" s="33"/>
      <c r="M788" s="156" t="s">
        <v>21</v>
      </c>
      <c r="N788" s="157" t="s">
        <v>48</v>
      </c>
      <c r="P788" s="140">
        <f>O788*H788</f>
        <v>0</v>
      </c>
      <c r="Q788" s="140">
        <v>1.01508</v>
      </c>
      <c r="R788" s="140">
        <f>Q788*H788</f>
        <v>184.2217938</v>
      </c>
      <c r="S788" s="140">
        <v>0</v>
      </c>
      <c r="T788" s="141">
        <f>S788*H788</f>
        <v>0</v>
      </c>
      <c r="AR788" s="142" t="s">
        <v>168</v>
      </c>
      <c r="AT788" s="142" t="s">
        <v>195</v>
      </c>
      <c r="AU788" s="142" t="s">
        <v>86</v>
      </c>
      <c r="AY788" s="18" t="s">
        <v>146</v>
      </c>
      <c r="BE788" s="143">
        <f>IF(N788="základní",J788,0)</f>
        <v>0</v>
      </c>
      <c r="BF788" s="143">
        <f>IF(N788="snížená",J788,0)</f>
        <v>0</v>
      </c>
      <c r="BG788" s="143">
        <f>IF(N788="zákl. přenesená",J788,0)</f>
        <v>0</v>
      </c>
      <c r="BH788" s="143">
        <f>IF(N788="sníž. přenesená",J788,0)</f>
        <v>0</v>
      </c>
      <c r="BI788" s="143">
        <f>IF(N788="nulová",J788,0)</f>
        <v>0</v>
      </c>
      <c r="BJ788" s="18" t="s">
        <v>84</v>
      </c>
      <c r="BK788" s="143">
        <f>ROUND(I788*H788,2)</f>
        <v>0</v>
      </c>
      <c r="BL788" s="18" t="s">
        <v>168</v>
      </c>
      <c r="BM788" s="142" t="s">
        <v>1732</v>
      </c>
    </row>
    <row r="789" spans="2:65" s="1" customFormat="1" ht="11.25">
      <c r="B789" s="33"/>
      <c r="D789" s="144" t="s">
        <v>154</v>
      </c>
      <c r="F789" s="145" t="s">
        <v>1733</v>
      </c>
      <c r="I789" s="146"/>
      <c r="L789" s="33"/>
      <c r="M789" s="147"/>
      <c r="T789" s="54"/>
      <c r="AT789" s="18" t="s">
        <v>154</v>
      </c>
      <c r="AU789" s="18" t="s">
        <v>86</v>
      </c>
    </row>
    <row r="790" spans="2:65" s="1" customFormat="1" ht="19.5">
      <c r="B790" s="33"/>
      <c r="D790" s="144" t="s">
        <v>156</v>
      </c>
      <c r="F790" s="148" t="s">
        <v>1734</v>
      </c>
      <c r="I790" s="146"/>
      <c r="L790" s="33"/>
      <c r="M790" s="147"/>
      <c r="T790" s="54"/>
      <c r="AT790" s="18" t="s">
        <v>156</v>
      </c>
      <c r="AU790" s="18" t="s">
        <v>86</v>
      </c>
    </row>
    <row r="791" spans="2:65" s="14" customFormat="1" ht="11.25">
      <c r="B791" s="183"/>
      <c r="D791" s="144" t="s">
        <v>476</v>
      </c>
      <c r="E791" s="184" t="s">
        <v>21</v>
      </c>
      <c r="F791" s="185" t="s">
        <v>891</v>
      </c>
      <c r="H791" s="184" t="s">
        <v>21</v>
      </c>
      <c r="I791" s="186"/>
      <c r="L791" s="183"/>
      <c r="M791" s="187"/>
      <c r="T791" s="188"/>
      <c r="AT791" s="184" t="s">
        <v>476</v>
      </c>
      <c r="AU791" s="184" t="s">
        <v>86</v>
      </c>
      <c r="AV791" s="14" t="s">
        <v>84</v>
      </c>
      <c r="AW791" s="14" t="s">
        <v>38</v>
      </c>
      <c r="AX791" s="14" t="s">
        <v>77</v>
      </c>
      <c r="AY791" s="184" t="s">
        <v>146</v>
      </c>
    </row>
    <row r="792" spans="2:65" s="12" customFormat="1" ht="11.25">
      <c r="B792" s="163"/>
      <c r="D792" s="144" t="s">
        <v>476</v>
      </c>
      <c r="E792" s="164" t="s">
        <v>21</v>
      </c>
      <c r="F792" s="165" t="s">
        <v>1735</v>
      </c>
      <c r="H792" s="166">
        <v>20.154</v>
      </c>
      <c r="I792" s="167"/>
      <c r="L792" s="163"/>
      <c r="M792" s="168"/>
      <c r="T792" s="169"/>
      <c r="AT792" s="164" t="s">
        <v>476</v>
      </c>
      <c r="AU792" s="164" t="s">
        <v>86</v>
      </c>
      <c r="AV792" s="12" t="s">
        <v>86</v>
      </c>
      <c r="AW792" s="12" t="s">
        <v>38</v>
      </c>
      <c r="AX792" s="12" t="s">
        <v>77</v>
      </c>
      <c r="AY792" s="164" t="s">
        <v>146</v>
      </c>
    </row>
    <row r="793" spans="2:65" s="12" customFormat="1" ht="11.25">
      <c r="B793" s="163"/>
      <c r="D793" s="144" t="s">
        <v>476</v>
      </c>
      <c r="E793" s="164" t="s">
        <v>21</v>
      </c>
      <c r="F793" s="165" t="s">
        <v>1736</v>
      </c>
      <c r="H793" s="166">
        <v>13.292999999999999</v>
      </c>
      <c r="I793" s="167"/>
      <c r="L793" s="163"/>
      <c r="M793" s="168"/>
      <c r="T793" s="169"/>
      <c r="AT793" s="164" t="s">
        <v>476</v>
      </c>
      <c r="AU793" s="164" t="s">
        <v>86</v>
      </c>
      <c r="AV793" s="12" t="s">
        <v>86</v>
      </c>
      <c r="AW793" s="12" t="s">
        <v>38</v>
      </c>
      <c r="AX793" s="12" t="s">
        <v>77</v>
      </c>
      <c r="AY793" s="164" t="s">
        <v>146</v>
      </c>
    </row>
    <row r="794" spans="2:65" s="14" customFormat="1" ht="11.25">
      <c r="B794" s="183"/>
      <c r="D794" s="144" t="s">
        <v>476</v>
      </c>
      <c r="E794" s="184" t="s">
        <v>21</v>
      </c>
      <c r="F794" s="185" t="s">
        <v>895</v>
      </c>
      <c r="H794" s="184" t="s">
        <v>21</v>
      </c>
      <c r="I794" s="186"/>
      <c r="L794" s="183"/>
      <c r="M794" s="187"/>
      <c r="T794" s="188"/>
      <c r="AT794" s="184" t="s">
        <v>476</v>
      </c>
      <c r="AU794" s="184" t="s">
        <v>86</v>
      </c>
      <c r="AV794" s="14" t="s">
        <v>84</v>
      </c>
      <c r="AW794" s="14" t="s">
        <v>38</v>
      </c>
      <c r="AX794" s="14" t="s">
        <v>77</v>
      </c>
      <c r="AY794" s="184" t="s">
        <v>146</v>
      </c>
    </row>
    <row r="795" spans="2:65" s="12" customFormat="1" ht="11.25">
      <c r="B795" s="163"/>
      <c r="D795" s="144" t="s">
        <v>476</v>
      </c>
      <c r="E795" s="164" t="s">
        <v>21</v>
      </c>
      <c r="F795" s="165" t="s">
        <v>1737</v>
      </c>
      <c r="H795" s="166">
        <v>70.05</v>
      </c>
      <c r="I795" s="167"/>
      <c r="L795" s="163"/>
      <c r="M795" s="168"/>
      <c r="T795" s="169"/>
      <c r="AT795" s="164" t="s">
        <v>476</v>
      </c>
      <c r="AU795" s="164" t="s">
        <v>86</v>
      </c>
      <c r="AV795" s="12" t="s">
        <v>86</v>
      </c>
      <c r="AW795" s="12" t="s">
        <v>38</v>
      </c>
      <c r="AX795" s="12" t="s">
        <v>77</v>
      </c>
      <c r="AY795" s="164" t="s">
        <v>146</v>
      </c>
    </row>
    <row r="796" spans="2:65" s="12" customFormat="1" ht="11.25">
      <c r="B796" s="163"/>
      <c r="D796" s="144" t="s">
        <v>476</v>
      </c>
      <c r="E796" s="164" t="s">
        <v>21</v>
      </c>
      <c r="F796" s="165" t="s">
        <v>1738</v>
      </c>
      <c r="H796" s="166">
        <v>46.203000000000003</v>
      </c>
      <c r="I796" s="167"/>
      <c r="L796" s="163"/>
      <c r="M796" s="168"/>
      <c r="T796" s="169"/>
      <c r="AT796" s="164" t="s">
        <v>476</v>
      </c>
      <c r="AU796" s="164" t="s">
        <v>86</v>
      </c>
      <c r="AV796" s="12" t="s">
        <v>86</v>
      </c>
      <c r="AW796" s="12" t="s">
        <v>38</v>
      </c>
      <c r="AX796" s="12" t="s">
        <v>77</v>
      </c>
      <c r="AY796" s="164" t="s">
        <v>146</v>
      </c>
    </row>
    <row r="797" spans="2:65" s="14" customFormat="1" ht="11.25">
      <c r="B797" s="183"/>
      <c r="D797" s="144" t="s">
        <v>476</v>
      </c>
      <c r="E797" s="184" t="s">
        <v>21</v>
      </c>
      <c r="F797" s="185" t="s">
        <v>899</v>
      </c>
      <c r="H797" s="184" t="s">
        <v>21</v>
      </c>
      <c r="I797" s="186"/>
      <c r="L797" s="183"/>
      <c r="M797" s="187"/>
      <c r="T797" s="188"/>
      <c r="AT797" s="184" t="s">
        <v>476</v>
      </c>
      <c r="AU797" s="184" t="s">
        <v>86</v>
      </c>
      <c r="AV797" s="14" t="s">
        <v>84</v>
      </c>
      <c r="AW797" s="14" t="s">
        <v>38</v>
      </c>
      <c r="AX797" s="14" t="s">
        <v>77</v>
      </c>
      <c r="AY797" s="184" t="s">
        <v>146</v>
      </c>
    </row>
    <row r="798" spans="2:65" s="12" customFormat="1" ht="11.25">
      <c r="B798" s="163"/>
      <c r="D798" s="144" t="s">
        <v>476</v>
      </c>
      <c r="E798" s="164" t="s">
        <v>21</v>
      </c>
      <c r="F798" s="165" t="s">
        <v>1739</v>
      </c>
      <c r="H798" s="166">
        <v>23.702000000000002</v>
      </c>
      <c r="I798" s="167"/>
      <c r="L798" s="163"/>
      <c r="M798" s="168"/>
      <c r="T798" s="169"/>
      <c r="AT798" s="164" t="s">
        <v>476</v>
      </c>
      <c r="AU798" s="164" t="s">
        <v>86</v>
      </c>
      <c r="AV798" s="12" t="s">
        <v>86</v>
      </c>
      <c r="AW798" s="12" t="s">
        <v>38</v>
      </c>
      <c r="AX798" s="12" t="s">
        <v>77</v>
      </c>
      <c r="AY798" s="164" t="s">
        <v>146</v>
      </c>
    </row>
    <row r="799" spans="2:65" s="14" customFormat="1" ht="11.25">
      <c r="B799" s="183"/>
      <c r="D799" s="144" t="s">
        <v>476</v>
      </c>
      <c r="E799" s="184" t="s">
        <v>21</v>
      </c>
      <c r="F799" s="185" t="s">
        <v>903</v>
      </c>
      <c r="H799" s="184" t="s">
        <v>21</v>
      </c>
      <c r="I799" s="186"/>
      <c r="L799" s="183"/>
      <c r="M799" s="187"/>
      <c r="T799" s="188"/>
      <c r="AT799" s="184" t="s">
        <v>476</v>
      </c>
      <c r="AU799" s="184" t="s">
        <v>86</v>
      </c>
      <c r="AV799" s="14" t="s">
        <v>84</v>
      </c>
      <c r="AW799" s="14" t="s">
        <v>38</v>
      </c>
      <c r="AX799" s="14" t="s">
        <v>77</v>
      </c>
      <c r="AY799" s="184" t="s">
        <v>146</v>
      </c>
    </row>
    <row r="800" spans="2:65" s="12" customFormat="1" ht="11.25">
      <c r="B800" s="163"/>
      <c r="D800" s="144" t="s">
        <v>476</v>
      </c>
      <c r="E800" s="164" t="s">
        <v>21</v>
      </c>
      <c r="F800" s="165" t="s">
        <v>1740</v>
      </c>
      <c r="H800" s="166">
        <v>8.0830000000000002</v>
      </c>
      <c r="I800" s="167"/>
      <c r="L800" s="163"/>
      <c r="M800" s="168"/>
      <c r="T800" s="169"/>
      <c r="AT800" s="164" t="s">
        <v>476</v>
      </c>
      <c r="AU800" s="164" t="s">
        <v>86</v>
      </c>
      <c r="AV800" s="12" t="s">
        <v>86</v>
      </c>
      <c r="AW800" s="12" t="s">
        <v>38</v>
      </c>
      <c r="AX800" s="12" t="s">
        <v>77</v>
      </c>
      <c r="AY800" s="164" t="s">
        <v>146</v>
      </c>
    </row>
    <row r="801" spans="2:65" s="13" customFormat="1" ht="11.25">
      <c r="B801" s="170"/>
      <c r="D801" s="144" t="s">
        <v>476</v>
      </c>
      <c r="E801" s="171" t="s">
        <v>21</v>
      </c>
      <c r="F801" s="172" t="s">
        <v>479</v>
      </c>
      <c r="H801" s="173">
        <v>181.48500000000001</v>
      </c>
      <c r="I801" s="174"/>
      <c r="L801" s="170"/>
      <c r="M801" s="175"/>
      <c r="T801" s="176"/>
      <c r="AT801" s="171" t="s">
        <v>476</v>
      </c>
      <c r="AU801" s="171" t="s">
        <v>86</v>
      </c>
      <c r="AV801" s="13" t="s">
        <v>168</v>
      </c>
      <c r="AW801" s="13" t="s">
        <v>38</v>
      </c>
      <c r="AX801" s="13" t="s">
        <v>84</v>
      </c>
      <c r="AY801" s="171" t="s">
        <v>146</v>
      </c>
    </row>
    <row r="802" spans="2:65" s="1" customFormat="1" ht="16.5" customHeight="1">
      <c r="B802" s="33"/>
      <c r="C802" s="149" t="s">
        <v>1741</v>
      </c>
      <c r="D802" s="149" t="s">
        <v>195</v>
      </c>
      <c r="E802" s="150" t="s">
        <v>1742</v>
      </c>
      <c r="F802" s="151" t="s">
        <v>1743</v>
      </c>
      <c r="G802" s="152" t="s">
        <v>472</v>
      </c>
      <c r="H802" s="153">
        <v>45.084000000000003</v>
      </c>
      <c r="I802" s="154"/>
      <c r="J802" s="155">
        <f>ROUND(I802*H802,2)</f>
        <v>0</v>
      </c>
      <c r="K802" s="151" t="s">
        <v>21</v>
      </c>
      <c r="L802" s="33"/>
      <c r="M802" s="156" t="s">
        <v>21</v>
      </c>
      <c r="N802" s="157" t="s">
        <v>48</v>
      </c>
      <c r="P802" s="140">
        <f>O802*H802</f>
        <v>0</v>
      </c>
      <c r="Q802" s="140">
        <v>1.09528</v>
      </c>
      <c r="R802" s="140">
        <f>Q802*H802</f>
        <v>49.379603520000003</v>
      </c>
      <c r="S802" s="140">
        <v>0</v>
      </c>
      <c r="T802" s="141">
        <f>S802*H802</f>
        <v>0</v>
      </c>
      <c r="AR802" s="142" t="s">
        <v>168</v>
      </c>
      <c r="AT802" s="142" t="s">
        <v>195</v>
      </c>
      <c r="AU802" s="142" t="s">
        <v>86</v>
      </c>
      <c r="AY802" s="18" t="s">
        <v>146</v>
      </c>
      <c r="BE802" s="143">
        <f>IF(N802="základní",J802,0)</f>
        <v>0</v>
      </c>
      <c r="BF802" s="143">
        <f>IF(N802="snížená",J802,0)</f>
        <v>0</v>
      </c>
      <c r="BG802" s="143">
        <f>IF(N802="zákl. přenesená",J802,0)</f>
        <v>0</v>
      </c>
      <c r="BH802" s="143">
        <f>IF(N802="sníž. přenesená",J802,0)</f>
        <v>0</v>
      </c>
      <c r="BI802" s="143">
        <f>IF(N802="nulová",J802,0)</f>
        <v>0</v>
      </c>
      <c r="BJ802" s="18" t="s">
        <v>84</v>
      </c>
      <c r="BK802" s="143">
        <f>ROUND(I802*H802,2)</f>
        <v>0</v>
      </c>
      <c r="BL802" s="18" t="s">
        <v>168</v>
      </c>
      <c r="BM802" s="142" t="s">
        <v>1744</v>
      </c>
    </row>
    <row r="803" spans="2:65" s="1" customFormat="1" ht="11.25">
      <c r="B803" s="33"/>
      <c r="D803" s="144" t="s">
        <v>154</v>
      </c>
      <c r="F803" s="145" t="s">
        <v>1743</v>
      </c>
      <c r="I803" s="146"/>
      <c r="L803" s="33"/>
      <c r="M803" s="147"/>
      <c r="T803" s="54"/>
      <c r="AT803" s="18" t="s">
        <v>154</v>
      </c>
      <c r="AU803" s="18" t="s">
        <v>86</v>
      </c>
    </row>
    <row r="804" spans="2:65" s="12" customFormat="1" ht="11.25">
      <c r="B804" s="163"/>
      <c r="D804" s="144" t="s">
        <v>476</v>
      </c>
      <c r="E804" s="164" t="s">
        <v>21</v>
      </c>
      <c r="F804" s="165" t="s">
        <v>1745</v>
      </c>
      <c r="H804" s="166">
        <v>33.619</v>
      </c>
      <c r="I804" s="167"/>
      <c r="L804" s="163"/>
      <c r="M804" s="168"/>
      <c r="T804" s="169"/>
      <c r="AT804" s="164" t="s">
        <v>476</v>
      </c>
      <c r="AU804" s="164" t="s">
        <v>86</v>
      </c>
      <c r="AV804" s="12" t="s">
        <v>86</v>
      </c>
      <c r="AW804" s="12" t="s">
        <v>38</v>
      </c>
      <c r="AX804" s="12" t="s">
        <v>77</v>
      </c>
      <c r="AY804" s="164" t="s">
        <v>146</v>
      </c>
    </row>
    <row r="805" spans="2:65" s="12" customFormat="1" ht="11.25">
      <c r="B805" s="163"/>
      <c r="D805" s="144" t="s">
        <v>476</v>
      </c>
      <c r="E805" s="164" t="s">
        <v>21</v>
      </c>
      <c r="F805" s="165" t="s">
        <v>1746</v>
      </c>
      <c r="H805" s="166">
        <v>11.465</v>
      </c>
      <c r="I805" s="167"/>
      <c r="L805" s="163"/>
      <c r="M805" s="168"/>
      <c r="T805" s="169"/>
      <c r="AT805" s="164" t="s">
        <v>476</v>
      </c>
      <c r="AU805" s="164" t="s">
        <v>86</v>
      </c>
      <c r="AV805" s="12" t="s">
        <v>86</v>
      </c>
      <c r="AW805" s="12" t="s">
        <v>38</v>
      </c>
      <c r="AX805" s="12" t="s">
        <v>77</v>
      </c>
      <c r="AY805" s="164" t="s">
        <v>146</v>
      </c>
    </row>
    <row r="806" spans="2:65" s="13" customFormat="1" ht="11.25">
      <c r="B806" s="170"/>
      <c r="D806" s="144" t="s">
        <v>476</v>
      </c>
      <c r="E806" s="171" t="s">
        <v>21</v>
      </c>
      <c r="F806" s="172" t="s">
        <v>479</v>
      </c>
      <c r="H806" s="173">
        <v>45.084000000000003</v>
      </c>
      <c r="I806" s="174"/>
      <c r="L806" s="170"/>
      <c r="M806" s="175"/>
      <c r="T806" s="176"/>
      <c r="AT806" s="171" t="s">
        <v>476</v>
      </c>
      <c r="AU806" s="171" t="s">
        <v>86</v>
      </c>
      <c r="AV806" s="13" t="s">
        <v>168</v>
      </c>
      <c r="AW806" s="13" t="s">
        <v>38</v>
      </c>
      <c r="AX806" s="13" t="s">
        <v>84</v>
      </c>
      <c r="AY806" s="171" t="s">
        <v>146</v>
      </c>
    </row>
    <row r="807" spans="2:65" s="1" customFormat="1" ht="16.5" customHeight="1">
      <c r="B807" s="33"/>
      <c r="C807" s="149" t="s">
        <v>1747</v>
      </c>
      <c r="D807" s="149" t="s">
        <v>195</v>
      </c>
      <c r="E807" s="150" t="s">
        <v>1748</v>
      </c>
      <c r="F807" s="151" t="s">
        <v>1749</v>
      </c>
      <c r="G807" s="152" t="s">
        <v>722</v>
      </c>
      <c r="H807" s="153">
        <v>80</v>
      </c>
      <c r="I807" s="154"/>
      <c r="J807" s="155">
        <f>ROUND(I807*H807,2)</f>
        <v>0</v>
      </c>
      <c r="K807" s="151" t="s">
        <v>967</v>
      </c>
      <c r="L807" s="33"/>
      <c r="M807" s="156" t="s">
        <v>21</v>
      </c>
      <c r="N807" s="157" t="s">
        <v>48</v>
      </c>
      <c r="P807" s="140">
        <f>O807*H807</f>
        <v>0</v>
      </c>
      <c r="Q807" s="140">
        <v>8.3500000000000005E-2</v>
      </c>
      <c r="R807" s="140">
        <f>Q807*H807</f>
        <v>6.6800000000000006</v>
      </c>
      <c r="S807" s="140">
        <v>0</v>
      </c>
      <c r="T807" s="141">
        <f>S807*H807</f>
        <v>0</v>
      </c>
      <c r="AR807" s="142" t="s">
        <v>168</v>
      </c>
      <c r="AT807" s="142" t="s">
        <v>195</v>
      </c>
      <c r="AU807" s="142" t="s">
        <v>86</v>
      </c>
      <c r="AY807" s="18" t="s">
        <v>146</v>
      </c>
      <c r="BE807" s="143">
        <f>IF(N807="základní",J807,0)</f>
        <v>0</v>
      </c>
      <c r="BF807" s="143">
        <f>IF(N807="snížená",J807,0)</f>
        <v>0</v>
      </c>
      <c r="BG807" s="143">
        <f>IF(N807="zákl. přenesená",J807,0)</f>
        <v>0</v>
      </c>
      <c r="BH807" s="143">
        <f>IF(N807="sníž. přenesená",J807,0)</f>
        <v>0</v>
      </c>
      <c r="BI807" s="143">
        <f>IF(N807="nulová",J807,0)</f>
        <v>0</v>
      </c>
      <c r="BJ807" s="18" t="s">
        <v>84</v>
      </c>
      <c r="BK807" s="143">
        <f>ROUND(I807*H807,2)</f>
        <v>0</v>
      </c>
      <c r="BL807" s="18" t="s">
        <v>168</v>
      </c>
      <c r="BM807" s="142" t="s">
        <v>1750</v>
      </c>
    </row>
    <row r="808" spans="2:65" s="1" customFormat="1" ht="19.5">
      <c r="B808" s="33"/>
      <c r="D808" s="144" t="s">
        <v>154</v>
      </c>
      <c r="F808" s="145" t="s">
        <v>1751</v>
      </c>
      <c r="I808" s="146"/>
      <c r="L808" s="33"/>
      <c r="M808" s="147"/>
      <c r="T808" s="54"/>
      <c r="AT808" s="18" t="s">
        <v>154</v>
      </c>
      <c r="AU808" s="18" t="s">
        <v>86</v>
      </c>
    </row>
    <row r="809" spans="2:65" s="1" customFormat="1" ht="11.25">
      <c r="B809" s="33"/>
      <c r="D809" s="181" t="s">
        <v>970</v>
      </c>
      <c r="F809" s="182" t="s">
        <v>1752</v>
      </c>
      <c r="I809" s="146"/>
      <c r="L809" s="33"/>
      <c r="M809" s="147"/>
      <c r="T809" s="54"/>
      <c r="AT809" s="18" t="s">
        <v>970</v>
      </c>
      <c r="AU809" s="18" t="s">
        <v>86</v>
      </c>
    </row>
    <row r="810" spans="2:65" s="1" customFormat="1" ht="19.5">
      <c r="B810" s="33"/>
      <c r="D810" s="144" t="s">
        <v>156</v>
      </c>
      <c r="F810" s="148" t="s">
        <v>1753</v>
      </c>
      <c r="I810" s="146"/>
      <c r="L810" s="33"/>
      <c r="M810" s="147"/>
      <c r="T810" s="54"/>
      <c r="AT810" s="18" t="s">
        <v>156</v>
      </c>
      <c r="AU810" s="18" t="s">
        <v>86</v>
      </c>
    </row>
    <row r="811" spans="2:65" s="14" customFormat="1" ht="11.25">
      <c r="B811" s="183"/>
      <c r="D811" s="144" t="s">
        <v>476</v>
      </c>
      <c r="E811" s="184" t="s">
        <v>21</v>
      </c>
      <c r="F811" s="185" t="s">
        <v>1754</v>
      </c>
      <c r="H811" s="184" t="s">
        <v>21</v>
      </c>
      <c r="I811" s="186"/>
      <c r="L811" s="183"/>
      <c r="M811" s="187"/>
      <c r="T811" s="188"/>
      <c r="AT811" s="184" t="s">
        <v>476</v>
      </c>
      <c r="AU811" s="184" t="s">
        <v>86</v>
      </c>
      <c r="AV811" s="14" t="s">
        <v>84</v>
      </c>
      <c r="AW811" s="14" t="s">
        <v>38</v>
      </c>
      <c r="AX811" s="14" t="s">
        <v>77</v>
      </c>
      <c r="AY811" s="184" t="s">
        <v>146</v>
      </c>
    </row>
    <row r="812" spans="2:65" s="12" customFormat="1" ht="11.25">
      <c r="B812" s="163"/>
      <c r="D812" s="144" t="s">
        <v>476</v>
      </c>
      <c r="E812" s="164" t="s">
        <v>21</v>
      </c>
      <c r="F812" s="165" t="s">
        <v>745</v>
      </c>
      <c r="H812" s="166">
        <v>80</v>
      </c>
      <c r="I812" s="167"/>
      <c r="L812" s="163"/>
      <c r="M812" s="168"/>
      <c r="T812" s="169"/>
      <c r="AT812" s="164" t="s">
        <v>476</v>
      </c>
      <c r="AU812" s="164" t="s">
        <v>86</v>
      </c>
      <c r="AV812" s="12" t="s">
        <v>86</v>
      </c>
      <c r="AW812" s="12" t="s">
        <v>38</v>
      </c>
      <c r="AX812" s="12" t="s">
        <v>84</v>
      </c>
      <c r="AY812" s="164" t="s">
        <v>146</v>
      </c>
    </row>
    <row r="813" spans="2:65" s="1" customFormat="1" ht="16.5" customHeight="1">
      <c r="B813" s="33"/>
      <c r="C813" s="149" t="s">
        <v>1755</v>
      </c>
      <c r="D813" s="149" t="s">
        <v>195</v>
      </c>
      <c r="E813" s="150" t="s">
        <v>1756</v>
      </c>
      <c r="F813" s="151" t="s">
        <v>1757</v>
      </c>
      <c r="G813" s="152" t="s">
        <v>722</v>
      </c>
      <c r="H813" s="153">
        <v>70.7</v>
      </c>
      <c r="I813" s="154"/>
      <c r="J813" s="155">
        <f>ROUND(I813*H813,2)</f>
        <v>0</v>
      </c>
      <c r="K813" s="151" t="s">
        <v>967</v>
      </c>
      <c r="L813" s="33"/>
      <c r="M813" s="156" t="s">
        <v>21</v>
      </c>
      <c r="N813" s="157" t="s">
        <v>48</v>
      </c>
      <c r="P813" s="140">
        <f>O813*H813</f>
        <v>0</v>
      </c>
      <c r="Q813" s="140">
        <v>0.19536000000000001</v>
      </c>
      <c r="R813" s="140">
        <f>Q813*H813</f>
        <v>13.811952000000002</v>
      </c>
      <c r="S813" s="140">
        <v>0</v>
      </c>
      <c r="T813" s="141">
        <f>S813*H813</f>
        <v>0</v>
      </c>
      <c r="AR813" s="142" t="s">
        <v>168</v>
      </c>
      <c r="AT813" s="142" t="s">
        <v>195</v>
      </c>
      <c r="AU813" s="142" t="s">
        <v>86</v>
      </c>
      <c r="AY813" s="18" t="s">
        <v>146</v>
      </c>
      <c r="BE813" s="143">
        <f>IF(N813="základní",J813,0)</f>
        <v>0</v>
      </c>
      <c r="BF813" s="143">
        <f>IF(N813="snížená",J813,0)</f>
        <v>0</v>
      </c>
      <c r="BG813" s="143">
        <f>IF(N813="zákl. přenesená",J813,0)</f>
        <v>0</v>
      </c>
      <c r="BH813" s="143">
        <f>IF(N813="sníž. přenesená",J813,0)</f>
        <v>0</v>
      </c>
      <c r="BI813" s="143">
        <f>IF(N813="nulová",J813,0)</f>
        <v>0</v>
      </c>
      <c r="BJ813" s="18" t="s">
        <v>84</v>
      </c>
      <c r="BK813" s="143">
        <f>ROUND(I813*H813,2)</f>
        <v>0</v>
      </c>
      <c r="BL813" s="18" t="s">
        <v>168</v>
      </c>
      <c r="BM813" s="142" t="s">
        <v>1758</v>
      </c>
    </row>
    <row r="814" spans="2:65" s="1" customFormat="1" ht="19.5">
      <c r="B814" s="33"/>
      <c r="D814" s="144" t="s">
        <v>154</v>
      </c>
      <c r="F814" s="145" t="s">
        <v>1759</v>
      </c>
      <c r="I814" s="146"/>
      <c r="L814" s="33"/>
      <c r="M814" s="147"/>
      <c r="T814" s="54"/>
      <c r="AT814" s="18" t="s">
        <v>154</v>
      </c>
      <c r="AU814" s="18" t="s">
        <v>86</v>
      </c>
    </row>
    <row r="815" spans="2:65" s="1" customFormat="1" ht="11.25">
      <c r="B815" s="33"/>
      <c r="D815" s="181" t="s">
        <v>970</v>
      </c>
      <c r="F815" s="182" t="s">
        <v>1760</v>
      </c>
      <c r="I815" s="146"/>
      <c r="L815" s="33"/>
      <c r="M815" s="147"/>
      <c r="T815" s="54"/>
      <c r="AT815" s="18" t="s">
        <v>970</v>
      </c>
      <c r="AU815" s="18" t="s">
        <v>86</v>
      </c>
    </row>
    <row r="816" spans="2:65" s="1" customFormat="1" ht="136.5">
      <c r="B816" s="33"/>
      <c r="D816" s="144" t="s">
        <v>984</v>
      </c>
      <c r="F816" s="148" t="s">
        <v>1761</v>
      </c>
      <c r="I816" s="146"/>
      <c r="L816" s="33"/>
      <c r="M816" s="147"/>
      <c r="T816" s="54"/>
      <c r="AT816" s="18" t="s">
        <v>984</v>
      </c>
      <c r="AU816" s="18" t="s">
        <v>86</v>
      </c>
    </row>
    <row r="817" spans="2:65" s="12" customFormat="1" ht="11.25">
      <c r="B817" s="163"/>
      <c r="D817" s="144" t="s">
        <v>476</v>
      </c>
      <c r="E817" s="164" t="s">
        <v>781</v>
      </c>
      <c r="F817" s="165" t="s">
        <v>1762</v>
      </c>
      <c r="H817" s="166">
        <v>70.7</v>
      </c>
      <c r="I817" s="167"/>
      <c r="L817" s="163"/>
      <c r="M817" s="168"/>
      <c r="T817" s="169"/>
      <c r="AT817" s="164" t="s">
        <v>476</v>
      </c>
      <c r="AU817" s="164" t="s">
        <v>86</v>
      </c>
      <c r="AV817" s="12" t="s">
        <v>86</v>
      </c>
      <c r="AW817" s="12" t="s">
        <v>38</v>
      </c>
      <c r="AX817" s="12" t="s">
        <v>84</v>
      </c>
      <c r="AY817" s="164" t="s">
        <v>146</v>
      </c>
    </row>
    <row r="818" spans="2:65" s="1" customFormat="1" ht="16.5" customHeight="1">
      <c r="B818" s="33"/>
      <c r="C818" s="130" t="s">
        <v>1763</v>
      </c>
      <c r="D818" s="130" t="s">
        <v>147</v>
      </c>
      <c r="E818" s="131" t="s">
        <v>1764</v>
      </c>
      <c r="F818" s="132" t="s">
        <v>1765</v>
      </c>
      <c r="G818" s="133" t="s">
        <v>722</v>
      </c>
      <c r="H818" s="134">
        <v>71.406999999999996</v>
      </c>
      <c r="I818" s="135"/>
      <c r="J818" s="136">
        <f>ROUND(I818*H818,2)</f>
        <v>0</v>
      </c>
      <c r="K818" s="132" t="s">
        <v>967</v>
      </c>
      <c r="L818" s="137"/>
      <c r="M818" s="138" t="s">
        <v>21</v>
      </c>
      <c r="N818" s="139" t="s">
        <v>48</v>
      </c>
      <c r="P818" s="140">
        <f>O818*H818</f>
        <v>0</v>
      </c>
      <c r="Q818" s="140">
        <v>0.41699999999999998</v>
      </c>
      <c r="R818" s="140">
        <f>Q818*H818</f>
        <v>29.776718999999996</v>
      </c>
      <c r="S818" s="140">
        <v>0</v>
      </c>
      <c r="T818" s="141">
        <f>S818*H818</f>
        <v>0</v>
      </c>
      <c r="AR818" s="142" t="s">
        <v>189</v>
      </c>
      <c r="AT818" s="142" t="s">
        <v>147</v>
      </c>
      <c r="AU818" s="142" t="s">
        <v>86</v>
      </c>
      <c r="AY818" s="18" t="s">
        <v>146</v>
      </c>
      <c r="BE818" s="143">
        <f>IF(N818="základní",J818,0)</f>
        <v>0</v>
      </c>
      <c r="BF818" s="143">
        <f>IF(N818="snížená",J818,0)</f>
        <v>0</v>
      </c>
      <c r="BG818" s="143">
        <f>IF(N818="zákl. přenesená",J818,0)</f>
        <v>0</v>
      </c>
      <c r="BH818" s="143">
        <f>IF(N818="sníž. přenesená",J818,0)</f>
        <v>0</v>
      </c>
      <c r="BI818" s="143">
        <f>IF(N818="nulová",J818,0)</f>
        <v>0</v>
      </c>
      <c r="BJ818" s="18" t="s">
        <v>84</v>
      </c>
      <c r="BK818" s="143">
        <f>ROUND(I818*H818,2)</f>
        <v>0</v>
      </c>
      <c r="BL818" s="18" t="s">
        <v>168</v>
      </c>
      <c r="BM818" s="142" t="s">
        <v>1766</v>
      </c>
    </row>
    <row r="819" spans="2:65" s="1" customFormat="1" ht="11.25">
      <c r="B819" s="33"/>
      <c r="D819" s="144" t="s">
        <v>154</v>
      </c>
      <c r="F819" s="145" t="s">
        <v>1765</v>
      </c>
      <c r="I819" s="146"/>
      <c r="L819" s="33"/>
      <c r="M819" s="147"/>
      <c r="T819" s="54"/>
      <c r="AT819" s="18" t="s">
        <v>154</v>
      </c>
      <c r="AU819" s="18" t="s">
        <v>86</v>
      </c>
    </row>
    <row r="820" spans="2:65" s="12" customFormat="1" ht="11.25">
      <c r="B820" s="163"/>
      <c r="D820" s="144" t="s">
        <v>476</v>
      </c>
      <c r="E820" s="164" t="s">
        <v>21</v>
      </c>
      <c r="F820" s="165" t="s">
        <v>781</v>
      </c>
      <c r="H820" s="166">
        <v>70.7</v>
      </c>
      <c r="I820" s="167"/>
      <c r="L820" s="163"/>
      <c r="M820" s="168"/>
      <c r="T820" s="169"/>
      <c r="AT820" s="164" t="s">
        <v>476</v>
      </c>
      <c r="AU820" s="164" t="s">
        <v>86</v>
      </c>
      <c r="AV820" s="12" t="s">
        <v>86</v>
      </c>
      <c r="AW820" s="12" t="s">
        <v>38</v>
      </c>
      <c r="AX820" s="12" t="s">
        <v>84</v>
      </c>
      <c r="AY820" s="164" t="s">
        <v>146</v>
      </c>
    </row>
    <row r="821" spans="2:65" s="12" customFormat="1" ht="11.25">
      <c r="B821" s="163"/>
      <c r="D821" s="144" t="s">
        <v>476</v>
      </c>
      <c r="F821" s="165" t="s">
        <v>1767</v>
      </c>
      <c r="H821" s="166">
        <v>71.406999999999996</v>
      </c>
      <c r="I821" s="167"/>
      <c r="L821" s="163"/>
      <c r="M821" s="168"/>
      <c r="T821" s="169"/>
      <c r="AT821" s="164" t="s">
        <v>476</v>
      </c>
      <c r="AU821" s="164" t="s">
        <v>86</v>
      </c>
      <c r="AV821" s="12" t="s">
        <v>86</v>
      </c>
      <c r="AW821" s="12" t="s">
        <v>4</v>
      </c>
      <c r="AX821" s="12" t="s">
        <v>84</v>
      </c>
      <c r="AY821" s="164" t="s">
        <v>146</v>
      </c>
    </row>
    <row r="822" spans="2:65" s="1" customFormat="1" ht="16.5" customHeight="1">
      <c r="B822" s="33"/>
      <c r="C822" s="149" t="s">
        <v>1768</v>
      </c>
      <c r="D822" s="149" t="s">
        <v>195</v>
      </c>
      <c r="E822" s="150" t="s">
        <v>1769</v>
      </c>
      <c r="F822" s="151" t="s">
        <v>1770</v>
      </c>
      <c r="G822" s="152" t="s">
        <v>722</v>
      </c>
      <c r="H822" s="153">
        <v>73.02</v>
      </c>
      <c r="I822" s="154"/>
      <c r="J822" s="155">
        <f>ROUND(I822*H822,2)</f>
        <v>0</v>
      </c>
      <c r="K822" s="151" t="s">
        <v>967</v>
      </c>
      <c r="L822" s="33"/>
      <c r="M822" s="156" t="s">
        <v>21</v>
      </c>
      <c r="N822" s="157" t="s">
        <v>48</v>
      </c>
      <c r="P822" s="140">
        <f>O822*H822</f>
        <v>0</v>
      </c>
      <c r="Q822" s="140">
        <v>8.0030000000000004E-2</v>
      </c>
      <c r="R822" s="140">
        <f>Q822*H822</f>
        <v>5.8437906000000002</v>
      </c>
      <c r="S822" s="140">
        <v>0</v>
      </c>
      <c r="T822" s="141">
        <f>S822*H822</f>
        <v>0</v>
      </c>
      <c r="AR822" s="142" t="s">
        <v>168</v>
      </c>
      <c r="AT822" s="142" t="s">
        <v>195</v>
      </c>
      <c r="AU822" s="142" t="s">
        <v>86</v>
      </c>
      <c r="AY822" s="18" t="s">
        <v>146</v>
      </c>
      <c r="BE822" s="143">
        <f>IF(N822="základní",J822,0)</f>
        <v>0</v>
      </c>
      <c r="BF822" s="143">
        <f>IF(N822="snížená",J822,0)</f>
        <v>0</v>
      </c>
      <c r="BG822" s="143">
        <f>IF(N822="zákl. přenesená",J822,0)</f>
        <v>0</v>
      </c>
      <c r="BH822" s="143">
        <f>IF(N822="sníž. přenesená",J822,0)</f>
        <v>0</v>
      </c>
      <c r="BI822" s="143">
        <f>IF(N822="nulová",J822,0)</f>
        <v>0</v>
      </c>
      <c r="BJ822" s="18" t="s">
        <v>84</v>
      </c>
      <c r="BK822" s="143">
        <f>ROUND(I822*H822,2)</f>
        <v>0</v>
      </c>
      <c r="BL822" s="18" t="s">
        <v>168</v>
      </c>
      <c r="BM822" s="142" t="s">
        <v>1771</v>
      </c>
    </row>
    <row r="823" spans="2:65" s="1" customFormat="1" ht="19.5">
      <c r="B823" s="33"/>
      <c r="D823" s="144" t="s">
        <v>154</v>
      </c>
      <c r="F823" s="145" t="s">
        <v>1772</v>
      </c>
      <c r="I823" s="146"/>
      <c r="L823" s="33"/>
      <c r="M823" s="147"/>
      <c r="T823" s="54"/>
      <c r="AT823" s="18" t="s">
        <v>154</v>
      </c>
      <c r="AU823" s="18" t="s">
        <v>86</v>
      </c>
    </row>
    <row r="824" spans="2:65" s="1" customFormat="1" ht="11.25">
      <c r="B824" s="33"/>
      <c r="D824" s="181" t="s">
        <v>970</v>
      </c>
      <c r="F824" s="182" t="s">
        <v>1773</v>
      </c>
      <c r="I824" s="146"/>
      <c r="L824" s="33"/>
      <c r="M824" s="147"/>
      <c r="T824" s="54"/>
      <c r="AT824" s="18" t="s">
        <v>970</v>
      </c>
      <c r="AU824" s="18" t="s">
        <v>86</v>
      </c>
    </row>
    <row r="825" spans="2:65" s="14" customFormat="1" ht="11.25">
      <c r="B825" s="183"/>
      <c r="D825" s="144" t="s">
        <v>476</v>
      </c>
      <c r="E825" s="184" t="s">
        <v>21</v>
      </c>
      <c r="F825" s="185" t="s">
        <v>1000</v>
      </c>
      <c r="H825" s="184" t="s">
        <v>21</v>
      </c>
      <c r="I825" s="186"/>
      <c r="L825" s="183"/>
      <c r="M825" s="187"/>
      <c r="T825" s="188"/>
      <c r="AT825" s="184" t="s">
        <v>476</v>
      </c>
      <c r="AU825" s="184" t="s">
        <v>86</v>
      </c>
      <c r="AV825" s="14" t="s">
        <v>84</v>
      </c>
      <c r="AW825" s="14" t="s">
        <v>38</v>
      </c>
      <c r="AX825" s="14" t="s">
        <v>77</v>
      </c>
      <c r="AY825" s="184" t="s">
        <v>146</v>
      </c>
    </row>
    <row r="826" spans="2:65" s="12" customFormat="1" ht="11.25">
      <c r="B826" s="163"/>
      <c r="D826" s="144" t="s">
        <v>476</v>
      </c>
      <c r="E826" s="164" t="s">
        <v>21</v>
      </c>
      <c r="F826" s="165" t="s">
        <v>1774</v>
      </c>
      <c r="H826" s="166">
        <v>14.66</v>
      </c>
      <c r="I826" s="167"/>
      <c r="L826" s="163"/>
      <c r="M826" s="168"/>
      <c r="T826" s="169"/>
      <c r="AT826" s="164" t="s">
        <v>476</v>
      </c>
      <c r="AU826" s="164" t="s">
        <v>86</v>
      </c>
      <c r="AV826" s="12" t="s">
        <v>86</v>
      </c>
      <c r="AW826" s="12" t="s">
        <v>38</v>
      </c>
      <c r="AX826" s="12" t="s">
        <v>77</v>
      </c>
      <c r="AY826" s="164" t="s">
        <v>146</v>
      </c>
    </row>
    <row r="827" spans="2:65" s="12" customFormat="1" ht="11.25">
      <c r="B827" s="163"/>
      <c r="D827" s="144" t="s">
        <v>476</v>
      </c>
      <c r="E827" s="164" t="s">
        <v>21</v>
      </c>
      <c r="F827" s="165" t="s">
        <v>1775</v>
      </c>
      <c r="H827" s="166">
        <v>58.36</v>
      </c>
      <c r="I827" s="167"/>
      <c r="L827" s="163"/>
      <c r="M827" s="168"/>
      <c r="T827" s="169"/>
      <c r="AT827" s="164" t="s">
        <v>476</v>
      </c>
      <c r="AU827" s="164" t="s">
        <v>86</v>
      </c>
      <c r="AV827" s="12" t="s">
        <v>86</v>
      </c>
      <c r="AW827" s="12" t="s">
        <v>38</v>
      </c>
      <c r="AX827" s="12" t="s">
        <v>77</v>
      </c>
      <c r="AY827" s="164" t="s">
        <v>146</v>
      </c>
    </row>
    <row r="828" spans="2:65" s="13" customFormat="1" ht="11.25">
      <c r="B828" s="170"/>
      <c r="D828" s="144" t="s">
        <v>476</v>
      </c>
      <c r="E828" s="171" t="s">
        <v>941</v>
      </c>
      <c r="F828" s="172" t="s">
        <v>479</v>
      </c>
      <c r="H828" s="173">
        <v>73.02</v>
      </c>
      <c r="I828" s="174"/>
      <c r="L828" s="170"/>
      <c r="M828" s="175"/>
      <c r="T828" s="176"/>
      <c r="AT828" s="171" t="s">
        <v>476</v>
      </c>
      <c r="AU828" s="171" t="s">
        <v>86</v>
      </c>
      <c r="AV828" s="13" t="s">
        <v>168</v>
      </c>
      <c r="AW828" s="13" t="s">
        <v>38</v>
      </c>
      <c r="AX828" s="13" t="s">
        <v>84</v>
      </c>
      <c r="AY828" s="171" t="s">
        <v>146</v>
      </c>
    </row>
    <row r="829" spans="2:65" s="1" customFormat="1" ht="16.5" customHeight="1">
      <c r="B829" s="33"/>
      <c r="C829" s="130" t="s">
        <v>1776</v>
      </c>
      <c r="D829" s="130" t="s">
        <v>147</v>
      </c>
      <c r="E829" s="131" t="s">
        <v>1777</v>
      </c>
      <c r="F829" s="132" t="s">
        <v>1778</v>
      </c>
      <c r="G829" s="133" t="s">
        <v>722</v>
      </c>
      <c r="H829" s="134">
        <v>75.210999999999999</v>
      </c>
      <c r="I829" s="135"/>
      <c r="J829" s="136">
        <f>ROUND(I829*H829,2)</f>
        <v>0</v>
      </c>
      <c r="K829" s="132" t="s">
        <v>967</v>
      </c>
      <c r="L829" s="137"/>
      <c r="M829" s="138" t="s">
        <v>21</v>
      </c>
      <c r="N829" s="139" t="s">
        <v>48</v>
      </c>
      <c r="P829" s="140">
        <f>O829*H829</f>
        <v>0</v>
      </c>
      <c r="Q829" s="140">
        <v>0.108</v>
      </c>
      <c r="R829" s="140">
        <f>Q829*H829</f>
        <v>8.1227879999999999</v>
      </c>
      <c r="S829" s="140">
        <v>0</v>
      </c>
      <c r="T829" s="141">
        <f>S829*H829</f>
        <v>0</v>
      </c>
      <c r="AR829" s="142" t="s">
        <v>189</v>
      </c>
      <c r="AT829" s="142" t="s">
        <v>147</v>
      </c>
      <c r="AU829" s="142" t="s">
        <v>86</v>
      </c>
      <c r="AY829" s="18" t="s">
        <v>146</v>
      </c>
      <c r="BE829" s="143">
        <f>IF(N829="základní",J829,0)</f>
        <v>0</v>
      </c>
      <c r="BF829" s="143">
        <f>IF(N829="snížená",J829,0)</f>
        <v>0</v>
      </c>
      <c r="BG829" s="143">
        <f>IF(N829="zákl. přenesená",J829,0)</f>
        <v>0</v>
      </c>
      <c r="BH829" s="143">
        <f>IF(N829="sníž. přenesená",J829,0)</f>
        <v>0</v>
      </c>
      <c r="BI829" s="143">
        <f>IF(N829="nulová",J829,0)</f>
        <v>0</v>
      </c>
      <c r="BJ829" s="18" t="s">
        <v>84</v>
      </c>
      <c r="BK829" s="143">
        <f>ROUND(I829*H829,2)</f>
        <v>0</v>
      </c>
      <c r="BL829" s="18" t="s">
        <v>168</v>
      </c>
      <c r="BM829" s="142" t="s">
        <v>1779</v>
      </c>
    </row>
    <row r="830" spans="2:65" s="1" customFormat="1" ht="11.25">
      <c r="B830" s="33"/>
      <c r="D830" s="144" t="s">
        <v>154</v>
      </c>
      <c r="F830" s="145" t="s">
        <v>1778</v>
      </c>
      <c r="I830" s="146"/>
      <c r="L830" s="33"/>
      <c r="M830" s="147"/>
      <c r="T830" s="54"/>
      <c r="AT830" s="18" t="s">
        <v>154</v>
      </c>
      <c r="AU830" s="18" t="s">
        <v>86</v>
      </c>
    </row>
    <row r="831" spans="2:65" s="12" customFormat="1" ht="11.25">
      <c r="B831" s="163"/>
      <c r="D831" s="144" t="s">
        <v>476</v>
      </c>
      <c r="E831" s="164" t="s">
        <v>21</v>
      </c>
      <c r="F831" s="165" t="s">
        <v>941</v>
      </c>
      <c r="H831" s="166">
        <v>73.02</v>
      </c>
      <c r="I831" s="167"/>
      <c r="L831" s="163"/>
      <c r="M831" s="168"/>
      <c r="T831" s="169"/>
      <c r="AT831" s="164" t="s">
        <v>476</v>
      </c>
      <c r="AU831" s="164" t="s">
        <v>86</v>
      </c>
      <c r="AV831" s="12" t="s">
        <v>86</v>
      </c>
      <c r="AW831" s="12" t="s">
        <v>38</v>
      </c>
      <c r="AX831" s="12" t="s">
        <v>84</v>
      </c>
      <c r="AY831" s="164" t="s">
        <v>146</v>
      </c>
    </row>
    <row r="832" spans="2:65" s="12" customFormat="1" ht="11.25">
      <c r="B832" s="163"/>
      <c r="D832" s="144" t="s">
        <v>476</v>
      </c>
      <c r="F832" s="165" t="s">
        <v>1780</v>
      </c>
      <c r="H832" s="166">
        <v>75.210999999999999</v>
      </c>
      <c r="I832" s="167"/>
      <c r="L832" s="163"/>
      <c r="M832" s="168"/>
      <c r="T832" s="169"/>
      <c r="AT832" s="164" t="s">
        <v>476</v>
      </c>
      <c r="AU832" s="164" t="s">
        <v>86</v>
      </c>
      <c r="AV832" s="12" t="s">
        <v>86</v>
      </c>
      <c r="AW832" s="12" t="s">
        <v>4</v>
      </c>
      <c r="AX832" s="12" t="s">
        <v>84</v>
      </c>
      <c r="AY832" s="164" t="s">
        <v>146</v>
      </c>
    </row>
    <row r="833" spans="2:65" s="11" customFormat="1" ht="22.9" customHeight="1">
      <c r="B833" s="120"/>
      <c r="D833" s="121" t="s">
        <v>76</v>
      </c>
      <c r="E833" s="158" t="s">
        <v>189</v>
      </c>
      <c r="F833" s="158" t="s">
        <v>1781</v>
      </c>
      <c r="I833" s="123"/>
      <c r="J833" s="159">
        <f>BK833</f>
        <v>0</v>
      </c>
      <c r="L833" s="120"/>
      <c r="M833" s="125"/>
      <c r="P833" s="126">
        <f>SUM(P834:P1015)</f>
        <v>0</v>
      </c>
      <c r="R833" s="126">
        <f>SUM(R834:R1015)</f>
        <v>85.419772019999982</v>
      </c>
      <c r="T833" s="127">
        <f>SUM(T834:T1015)</f>
        <v>58.172250000000005</v>
      </c>
      <c r="AR833" s="121" t="s">
        <v>84</v>
      </c>
      <c r="AT833" s="128" t="s">
        <v>76</v>
      </c>
      <c r="AU833" s="128" t="s">
        <v>84</v>
      </c>
      <c r="AY833" s="121" t="s">
        <v>146</v>
      </c>
      <c r="BK833" s="129">
        <f>SUM(BK834:BK1015)</f>
        <v>0</v>
      </c>
    </row>
    <row r="834" spans="2:65" s="1" customFormat="1" ht="16.5" customHeight="1">
      <c r="B834" s="33"/>
      <c r="C834" s="149" t="s">
        <v>1782</v>
      </c>
      <c r="D834" s="149" t="s">
        <v>195</v>
      </c>
      <c r="E834" s="150" t="s">
        <v>1783</v>
      </c>
      <c r="F834" s="151" t="s">
        <v>1784</v>
      </c>
      <c r="G834" s="152" t="s">
        <v>251</v>
      </c>
      <c r="H834" s="153">
        <v>146</v>
      </c>
      <c r="I834" s="154"/>
      <c r="J834" s="155">
        <f>ROUND(I834*H834,2)</f>
        <v>0</v>
      </c>
      <c r="K834" s="151" t="s">
        <v>967</v>
      </c>
      <c r="L834" s="33"/>
      <c r="M834" s="156" t="s">
        <v>21</v>
      </c>
      <c r="N834" s="157" t="s">
        <v>48</v>
      </c>
      <c r="P834" s="140">
        <f>O834*H834</f>
        <v>0</v>
      </c>
      <c r="Q834" s="140">
        <v>0</v>
      </c>
      <c r="R834" s="140">
        <f>Q834*H834</f>
        <v>0</v>
      </c>
      <c r="S834" s="140">
        <v>0.32</v>
      </c>
      <c r="T834" s="141">
        <f>S834*H834</f>
        <v>46.72</v>
      </c>
      <c r="AR834" s="142" t="s">
        <v>168</v>
      </c>
      <c r="AT834" s="142" t="s">
        <v>195</v>
      </c>
      <c r="AU834" s="142" t="s">
        <v>86</v>
      </c>
      <c r="AY834" s="18" t="s">
        <v>146</v>
      </c>
      <c r="BE834" s="143">
        <f>IF(N834="základní",J834,0)</f>
        <v>0</v>
      </c>
      <c r="BF834" s="143">
        <f>IF(N834="snížená",J834,0)</f>
        <v>0</v>
      </c>
      <c r="BG834" s="143">
        <f>IF(N834="zákl. přenesená",J834,0)</f>
        <v>0</v>
      </c>
      <c r="BH834" s="143">
        <f>IF(N834="sníž. přenesená",J834,0)</f>
        <v>0</v>
      </c>
      <c r="BI834" s="143">
        <f>IF(N834="nulová",J834,0)</f>
        <v>0</v>
      </c>
      <c r="BJ834" s="18" t="s">
        <v>84</v>
      </c>
      <c r="BK834" s="143">
        <f>ROUND(I834*H834,2)</f>
        <v>0</v>
      </c>
      <c r="BL834" s="18" t="s">
        <v>168</v>
      </c>
      <c r="BM834" s="142" t="s">
        <v>1785</v>
      </c>
    </row>
    <row r="835" spans="2:65" s="1" customFormat="1" ht="11.25">
      <c r="B835" s="33"/>
      <c r="D835" s="144" t="s">
        <v>154</v>
      </c>
      <c r="F835" s="145" t="s">
        <v>1786</v>
      </c>
      <c r="I835" s="146"/>
      <c r="L835" s="33"/>
      <c r="M835" s="147"/>
      <c r="T835" s="54"/>
      <c r="AT835" s="18" t="s">
        <v>154</v>
      </c>
      <c r="AU835" s="18" t="s">
        <v>86</v>
      </c>
    </row>
    <row r="836" spans="2:65" s="1" customFormat="1" ht="11.25">
      <c r="B836" s="33"/>
      <c r="D836" s="181" t="s">
        <v>970</v>
      </c>
      <c r="F836" s="182" t="s">
        <v>1787</v>
      </c>
      <c r="I836" s="146"/>
      <c r="L836" s="33"/>
      <c r="M836" s="147"/>
      <c r="T836" s="54"/>
      <c r="AT836" s="18" t="s">
        <v>970</v>
      </c>
      <c r="AU836" s="18" t="s">
        <v>86</v>
      </c>
    </row>
    <row r="837" spans="2:65" s="14" customFormat="1" ht="11.25">
      <c r="B837" s="183"/>
      <c r="D837" s="144" t="s">
        <v>476</v>
      </c>
      <c r="E837" s="184" t="s">
        <v>21</v>
      </c>
      <c r="F837" s="185" t="s">
        <v>1788</v>
      </c>
      <c r="H837" s="184" t="s">
        <v>21</v>
      </c>
      <c r="I837" s="186"/>
      <c r="L837" s="183"/>
      <c r="M837" s="187"/>
      <c r="T837" s="188"/>
      <c r="AT837" s="184" t="s">
        <v>476</v>
      </c>
      <c r="AU837" s="184" t="s">
        <v>86</v>
      </c>
      <c r="AV837" s="14" t="s">
        <v>84</v>
      </c>
      <c r="AW837" s="14" t="s">
        <v>38</v>
      </c>
      <c r="AX837" s="14" t="s">
        <v>77</v>
      </c>
      <c r="AY837" s="184" t="s">
        <v>146</v>
      </c>
    </row>
    <row r="838" spans="2:65" s="12" customFormat="1" ht="11.25">
      <c r="B838" s="163"/>
      <c r="D838" s="144" t="s">
        <v>476</v>
      </c>
      <c r="E838" s="164" t="s">
        <v>752</v>
      </c>
      <c r="F838" s="165" t="s">
        <v>753</v>
      </c>
      <c r="H838" s="166">
        <v>146</v>
      </c>
      <c r="I838" s="167"/>
      <c r="L838" s="163"/>
      <c r="M838" s="168"/>
      <c r="T838" s="169"/>
      <c r="AT838" s="164" t="s">
        <v>476</v>
      </c>
      <c r="AU838" s="164" t="s">
        <v>86</v>
      </c>
      <c r="AV838" s="12" t="s">
        <v>86</v>
      </c>
      <c r="AW838" s="12" t="s">
        <v>38</v>
      </c>
      <c r="AX838" s="12" t="s">
        <v>84</v>
      </c>
      <c r="AY838" s="164" t="s">
        <v>146</v>
      </c>
    </row>
    <row r="839" spans="2:65" s="1" customFormat="1" ht="21.75" customHeight="1">
      <c r="B839" s="33"/>
      <c r="C839" s="149" t="s">
        <v>1789</v>
      </c>
      <c r="D839" s="149" t="s">
        <v>195</v>
      </c>
      <c r="E839" s="150" t="s">
        <v>1790</v>
      </c>
      <c r="F839" s="151" t="s">
        <v>1791</v>
      </c>
      <c r="G839" s="152" t="s">
        <v>251</v>
      </c>
      <c r="H839" s="153">
        <v>76.349999999999994</v>
      </c>
      <c r="I839" s="154"/>
      <c r="J839" s="155">
        <f>ROUND(I839*H839,2)</f>
        <v>0</v>
      </c>
      <c r="K839" s="151" t="s">
        <v>967</v>
      </c>
      <c r="L839" s="33"/>
      <c r="M839" s="156" t="s">
        <v>21</v>
      </c>
      <c r="N839" s="157" t="s">
        <v>48</v>
      </c>
      <c r="P839" s="140">
        <f>O839*H839</f>
        <v>0</v>
      </c>
      <c r="Q839" s="140">
        <v>1.8000000000000001E-4</v>
      </c>
      <c r="R839" s="140">
        <f>Q839*H839</f>
        <v>1.3743E-2</v>
      </c>
      <c r="S839" s="140">
        <v>0</v>
      </c>
      <c r="T839" s="141">
        <f>S839*H839</f>
        <v>0</v>
      </c>
      <c r="AR839" s="142" t="s">
        <v>168</v>
      </c>
      <c r="AT839" s="142" t="s">
        <v>195</v>
      </c>
      <c r="AU839" s="142" t="s">
        <v>86</v>
      </c>
      <c r="AY839" s="18" t="s">
        <v>146</v>
      </c>
      <c r="BE839" s="143">
        <f>IF(N839="základní",J839,0)</f>
        <v>0</v>
      </c>
      <c r="BF839" s="143">
        <f>IF(N839="snížená",J839,0)</f>
        <v>0</v>
      </c>
      <c r="BG839" s="143">
        <f>IF(N839="zákl. přenesená",J839,0)</f>
        <v>0</v>
      </c>
      <c r="BH839" s="143">
        <f>IF(N839="sníž. přenesená",J839,0)</f>
        <v>0</v>
      </c>
      <c r="BI839" s="143">
        <f>IF(N839="nulová",J839,0)</f>
        <v>0</v>
      </c>
      <c r="BJ839" s="18" t="s">
        <v>84</v>
      </c>
      <c r="BK839" s="143">
        <f>ROUND(I839*H839,2)</f>
        <v>0</v>
      </c>
      <c r="BL839" s="18" t="s">
        <v>168</v>
      </c>
      <c r="BM839" s="142" t="s">
        <v>1792</v>
      </c>
    </row>
    <row r="840" spans="2:65" s="1" customFormat="1" ht="11.25">
      <c r="B840" s="33"/>
      <c r="D840" s="144" t="s">
        <v>154</v>
      </c>
      <c r="F840" s="145" t="s">
        <v>1793</v>
      </c>
      <c r="I840" s="146"/>
      <c r="L840" s="33"/>
      <c r="M840" s="147"/>
      <c r="T840" s="54"/>
      <c r="AT840" s="18" t="s">
        <v>154</v>
      </c>
      <c r="AU840" s="18" t="s">
        <v>86</v>
      </c>
    </row>
    <row r="841" spans="2:65" s="1" customFormat="1" ht="11.25">
      <c r="B841" s="33"/>
      <c r="D841" s="181" t="s">
        <v>970</v>
      </c>
      <c r="F841" s="182" t="s">
        <v>1794</v>
      </c>
      <c r="I841" s="146"/>
      <c r="L841" s="33"/>
      <c r="M841" s="147"/>
      <c r="T841" s="54"/>
      <c r="AT841" s="18" t="s">
        <v>970</v>
      </c>
      <c r="AU841" s="18" t="s">
        <v>86</v>
      </c>
    </row>
    <row r="842" spans="2:65" s="14" customFormat="1" ht="11.25">
      <c r="B842" s="183"/>
      <c r="D842" s="144" t="s">
        <v>476</v>
      </c>
      <c r="E842" s="184" t="s">
        <v>21</v>
      </c>
      <c r="F842" s="185" t="s">
        <v>1602</v>
      </c>
      <c r="H842" s="184" t="s">
        <v>21</v>
      </c>
      <c r="I842" s="186"/>
      <c r="L842" s="183"/>
      <c r="M842" s="187"/>
      <c r="T842" s="188"/>
      <c r="AT842" s="184" t="s">
        <v>476</v>
      </c>
      <c r="AU842" s="184" t="s">
        <v>86</v>
      </c>
      <c r="AV842" s="14" t="s">
        <v>84</v>
      </c>
      <c r="AW842" s="14" t="s">
        <v>38</v>
      </c>
      <c r="AX842" s="14" t="s">
        <v>77</v>
      </c>
      <c r="AY842" s="184" t="s">
        <v>146</v>
      </c>
    </row>
    <row r="843" spans="2:65" s="12" customFormat="1" ht="11.25">
      <c r="B843" s="163"/>
      <c r="D843" s="144" t="s">
        <v>476</v>
      </c>
      <c r="E843" s="164" t="s">
        <v>936</v>
      </c>
      <c r="F843" s="165" t="s">
        <v>1795</v>
      </c>
      <c r="H843" s="166">
        <v>76.349999999999994</v>
      </c>
      <c r="I843" s="167"/>
      <c r="L843" s="163"/>
      <c r="M843" s="168"/>
      <c r="T843" s="169"/>
      <c r="AT843" s="164" t="s">
        <v>476</v>
      </c>
      <c r="AU843" s="164" t="s">
        <v>86</v>
      </c>
      <c r="AV843" s="12" t="s">
        <v>86</v>
      </c>
      <c r="AW843" s="12" t="s">
        <v>38</v>
      </c>
      <c r="AX843" s="12" t="s">
        <v>84</v>
      </c>
      <c r="AY843" s="164" t="s">
        <v>146</v>
      </c>
    </row>
    <row r="844" spans="2:65" s="1" customFormat="1" ht="16.5" customHeight="1">
      <c r="B844" s="33"/>
      <c r="C844" s="130" t="s">
        <v>1796</v>
      </c>
      <c r="D844" s="130" t="s">
        <v>147</v>
      </c>
      <c r="E844" s="131" t="s">
        <v>1797</v>
      </c>
      <c r="F844" s="132" t="s">
        <v>1798</v>
      </c>
      <c r="G844" s="133" t="s">
        <v>251</v>
      </c>
      <c r="H844" s="134">
        <v>77.114000000000004</v>
      </c>
      <c r="I844" s="135"/>
      <c r="J844" s="136">
        <f>ROUND(I844*H844,2)</f>
        <v>0</v>
      </c>
      <c r="K844" s="132" t="s">
        <v>967</v>
      </c>
      <c r="L844" s="137"/>
      <c r="M844" s="138" t="s">
        <v>21</v>
      </c>
      <c r="N844" s="139" t="s">
        <v>48</v>
      </c>
      <c r="P844" s="140">
        <f>O844*H844</f>
        <v>0</v>
      </c>
      <c r="Q844" s="140">
        <v>0.30399999999999999</v>
      </c>
      <c r="R844" s="140">
        <f>Q844*H844</f>
        <v>23.442655999999999</v>
      </c>
      <c r="S844" s="140">
        <v>0</v>
      </c>
      <c r="T844" s="141">
        <f>S844*H844</f>
        <v>0</v>
      </c>
      <c r="AR844" s="142" t="s">
        <v>189</v>
      </c>
      <c r="AT844" s="142" t="s">
        <v>147</v>
      </c>
      <c r="AU844" s="142" t="s">
        <v>86</v>
      </c>
      <c r="AY844" s="18" t="s">
        <v>146</v>
      </c>
      <c r="BE844" s="143">
        <f>IF(N844="základní",J844,0)</f>
        <v>0</v>
      </c>
      <c r="BF844" s="143">
        <f>IF(N844="snížená",J844,0)</f>
        <v>0</v>
      </c>
      <c r="BG844" s="143">
        <f>IF(N844="zákl. přenesená",J844,0)</f>
        <v>0</v>
      </c>
      <c r="BH844" s="143">
        <f>IF(N844="sníž. přenesená",J844,0)</f>
        <v>0</v>
      </c>
      <c r="BI844" s="143">
        <f>IF(N844="nulová",J844,0)</f>
        <v>0</v>
      </c>
      <c r="BJ844" s="18" t="s">
        <v>84</v>
      </c>
      <c r="BK844" s="143">
        <f>ROUND(I844*H844,2)</f>
        <v>0</v>
      </c>
      <c r="BL844" s="18" t="s">
        <v>168</v>
      </c>
      <c r="BM844" s="142" t="s">
        <v>1799</v>
      </c>
    </row>
    <row r="845" spans="2:65" s="1" customFormat="1" ht="11.25">
      <c r="B845" s="33"/>
      <c r="D845" s="144" t="s">
        <v>154</v>
      </c>
      <c r="F845" s="145" t="s">
        <v>1798</v>
      </c>
      <c r="I845" s="146"/>
      <c r="L845" s="33"/>
      <c r="M845" s="147"/>
      <c r="T845" s="54"/>
      <c r="AT845" s="18" t="s">
        <v>154</v>
      </c>
      <c r="AU845" s="18" t="s">
        <v>86</v>
      </c>
    </row>
    <row r="846" spans="2:65" s="12" customFormat="1" ht="11.25">
      <c r="B846" s="163"/>
      <c r="D846" s="144" t="s">
        <v>476</v>
      </c>
      <c r="E846" s="164" t="s">
        <v>21</v>
      </c>
      <c r="F846" s="165" t="s">
        <v>936</v>
      </c>
      <c r="H846" s="166">
        <v>76.349999999999994</v>
      </c>
      <c r="I846" s="167"/>
      <c r="L846" s="163"/>
      <c r="M846" s="168"/>
      <c r="T846" s="169"/>
      <c r="AT846" s="164" t="s">
        <v>476</v>
      </c>
      <c r="AU846" s="164" t="s">
        <v>86</v>
      </c>
      <c r="AV846" s="12" t="s">
        <v>86</v>
      </c>
      <c r="AW846" s="12" t="s">
        <v>38</v>
      </c>
      <c r="AX846" s="12" t="s">
        <v>84</v>
      </c>
      <c r="AY846" s="164" t="s">
        <v>146</v>
      </c>
    </row>
    <row r="847" spans="2:65" s="12" customFormat="1" ht="11.25">
      <c r="B847" s="163"/>
      <c r="D847" s="144" t="s">
        <v>476</v>
      </c>
      <c r="F847" s="165" t="s">
        <v>1800</v>
      </c>
      <c r="H847" s="166">
        <v>77.114000000000004</v>
      </c>
      <c r="I847" s="167"/>
      <c r="L847" s="163"/>
      <c r="M847" s="168"/>
      <c r="T847" s="169"/>
      <c r="AT847" s="164" t="s">
        <v>476</v>
      </c>
      <c r="AU847" s="164" t="s">
        <v>86</v>
      </c>
      <c r="AV847" s="12" t="s">
        <v>86</v>
      </c>
      <c r="AW847" s="12" t="s">
        <v>4</v>
      </c>
      <c r="AX847" s="12" t="s">
        <v>84</v>
      </c>
      <c r="AY847" s="164" t="s">
        <v>146</v>
      </c>
    </row>
    <row r="848" spans="2:65" s="1" customFormat="1" ht="21.75" customHeight="1">
      <c r="B848" s="33"/>
      <c r="C848" s="149" t="s">
        <v>1801</v>
      </c>
      <c r="D848" s="149" t="s">
        <v>195</v>
      </c>
      <c r="E848" s="150" t="s">
        <v>1802</v>
      </c>
      <c r="F848" s="151" t="s">
        <v>1803</v>
      </c>
      <c r="G848" s="152" t="s">
        <v>251</v>
      </c>
      <c r="H848" s="153">
        <v>80.45</v>
      </c>
      <c r="I848" s="154"/>
      <c r="J848" s="155">
        <f>ROUND(I848*H848,2)</f>
        <v>0</v>
      </c>
      <c r="K848" s="151" t="s">
        <v>967</v>
      </c>
      <c r="L848" s="33"/>
      <c r="M848" s="156" t="s">
        <v>21</v>
      </c>
      <c r="N848" s="157" t="s">
        <v>48</v>
      </c>
      <c r="P848" s="140">
        <f>O848*H848</f>
        <v>0</v>
      </c>
      <c r="Q848" s="140">
        <v>2.3000000000000001E-4</v>
      </c>
      <c r="R848" s="140">
        <f>Q848*H848</f>
        <v>1.8503500000000003E-2</v>
      </c>
      <c r="S848" s="140">
        <v>0</v>
      </c>
      <c r="T848" s="141">
        <f>S848*H848</f>
        <v>0</v>
      </c>
      <c r="AR848" s="142" t="s">
        <v>168</v>
      </c>
      <c r="AT848" s="142" t="s">
        <v>195</v>
      </c>
      <c r="AU848" s="142" t="s">
        <v>86</v>
      </c>
      <c r="AY848" s="18" t="s">
        <v>146</v>
      </c>
      <c r="BE848" s="143">
        <f>IF(N848="základní",J848,0)</f>
        <v>0</v>
      </c>
      <c r="BF848" s="143">
        <f>IF(N848="snížená",J848,0)</f>
        <v>0</v>
      </c>
      <c r="BG848" s="143">
        <f>IF(N848="zákl. přenesená",J848,0)</f>
        <v>0</v>
      </c>
      <c r="BH848" s="143">
        <f>IF(N848="sníž. přenesená",J848,0)</f>
        <v>0</v>
      </c>
      <c r="BI848" s="143">
        <f>IF(N848="nulová",J848,0)</f>
        <v>0</v>
      </c>
      <c r="BJ848" s="18" t="s">
        <v>84</v>
      </c>
      <c r="BK848" s="143">
        <f>ROUND(I848*H848,2)</f>
        <v>0</v>
      </c>
      <c r="BL848" s="18" t="s">
        <v>168</v>
      </c>
      <c r="BM848" s="142" t="s">
        <v>1804</v>
      </c>
    </row>
    <row r="849" spans="2:65" s="1" customFormat="1" ht="11.25">
      <c r="B849" s="33"/>
      <c r="D849" s="144" t="s">
        <v>154</v>
      </c>
      <c r="F849" s="145" t="s">
        <v>1805</v>
      </c>
      <c r="I849" s="146"/>
      <c r="L849" s="33"/>
      <c r="M849" s="147"/>
      <c r="T849" s="54"/>
      <c r="AT849" s="18" t="s">
        <v>154</v>
      </c>
      <c r="AU849" s="18" t="s">
        <v>86</v>
      </c>
    </row>
    <row r="850" spans="2:65" s="1" customFormat="1" ht="11.25">
      <c r="B850" s="33"/>
      <c r="D850" s="181" t="s">
        <v>970</v>
      </c>
      <c r="F850" s="182" t="s">
        <v>1806</v>
      </c>
      <c r="I850" s="146"/>
      <c r="L850" s="33"/>
      <c r="M850" s="147"/>
      <c r="T850" s="54"/>
      <c r="AT850" s="18" t="s">
        <v>970</v>
      </c>
      <c r="AU850" s="18" t="s">
        <v>86</v>
      </c>
    </row>
    <row r="851" spans="2:65" s="14" customFormat="1" ht="11.25">
      <c r="B851" s="183"/>
      <c r="D851" s="144" t="s">
        <v>476</v>
      </c>
      <c r="E851" s="184" t="s">
        <v>21</v>
      </c>
      <c r="F851" s="185" t="s">
        <v>1602</v>
      </c>
      <c r="H851" s="184" t="s">
        <v>21</v>
      </c>
      <c r="I851" s="186"/>
      <c r="L851" s="183"/>
      <c r="M851" s="187"/>
      <c r="T851" s="188"/>
      <c r="AT851" s="184" t="s">
        <v>476</v>
      </c>
      <c r="AU851" s="184" t="s">
        <v>86</v>
      </c>
      <c r="AV851" s="14" t="s">
        <v>84</v>
      </c>
      <c r="AW851" s="14" t="s">
        <v>38</v>
      </c>
      <c r="AX851" s="14" t="s">
        <v>77</v>
      </c>
      <c r="AY851" s="184" t="s">
        <v>146</v>
      </c>
    </row>
    <row r="852" spans="2:65" s="12" customFormat="1" ht="11.25">
      <c r="B852" s="163"/>
      <c r="D852" s="144" t="s">
        <v>476</v>
      </c>
      <c r="E852" s="164" t="s">
        <v>938</v>
      </c>
      <c r="F852" s="165" t="s">
        <v>1807</v>
      </c>
      <c r="H852" s="166">
        <v>80.45</v>
      </c>
      <c r="I852" s="167"/>
      <c r="L852" s="163"/>
      <c r="M852" s="168"/>
      <c r="T852" s="169"/>
      <c r="AT852" s="164" t="s">
        <v>476</v>
      </c>
      <c r="AU852" s="164" t="s">
        <v>86</v>
      </c>
      <c r="AV852" s="12" t="s">
        <v>86</v>
      </c>
      <c r="AW852" s="12" t="s">
        <v>38</v>
      </c>
      <c r="AX852" s="12" t="s">
        <v>84</v>
      </c>
      <c r="AY852" s="164" t="s">
        <v>146</v>
      </c>
    </row>
    <row r="853" spans="2:65" s="1" customFormat="1" ht="16.5" customHeight="1">
      <c r="B853" s="33"/>
      <c r="C853" s="130" t="s">
        <v>1808</v>
      </c>
      <c r="D853" s="130" t="s">
        <v>147</v>
      </c>
      <c r="E853" s="131" t="s">
        <v>1809</v>
      </c>
      <c r="F853" s="132" t="s">
        <v>1810</v>
      </c>
      <c r="G853" s="133" t="s">
        <v>251</v>
      </c>
      <c r="H853" s="134">
        <v>81.254999999999995</v>
      </c>
      <c r="I853" s="135"/>
      <c r="J853" s="136">
        <f>ROUND(I853*H853,2)</f>
        <v>0</v>
      </c>
      <c r="K853" s="132" t="s">
        <v>967</v>
      </c>
      <c r="L853" s="137"/>
      <c r="M853" s="138" t="s">
        <v>21</v>
      </c>
      <c r="N853" s="139" t="s">
        <v>48</v>
      </c>
      <c r="P853" s="140">
        <f>O853*H853</f>
        <v>0</v>
      </c>
      <c r="Q853" s="140">
        <v>0.37159999999999999</v>
      </c>
      <c r="R853" s="140">
        <f>Q853*H853</f>
        <v>30.194357999999998</v>
      </c>
      <c r="S853" s="140">
        <v>0</v>
      </c>
      <c r="T853" s="141">
        <f>S853*H853</f>
        <v>0</v>
      </c>
      <c r="AR853" s="142" t="s">
        <v>189</v>
      </c>
      <c r="AT853" s="142" t="s">
        <v>147</v>
      </c>
      <c r="AU853" s="142" t="s">
        <v>86</v>
      </c>
      <c r="AY853" s="18" t="s">
        <v>146</v>
      </c>
      <c r="BE853" s="143">
        <f>IF(N853="základní",J853,0)</f>
        <v>0</v>
      </c>
      <c r="BF853" s="143">
        <f>IF(N853="snížená",J853,0)</f>
        <v>0</v>
      </c>
      <c r="BG853" s="143">
        <f>IF(N853="zákl. přenesená",J853,0)</f>
        <v>0</v>
      </c>
      <c r="BH853" s="143">
        <f>IF(N853="sníž. přenesená",J853,0)</f>
        <v>0</v>
      </c>
      <c r="BI853" s="143">
        <f>IF(N853="nulová",J853,0)</f>
        <v>0</v>
      </c>
      <c r="BJ853" s="18" t="s">
        <v>84</v>
      </c>
      <c r="BK853" s="143">
        <f>ROUND(I853*H853,2)</f>
        <v>0</v>
      </c>
      <c r="BL853" s="18" t="s">
        <v>168</v>
      </c>
      <c r="BM853" s="142" t="s">
        <v>1811</v>
      </c>
    </row>
    <row r="854" spans="2:65" s="1" customFormat="1" ht="11.25">
      <c r="B854" s="33"/>
      <c r="D854" s="144" t="s">
        <v>154</v>
      </c>
      <c r="F854" s="145" t="s">
        <v>1810</v>
      </c>
      <c r="I854" s="146"/>
      <c r="L854" s="33"/>
      <c r="M854" s="147"/>
      <c r="T854" s="54"/>
      <c r="AT854" s="18" t="s">
        <v>154</v>
      </c>
      <c r="AU854" s="18" t="s">
        <v>86</v>
      </c>
    </row>
    <row r="855" spans="2:65" s="12" customFormat="1" ht="11.25">
      <c r="B855" s="163"/>
      <c r="D855" s="144" t="s">
        <v>476</v>
      </c>
      <c r="E855" s="164" t="s">
        <v>21</v>
      </c>
      <c r="F855" s="165" t="s">
        <v>938</v>
      </c>
      <c r="H855" s="166">
        <v>80.45</v>
      </c>
      <c r="I855" s="167"/>
      <c r="L855" s="163"/>
      <c r="M855" s="168"/>
      <c r="T855" s="169"/>
      <c r="AT855" s="164" t="s">
        <v>476</v>
      </c>
      <c r="AU855" s="164" t="s">
        <v>86</v>
      </c>
      <c r="AV855" s="12" t="s">
        <v>86</v>
      </c>
      <c r="AW855" s="12" t="s">
        <v>38</v>
      </c>
      <c r="AX855" s="12" t="s">
        <v>84</v>
      </c>
      <c r="AY855" s="164" t="s">
        <v>146</v>
      </c>
    </row>
    <row r="856" spans="2:65" s="12" customFormat="1" ht="11.25">
      <c r="B856" s="163"/>
      <c r="D856" s="144" t="s">
        <v>476</v>
      </c>
      <c r="F856" s="165" t="s">
        <v>1812</v>
      </c>
      <c r="H856" s="166">
        <v>81.254999999999995</v>
      </c>
      <c r="I856" s="167"/>
      <c r="L856" s="163"/>
      <c r="M856" s="168"/>
      <c r="T856" s="169"/>
      <c r="AT856" s="164" t="s">
        <v>476</v>
      </c>
      <c r="AU856" s="164" t="s">
        <v>86</v>
      </c>
      <c r="AV856" s="12" t="s">
        <v>86</v>
      </c>
      <c r="AW856" s="12" t="s">
        <v>4</v>
      </c>
      <c r="AX856" s="12" t="s">
        <v>84</v>
      </c>
      <c r="AY856" s="164" t="s">
        <v>146</v>
      </c>
    </row>
    <row r="857" spans="2:65" s="1" customFormat="1" ht="16.5" customHeight="1">
      <c r="B857" s="33"/>
      <c r="C857" s="149" t="s">
        <v>1813</v>
      </c>
      <c r="D857" s="149" t="s">
        <v>195</v>
      </c>
      <c r="E857" s="150" t="s">
        <v>1814</v>
      </c>
      <c r="F857" s="151" t="s">
        <v>1815</v>
      </c>
      <c r="G857" s="152" t="s">
        <v>251</v>
      </c>
      <c r="H857" s="153">
        <v>3.0840000000000001</v>
      </c>
      <c r="I857" s="154"/>
      <c r="J857" s="155">
        <f>ROUND(I857*H857,2)</f>
        <v>0</v>
      </c>
      <c r="K857" s="151" t="s">
        <v>967</v>
      </c>
      <c r="L857" s="33"/>
      <c r="M857" s="156" t="s">
        <v>21</v>
      </c>
      <c r="N857" s="157" t="s">
        <v>48</v>
      </c>
      <c r="P857" s="140">
        <f>O857*H857</f>
        <v>0</v>
      </c>
      <c r="Q857" s="140">
        <v>4.0499999999999998E-3</v>
      </c>
      <c r="R857" s="140">
        <f>Q857*H857</f>
        <v>1.24902E-2</v>
      </c>
      <c r="S857" s="140">
        <v>0</v>
      </c>
      <c r="T857" s="141">
        <f>S857*H857</f>
        <v>0</v>
      </c>
      <c r="AR857" s="142" t="s">
        <v>168</v>
      </c>
      <c r="AT857" s="142" t="s">
        <v>195</v>
      </c>
      <c r="AU857" s="142" t="s">
        <v>86</v>
      </c>
      <c r="AY857" s="18" t="s">
        <v>146</v>
      </c>
      <c r="BE857" s="143">
        <f>IF(N857="základní",J857,0)</f>
        <v>0</v>
      </c>
      <c r="BF857" s="143">
        <f>IF(N857="snížená",J857,0)</f>
        <v>0</v>
      </c>
      <c r="BG857" s="143">
        <f>IF(N857="zákl. přenesená",J857,0)</f>
        <v>0</v>
      </c>
      <c r="BH857" s="143">
        <f>IF(N857="sníž. přenesená",J857,0)</f>
        <v>0</v>
      </c>
      <c r="BI857" s="143">
        <f>IF(N857="nulová",J857,0)</f>
        <v>0</v>
      </c>
      <c r="BJ857" s="18" t="s">
        <v>84</v>
      </c>
      <c r="BK857" s="143">
        <f>ROUND(I857*H857,2)</f>
        <v>0</v>
      </c>
      <c r="BL857" s="18" t="s">
        <v>168</v>
      </c>
      <c r="BM857" s="142" t="s">
        <v>1816</v>
      </c>
    </row>
    <row r="858" spans="2:65" s="1" customFormat="1" ht="11.25">
      <c r="B858" s="33"/>
      <c r="D858" s="144" t="s">
        <v>154</v>
      </c>
      <c r="F858" s="145" t="s">
        <v>1817</v>
      </c>
      <c r="I858" s="146"/>
      <c r="L858" s="33"/>
      <c r="M858" s="147"/>
      <c r="T858" s="54"/>
      <c r="AT858" s="18" t="s">
        <v>154</v>
      </c>
      <c r="AU858" s="18" t="s">
        <v>86</v>
      </c>
    </row>
    <row r="859" spans="2:65" s="1" customFormat="1" ht="11.25">
      <c r="B859" s="33"/>
      <c r="D859" s="181" t="s">
        <v>970</v>
      </c>
      <c r="F859" s="182" t="s">
        <v>1818</v>
      </c>
      <c r="I859" s="146"/>
      <c r="L859" s="33"/>
      <c r="M859" s="147"/>
      <c r="T859" s="54"/>
      <c r="AT859" s="18" t="s">
        <v>970</v>
      </c>
      <c r="AU859" s="18" t="s">
        <v>86</v>
      </c>
    </row>
    <row r="860" spans="2:65" s="1" customFormat="1" ht="78">
      <c r="B860" s="33"/>
      <c r="D860" s="144" t="s">
        <v>984</v>
      </c>
      <c r="F860" s="148" t="s">
        <v>1819</v>
      </c>
      <c r="I860" s="146"/>
      <c r="L860" s="33"/>
      <c r="M860" s="147"/>
      <c r="T860" s="54"/>
      <c r="AT860" s="18" t="s">
        <v>984</v>
      </c>
      <c r="AU860" s="18" t="s">
        <v>86</v>
      </c>
    </row>
    <row r="861" spans="2:65" s="12" customFormat="1" ht="11.25">
      <c r="B861" s="163"/>
      <c r="D861" s="144" t="s">
        <v>476</v>
      </c>
      <c r="E861" s="164" t="s">
        <v>21</v>
      </c>
      <c r="F861" s="165" t="s">
        <v>1820</v>
      </c>
      <c r="H861" s="166">
        <v>3.0840000000000001</v>
      </c>
      <c r="I861" s="167"/>
      <c r="L861" s="163"/>
      <c r="M861" s="168"/>
      <c r="T861" s="169"/>
      <c r="AT861" s="164" t="s">
        <v>476</v>
      </c>
      <c r="AU861" s="164" t="s">
        <v>86</v>
      </c>
      <c r="AV861" s="12" t="s">
        <v>86</v>
      </c>
      <c r="AW861" s="12" t="s">
        <v>38</v>
      </c>
      <c r="AX861" s="12" t="s">
        <v>84</v>
      </c>
      <c r="AY861" s="164" t="s">
        <v>146</v>
      </c>
    </row>
    <row r="862" spans="2:65" s="1" customFormat="1" ht="16.5" customHeight="1">
      <c r="B862" s="33"/>
      <c r="C862" s="149" t="s">
        <v>1821</v>
      </c>
      <c r="D862" s="149" t="s">
        <v>195</v>
      </c>
      <c r="E862" s="150" t="s">
        <v>1822</v>
      </c>
      <c r="F862" s="151" t="s">
        <v>1823</v>
      </c>
      <c r="G862" s="152" t="s">
        <v>251</v>
      </c>
      <c r="H862" s="153">
        <v>29.25</v>
      </c>
      <c r="I862" s="154"/>
      <c r="J862" s="155">
        <f>ROUND(I862*H862,2)</f>
        <v>0</v>
      </c>
      <c r="K862" s="151" t="s">
        <v>967</v>
      </c>
      <c r="L862" s="33"/>
      <c r="M862" s="156" t="s">
        <v>21</v>
      </c>
      <c r="N862" s="157" t="s">
        <v>48</v>
      </c>
      <c r="P862" s="140">
        <f>O862*H862</f>
        <v>0</v>
      </c>
      <c r="Q862" s="140">
        <v>0</v>
      </c>
      <c r="R862" s="140">
        <f>Q862*H862</f>
        <v>0</v>
      </c>
      <c r="S862" s="140">
        <v>5.0000000000000001E-3</v>
      </c>
      <c r="T862" s="141">
        <f>S862*H862</f>
        <v>0.14624999999999999</v>
      </c>
      <c r="AR862" s="142" t="s">
        <v>168</v>
      </c>
      <c r="AT862" s="142" t="s">
        <v>195</v>
      </c>
      <c r="AU862" s="142" t="s">
        <v>86</v>
      </c>
      <c r="AY862" s="18" t="s">
        <v>146</v>
      </c>
      <c r="BE862" s="143">
        <f>IF(N862="základní",J862,0)</f>
        <v>0</v>
      </c>
      <c r="BF862" s="143">
        <f>IF(N862="snížená",J862,0)</f>
        <v>0</v>
      </c>
      <c r="BG862" s="143">
        <f>IF(N862="zákl. přenesená",J862,0)</f>
        <v>0</v>
      </c>
      <c r="BH862" s="143">
        <f>IF(N862="sníž. přenesená",J862,0)</f>
        <v>0</v>
      </c>
      <c r="BI862" s="143">
        <f>IF(N862="nulová",J862,0)</f>
        <v>0</v>
      </c>
      <c r="BJ862" s="18" t="s">
        <v>84</v>
      </c>
      <c r="BK862" s="143">
        <f>ROUND(I862*H862,2)</f>
        <v>0</v>
      </c>
      <c r="BL862" s="18" t="s">
        <v>168</v>
      </c>
      <c r="BM862" s="142" t="s">
        <v>1824</v>
      </c>
    </row>
    <row r="863" spans="2:65" s="1" customFormat="1" ht="11.25">
      <c r="B863" s="33"/>
      <c r="D863" s="144" t="s">
        <v>154</v>
      </c>
      <c r="F863" s="145" t="s">
        <v>1825</v>
      </c>
      <c r="I863" s="146"/>
      <c r="L863" s="33"/>
      <c r="M863" s="147"/>
      <c r="T863" s="54"/>
      <c r="AT863" s="18" t="s">
        <v>154</v>
      </c>
      <c r="AU863" s="18" t="s">
        <v>86</v>
      </c>
    </row>
    <row r="864" spans="2:65" s="1" customFormat="1" ht="11.25">
      <c r="B864" s="33"/>
      <c r="D864" s="181" t="s">
        <v>970</v>
      </c>
      <c r="F864" s="182" t="s">
        <v>1826</v>
      </c>
      <c r="I864" s="146"/>
      <c r="L864" s="33"/>
      <c r="M864" s="147"/>
      <c r="T864" s="54"/>
      <c r="AT864" s="18" t="s">
        <v>970</v>
      </c>
      <c r="AU864" s="18" t="s">
        <v>86</v>
      </c>
    </row>
    <row r="865" spans="2:65" s="14" customFormat="1" ht="11.25">
      <c r="B865" s="183"/>
      <c r="D865" s="144" t="s">
        <v>476</v>
      </c>
      <c r="E865" s="184" t="s">
        <v>21</v>
      </c>
      <c r="F865" s="185" t="s">
        <v>1788</v>
      </c>
      <c r="H865" s="184" t="s">
        <v>21</v>
      </c>
      <c r="I865" s="186"/>
      <c r="L865" s="183"/>
      <c r="M865" s="187"/>
      <c r="T865" s="188"/>
      <c r="AT865" s="184" t="s">
        <v>476</v>
      </c>
      <c r="AU865" s="184" t="s">
        <v>86</v>
      </c>
      <c r="AV865" s="14" t="s">
        <v>84</v>
      </c>
      <c r="AW865" s="14" t="s">
        <v>38</v>
      </c>
      <c r="AX865" s="14" t="s">
        <v>77</v>
      </c>
      <c r="AY865" s="184" t="s">
        <v>146</v>
      </c>
    </row>
    <row r="866" spans="2:65" s="12" customFormat="1" ht="11.25">
      <c r="B866" s="163"/>
      <c r="D866" s="144" t="s">
        <v>476</v>
      </c>
      <c r="E866" s="164" t="s">
        <v>748</v>
      </c>
      <c r="F866" s="165" t="s">
        <v>1827</v>
      </c>
      <c r="H866" s="166">
        <v>29.25</v>
      </c>
      <c r="I866" s="167"/>
      <c r="L866" s="163"/>
      <c r="M866" s="168"/>
      <c r="T866" s="169"/>
      <c r="AT866" s="164" t="s">
        <v>476</v>
      </c>
      <c r="AU866" s="164" t="s">
        <v>86</v>
      </c>
      <c r="AV866" s="12" t="s">
        <v>86</v>
      </c>
      <c r="AW866" s="12" t="s">
        <v>38</v>
      </c>
      <c r="AX866" s="12" t="s">
        <v>84</v>
      </c>
      <c r="AY866" s="164" t="s">
        <v>146</v>
      </c>
    </row>
    <row r="867" spans="2:65" s="1" customFormat="1" ht="21.75" customHeight="1">
      <c r="B867" s="33"/>
      <c r="C867" s="149" t="s">
        <v>1828</v>
      </c>
      <c r="D867" s="149" t="s">
        <v>195</v>
      </c>
      <c r="E867" s="150" t="s">
        <v>1829</v>
      </c>
      <c r="F867" s="151" t="s">
        <v>1830</v>
      </c>
      <c r="G867" s="152" t="s">
        <v>251</v>
      </c>
      <c r="H867" s="153">
        <v>30.2</v>
      </c>
      <c r="I867" s="154"/>
      <c r="J867" s="155">
        <f>ROUND(I867*H867,2)</f>
        <v>0</v>
      </c>
      <c r="K867" s="151" t="s">
        <v>967</v>
      </c>
      <c r="L867" s="33"/>
      <c r="M867" s="156" t="s">
        <v>21</v>
      </c>
      <c r="N867" s="157" t="s">
        <v>48</v>
      </c>
      <c r="P867" s="140">
        <f>O867*H867</f>
        <v>0</v>
      </c>
      <c r="Q867" s="140">
        <v>1.0000000000000001E-5</v>
      </c>
      <c r="R867" s="140">
        <f>Q867*H867</f>
        <v>3.0200000000000002E-4</v>
      </c>
      <c r="S867" s="140">
        <v>0</v>
      </c>
      <c r="T867" s="141">
        <f>S867*H867</f>
        <v>0</v>
      </c>
      <c r="AR867" s="142" t="s">
        <v>168</v>
      </c>
      <c r="AT867" s="142" t="s">
        <v>195</v>
      </c>
      <c r="AU867" s="142" t="s">
        <v>86</v>
      </c>
      <c r="AY867" s="18" t="s">
        <v>146</v>
      </c>
      <c r="BE867" s="143">
        <f>IF(N867="základní",J867,0)</f>
        <v>0</v>
      </c>
      <c r="BF867" s="143">
        <f>IF(N867="snížená",J867,0)</f>
        <v>0</v>
      </c>
      <c r="BG867" s="143">
        <f>IF(N867="zákl. přenesená",J867,0)</f>
        <v>0</v>
      </c>
      <c r="BH867" s="143">
        <f>IF(N867="sníž. přenesená",J867,0)</f>
        <v>0</v>
      </c>
      <c r="BI867" s="143">
        <f>IF(N867="nulová",J867,0)</f>
        <v>0</v>
      </c>
      <c r="BJ867" s="18" t="s">
        <v>84</v>
      </c>
      <c r="BK867" s="143">
        <f>ROUND(I867*H867,2)</f>
        <v>0</v>
      </c>
      <c r="BL867" s="18" t="s">
        <v>168</v>
      </c>
      <c r="BM867" s="142" t="s">
        <v>1831</v>
      </c>
    </row>
    <row r="868" spans="2:65" s="1" customFormat="1" ht="11.25">
      <c r="B868" s="33"/>
      <c r="D868" s="144" t="s">
        <v>154</v>
      </c>
      <c r="F868" s="145" t="s">
        <v>1832</v>
      </c>
      <c r="I868" s="146"/>
      <c r="L868" s="33"/>
      <c r="M868" s="147"/>
      <c r="T868" s="54"/>
      <c r="AT868" s="18" t="s">
        <v>154</v>
      </c>
      <c r="AU868" s="18" t="s">
        <v>86</v>
      </c>
    </row>
    <row r="869" spans="2:65" s="1" customFormat="1" ht="11.25">
      <c r="B869" s="33"/>
      <c r="D869" s="181" t="s">
        <v>970</v>
      </c>
      <c r="F869" s="182" t="s">
        <v>1833</v>
      </c>
      <c r="I869" s="146"/>
      <c r="L869" s="33"/>
      <c r="M869" s="147"/>
      <c r="T869" s="54"/>
      <c r="AT869" s="18" t="s">
        <v>970</v>
      </c>
      <c r="AU869" s="18" t="s">
        <v>86</v>
      </c>
    </row>
    <row r="870" spans="2:65" s="14" customFormat="1" ht="11.25">
      <c r="B870" s="183"/>
      <c r="D870" s="144" t="s">
        <v>476</v>
      </c>
      <c r="E870" s="184" t="s">
        <v>21</v>
      </c>
      <c r="F870" s="185" t="s">
        <v>1788</v>
      </c>
      <c r="H870" s="184" t="s">
        <v>21</v>
      </c>
      <c r="I870" s="186"/>
      <c r="L870" s="183"/>
      <c r="M870" s="187"/>
      <c r="T870" s="188"/>
      <c r="AT870" s="184" t="s">
        <v>476</v>
      </c>
      <c r="AU870" s="184" t="s">
        <v>86</v>
      </c>
      <c r="AV870" s="14" t="s">
        <v>84</v>
      </c>
      <c r="AW870" s="14" t="s">
        <v>38</v>
      </c>
      <c r="AX870" s="14" t="s">
        <v>77</v>
      </c>
      <c r="AY870" s="184" t="s">
        <v>146</v>
      </c>
    </row>
    <row r="871" spans="2:65" s="12" customFormat="1" ht="11.25">
      <c r="B871" s="163"/>
      <c r="D871" s="144" t="s">
        <v>476</v>
      </c>
      <c r="E871" s="164" t="s">
        <v>933</v>
      </c>
      <c r="F871" s="165" t="s">
        <v>1834</v>
      </c>
      <c r="H871" s="166">
        <v>30.2</v>
      </c>
      <c r="I871" s="167"/>
      <c r="L871" s="163"/>
      <c r="M871" s="168"/>
      <c r="T871" s="169"/>
      <c r="AT871" s="164" t="s">
        <v>476</v>
      </c>
      <c r="AU871" s="164" t="s">
        <v>86</v>
      </c>
      <c r="AV871" s="12" t="s">
        <v>86</v>
      </c>
      <c r="AW871" s="12" t="s">
        <v>38</v>
      </c>
      <c r="AX871" s="12" t="s">
        <v>84</v>
      </c>
      <c r="AY871" s="164" t="s">
        <v>146</v>
      </c>
    </row>
    <row r="872" spans="2:65" s="1" customFormat="1" ht="16.5" customHeight="1">
      <c r="B872" s="33"/>
      <c r="C872" s="130" t="s">
        <v>1835</v>
      </c>
      <c r="D872" s="130" t="s">
        <v>147</v>
      </c>
      <c r="E872" s="131" t="s">
        <v>1836</v>
      </c>
      <c r="F872" s="132" t="s">
        <v>1837</v>
      </c>
      <c r="G872" s="133" t="s">
        <v>251</v>
      </c>
      <c r="H872" s="134">
        <v>31.106000000000002</v>
      </c>
      <c r="I872" s="135"/>
      <c r="J872" s="136">
        <f>ROUND(I872*H872,2)</f>
        <v>0</v>
      </c>
      <c r="K872" s="132" t="s">
        <v>967</v>
      </c>
      <c r="L872" s="137"/>
      <c r="M872" s="138" t="s">
        <v>21</v>
      </c>
      <c r="N872" s="139" t="s">
        <v>48</v>
      </c>
      <c r="P872" s="140">
        <f>O872*H872</f>
        <v>0</v>
      </c>
      <c r="Q872" s="140">
        <v>2.5899999999999999E-3</v>
      </c>
      <c r="R872" s="140">
        <f>Q872*H872</f>
        <v>8.0564540000000004E-2</v>
      </c>
      <c r="S872" s="140">
        <v>0</v>
      </c>
      <c r="T872" s="141">
        <f>S872*H872</f>
        <v>0</v>
      </c>
      <c r="AR872" s="142" t="s">
        <v>189</v>
      </c>
      <c r="AT872" s="142" t="s">
        <v>147</v>
      </c>
      <c r="AU872" s="142" t="s">
        <v>86</v>
      </c>
      <c r="AY872" s="18" t="s">
        <v>146</v>
      </c>
      <c r="BE872" s="143">
        <f>IF(N872="základní",J872,0)</f>
        <v>0</v>
      </c>
      <c r="BF872" s="143">
        <f>IF(N872="snížená",J872,0)</f>
        <v>0</v>
      </c>
      <c r="BG872" s="143">
        <f>IF(N872="zákl. přenesená",J872,0)</f>
        <v>0</v>
      </c>
      <c r="BH872" s="143">
        <f>IF(N872="sníž. přenesená",J872,0)</f>
        <v>0</v>
      </c>
      <c r="BI872" s="143">
        <f>IF(N872="nulová",J872,0)</f>
        <v>0</v>
      </c>
      <c r="BJ872" s="18" t="s">
        <v>84</v>
      </c>
      <c r="BK872" s="143">
        <f>ROUND(I872*H872,2)</f>
        <v>0</v>
      </c>
      <c r="BL872" s="18" t="s">
        <v>168</v>
      </c>
      <c r="BM872" s="142" t="s">
        <v>1838</v>
      </c>
    </row>
    <row r="873" spans="2:65" s="1" customFormat="1" ht="11.25">
      <c r="B873" s="33"/>
      <c r="D873" s="144" t="s">
        <v>154</v>
      </c>
      <c r="F873" s="145" t="s">
        <v>1837</v>
      </c>
      <c r="I873" s="146"/>
      <c r="L873" s="33"/>
      <c r="M873" s="147"/>
      <c r="T873" s="54"/>
      <c r="AT873" s="18" t="s">
        <v>154</v>
      </c>
      <c r="AU873" s="18" t="s">
        <v>86</v>
      </c>
    </row>
    <row r="874" spans="2:65" s="12" customFormat="1" ht="11.25">
      <c r="B874" s="163"/>
      <c r="D874" s="144" t="s">
        <v>476</v>
      </c>
      <c r="E874" s="164" t="s">
        <v>21</v>
      </c>
      <c r="F874" s="165" t="s">
        <v>933</v>
      </c>
      <c r="H874" s="166">
        <v>30.2</v>
      </c>
      <c r="I874" s="167"/>
      <c r="L874" s="163"/>
      <c r="M874" s="168"/>
      <c r="T874" s="169"/>
      <c r="AT874" s="164" t="s">
        <v>476</v>
      </c>
      <c r="AU874" s="164" t="s">
        <v>86</v>
      </c>
      <c r="AV874" s="12" t="s">
        <v>86</v>
      </c>
      <c r="AW874" s="12" t="s">
        <v>38</v>
      </c>
      <c r="AX874" s="12" t="s">
        <v>84</v>
      </c>
      <c r="AY874" s="164" t="s">
        <v>146</v>
      </c>
    </row>
    <row r="875" spans="2:65" s="12" customFormat="1" ht="11.25">
      <c r="B875" s="163"/>
      <c r="D875" s="144" t="s">
        <v>476</v>
      </c>
      <c r="F875" s="165" t="s">
        <v>1839</v>
      </c>
      <c r="H875" s="166">
        <v>31.106000000000002</v>
      </c>
      <c r="I875" s="167"/>
      <c r="L875" s="163"/>
      <c r="M875" s="168"/>
      <c r="T875" s="169"/>
      <c r="AT875" s="164" t="s">
        <v>476</v>
      </c>
      <c r="AU875" s="164" t="s">
        <v>86</v>
      </c>
      <c r="AV875" s="12" t="s">
        <v>86</v>
      </c>
      <c r="AW875" s="12" t="s">
        <v>4</v>
      </c>
      <c r="AX875" s="12" t="s">
        <v>84</v>
      </c>
      <c r="AY875" s="164" t="s">
        <v>146</v>
      </c>
    </row>
    <row r="876" spans="2:65" s="1" customFormat="1" ht="16.5" customHeight="1">
      <c r="B876" s="33"/>
      <c r="C876" s="149" t="s">
        <v>1840</v>
      </c>
      <c r="D876" s="149" t="s">
        <v>195</v>
      </c>
      <c r="E876" s="150" t="s">
        <v>1841</v>
      </c>
      <c r="F876" s="151" t="s">
        <v>1842</v>
      </c>
      <c r="G876" s="152" t="s">
        <v>198</v>
      </c>
      <c r="H876" s="153">
        <v>2</v>
      </c>
      <c r="I876" s="154"/>
      <c r="J876" s="155">
        <f>ROUND(I876*H876,2)</f>
        <v>0</v>
      </c>
      <c r="K876" s="151" t="s">
        <v>21</v>
      </c>
      <c r="L876" s="33"/>
      <c r="M876" s="156" t="s">
        <v>21</v>
      </c>
      <c r="N876" s="157" t="s">
        <v>48</v>
      </c>
      <c r="P876" s="140">
        <f>O876*H876</f>
        <v>0</v>
      </c>
      <c r="Q876" s="140">
        <v>0</v>
      </c>
      <c r="R876" s="140">
        <f>Q876*H876</f>
        <v>0</v>
      </c>
      <c r="S876" s="140">
        <v>0</v>
      </c>
      <c r="T876" s="141">
        <f>S876*H876</f>
        <v>0</v>
      </c>
      <c r="AR876" s="142" t="s">
        <v>168</v>
      </c>
      <c r="AT876" s="142" t="s">
        <v>195</v>
      </c>
      <c r="AU876" s="142" t="s">
        <v>86</v>
      </c>
      <c r="AY876" s="18" t="s">
        <v>146</v>
      </c>
      <c r="BE876" s="143">
        <f>IF(N876="základní",J876,0)</f>
        <v>0</v>
      </c>
      <c r="BF876" s="143">
        <f>IF(N876="snížená",J876,0)</f>
        <v>0</v>
      </c>
      <c r="BG876" s="143">
        <f>IF(N876="zákl. přenesená",J876,0)</f>
        <v>0</v>
      </c>
      <c r="BH876" s="143">
        <f>IF(N876="sníž. přenesená",J876,0)</f>
        <v>0</v>
      </c>
      <c r="BI876" s="143">
        <f>IF(N876="nulová",J876,0)</f>
        <v>0</v>
      </c>
      <c r="BJ876" s="18" t="s">
        <v>84</v>
      </c>
      <c r="BK876" s="143">
        <f>ROUND(I876*H876,2)</f>
        <v>0</v>
      </c>
      <c r="BL876" s="18" t="s">
        <v>168</v>
      </c>
      <c r="BM876" s="142" t="s">
        <v>1843</v>
      </c>
    </row>
    <row r="877" spans="2:65" s="1" customFormat="1" ht="11.25">
      <c r="B877" s="33"/>
      <c r="D877" s="144" t="s">
        <v>154</v>
      </c>
      <c r="F877" s="145" t="s">
        <v>1842</v>
      </c>
      <c r="I877" s="146"/>
      <c r="L877" s="33"/>
      <c r="M877" s="147"/>
      <c r="T877" s="54"/>
      <c r="AT877" s="18" t="s">
        <v>154</v>
      </c>
      <c r="AU877" s="18" t="s">
        <v>86</v>
      </c>
    </row>
    <row r="878" spans="2:65" s="1" customFormat="1" ht="16.5" customHeight="1">
      <c r="B878" s="33"/>
      <c r="C878" s="149" t="s">
        <v>1844</v>
      </c>
      <c r="D878" s="149" t="s">
        <v>195</v>
      </c>
      <c r="E878" s="150" t="s">
        <v>1845</v>
      </c>
      <c r="F878" s="151" t="s">
        <v>1846</v>
      </c>
      <c r="G878" s="152" t="s">
        <v>786</v>
      </c>
      <c r="H878" s="153">
        <v>5</v>
      </c>
      <c r="I878" s="154"/>
      <c r="J878" s="155">
        <f>ROUND(I878*H878,2)</f>
        <v>0</v>
      </c>
      <c r="K878" s="151" t="s">
        <v>21</v>
      </c>
      <c r="L878" s="33"/>
      <c r="M878" s="156" t="s">
        <v>21</v>
      </c>
      <c r="N878" s="157" t="s">
        <v>48</v>
      </c>
      <c r="P878" s="140">
        <f>O878*H878</f>
        <v>0</v>
      </c>
      <c r="Q878" s="140">
        <v>0</v>
      </c>
      <c r="R878" s="140">
        <f>Q878*H878</f>
        <v>0</v>
      </c>
      <c r="S878" s="140">
        <v>0</v>
      </c>
      <c r="T878" s="141">
        <f>S878*H878</f>
        <v>0</v>
      </c>
      <c r="AR878" s="142" t="s">
        <v>168</v>
      </c>
      <c r="AT878" s="142" t="s">
        <v>195</v>
      </c>
      <c r="AU878" s="142" t="s">
        <v>86</v>
      </c>
      <c r="AY878" s="18" t="s">
        <v>146</v>
      </c>
      <c r="BE878" s="143">
        <f>IF(N878="základní",J878,0)</f>
        <v>0</v>
      </c>
      <c r="BF878" s="143">
        <f>IF(N878="snížená",J878,0)</f>
        <v>0</v>
      </c>
      <c r="BG878" s="143">
        <f>IF(N878="zákl. přenesená",J878,0)</f>
        <v>0</v>
      </c>
      <c r="BH878" s="143">
        <f>IF(N878="sníž. přenesená",J878,0)</f>
        <v>0</v>
      </c>
      <c r="BI878" s="143">
        <f>IF(N878="nulová",J878,0)</f>
        <v>0</v>
      </c>
      <c r="BJ878" s="18" t="s">
        <v>84</v>
      </c>
      <c r="BK878" s="143">
        <f>ROUND(I878*H878,2)</f>
        <v>0</v>
      </c>
      <c r="BL878" s="18" t="s">
        <v>168</v>
      </c>
      <c r="BM878" s="142" t="s">
        <v>1847</v>
      </c>
    </row>
    <row r="879" spans="2:65" s="1" customFormat="1" ht="29.25">
      <c r="B879" s="33"/>
      <c r="D879" s="144" t="s">
        <v>154</v>
      </c>
      <c r="F879" s="145" t="s">
        <v>1848</v>
      </c>
      <c r="I879" s="146"/>
      <c r="L879" s="33"/>
      <c r="M879" s="147"/>
      <c r="T879" s="54"/>
      <c r="AT879" s="18" t="s">
        <v>154</v>
      </c>
      <c r="AU879" s="18" t="s">
        <v>86</v>
      </c>
    </row>
    <row r="880" spans="2:65" s="12" customFormat="1" ht="11.25">
      <c r="B880" s="163"/>
      <c r="D880" s="144" t="s">
        <v>476</v>
      </c>
      <c r="E880" s="164" t="s">
        <v>21</v>
      </c>
      <c r="F880" s="165" t="s">
        <v>1849</v>
      </c>
      <c r="H880" s="166">
        <v>5</v>
      </c>
      <c r="I880" s="167"/>
      <c r="L880" s="163"/>
      <c r="M880" s="168"/>
      <c r="T880" s="169"/>
      <c r="AT880" s="164" t="s">
        <v>476</v>
      </c>
      <c r="AU880" s="164" t="s">
        <v>86</v>
      </c>
      <c r="AV880" s="12" t="s">
        <v>86</v>
      </c>
      <c r="AW880" s="12" t="s">
        <v>38</v>
      </c>
      <c r="AX880" s="12" t="s">
        <v>84</v>
      </c>
      <c r="AY880" s="164" t="s">
        <v>146</v>
      </c>
    </row>
    <row r="881" spans="2:65" s="1" customFormat="1" ht="21.75" customHeight="1">
      <c r="B881" s="33"/>
      <c r="C881" s="149" t="s">
        <v>1850</v>
      </c>
      <c r="D881" s="149" t="s">
        <v>195</v>
      </c>
      <c r="E881" s="150" t="s">
        <v>1851</v>
      </c>
      <c r="F881" s="151" t="s">
        <v>1852</v>
      </c>
      <c r="G881" s="152" t="s">
        <v>251</v>
      </c>
      <c r="H881" s="153">
        <v>0.7</v>
      </c>
      <c r="I881" s="154"/>
      <c r="J881" s="155">
        <f>ROUND(I881*H881,2)</f>
        <v>0</v>
      </c>
      <c r="K881" s="151" t="s">
        <v>967</v>
      </c>
      <c r="L881" s="33"/>
      <c r="M881" s="156" t="s">
        <v>21</v>
      </c>
      <c r="N881" s="157" t="s">
        <v>48</v>
      </c>
      <c r="P881" s="140">
        <f>O881*H881</f>
        <v>0</v>
      </c>
      <c r="Q881" s="140">
        <v>1.0000000000000001E-5</v>
      </c>
      <c r="R881" s="140">
        <f>Q881*H881</f>
        <v>6.9999999999999999E-6</v>
      </c>
      <c r="S881" s="140">
        <v>0</v>
      </c>
      <c r="T881" s="141">
        <f>S881*H881</f>
        <v>0</v>
      </c>
      <c r="AR881" s="142" t="s">
        <v>168</v>
      </c>
      <c r="AT881" s="142" t="s">
        <v>195</v>
      </c>
      <c r="AU881" s="142" t="s">
        <v>86</v>
      </c>
      <c r="AY881" s="18" t="s">
        <v>146</v>
      </c>
      <c r="BE881" s="143">
        <f>IF(N881="základní",J881,0)</f>
        <v>0</v>
      </c>
      <c r="BF881" s="143">
        <f>IF(N881="snížená",J881,0)</f>
        <v>0</v>
      </c>
      <c r="BG881" s="143">
        <f>IF(N881="zákl. přenesená",J881,0)</f>
        <v>0</v>
      </c>
      <c r="BH881" s="143">
        <f>IF(N881="sníž. přenesená",J881,0)</f>
        <v>0</v>
      </c>
      <c r="BI881" s="143">
        <f>IF(N881="nulová",J881,0)</f>
        <v>0</v>
      </c>
      <c r="BJ881" s="18" t="s">
        <v>84</v>
      </c>
      <c r="BK881" s="143">
        <f>ROUND(I881*H881,2)</f>
        <v>0</v>
      </c>
      <c r="BL881" s="18" t="s">
        <v>168</v>
      </c>
      <c r="BM881" s="142" t="s">
        <v>1853</v>
      </c>
    </row>
    <row r="882" spans="2:65" s="1" customFormat="1" ht="11.25">
      <c r="B882" s="33"/>
      <c r="D882" s="144" t="s">
        <v>154</v>
      </c>
      <c r="F882" s="145" t="s">
        <v>1854</v>
      </c>
      <c r="I882" s="146"/>
      <c r="L882" s="33"/>
      <c r="M882" s="147"/>
      <c r="T882" s="54"/>
      <c r="AT882" s="18" t="s">
        <v>154</v>
      </c>
      <c r="AU882" s="18" t="s">
        <v>86</v>
      </c>
    </row>
    <row r="883" spans="2:65" s="1" customFormat="1" ht="11.25">
      <c r="B883" s="33"/>
      <c r="D883" s="181" t="s">
        <v>970</v>
      </c>
      <c r="F883" s="182" t="s">
        <v>1855</v>
      </c>
      <c r="I883" s="146"/>
      <c r="L883" s="33"/>
      <c r="M883" s="147"/>
      <c r="T883" s="54"/>
      <c r="AT883" s="18" t="s">
        <v>970</v>
      </c>
      <c r="AU883" s="18" t="s">
        <v>86</v>
      </c>
    </row>
    <row r="884" spans="2:65" s="1" customFormat="1" ht="87.75">
      <c r="B884" s="33"/>
      <c r="D884" s="144" t="s">
        <v>984</v>
      </c>
      <c r="F884" s="148" t="s">
        <v>1856</v>
      </c>
      <c r="I884" s="146"/>
      <c r="L884" s="33"/>
      <c r="M884" s="147"/>
      <c r="T884" s="54"/>
      <c r="AT884" s="18" t="s">
        <v>984</v>
      </c>
      <c r="AU884" s="18" t="s">
        <v>86</v>
      </c>
    </row>
    <row r="885" spans="2:65" s="12" customFormat="1" ht="11.25">
      <c r="B885" s="163"/>
      <c r="D885" s="144" t="s">
        <v>476</v>
      </c>
      <c r="E885" s="164" t="s">
        <v>21</v>
      </c>
      <c r="F885" s="165" t="s">
        <v>1857</v>
      </c>
      <c r="H885" s="166">
        <v>0.7</v>
      </c>
      <c r="I885" s="167"/>
      <c r="L885" s="163"/>
      <c r="M885" s="168"/>
      <c r="T885" s="169"/>
      <c r="AT885" s="164" t="s">
        <v>476</v>
      </c>
      <c r="AU885" s="164" t="s">
        <v>86</v>
      </c>
      <c r="AV885" s="12" t="s">
        <v>86</v>
      </c>
      <c r="AW885" s="12" t="s">
        <v>38</v>
      </c>
      <c r="AX885" s="12" t="s">
        <v>84</v>
      </c>
      <c r="AY885" s="164" t="s">
        <v>146</v>
      </c>
    </row>
    <row r="886" spans="2:65" s="1" customFormat="1" ht="16.5" customHeight="1">
      <c r="B886" s="33"/>
      <c r="C886" s="130" t="s">
        <v>1858</v>
      </c>
      <c r="D886" s="130" t="s">
        <v>147</v>
      </c>
      <c r="E886" s="131" t="s">
        <v>1859</v>
      </c>
      <c r="F886" s="132" t="s">
        <v>1860</v>
      </c>
      <c r="G886" s="133" t="s">
        <v>251</v>
      </c>
      <c r="H886" s="134">
        <v>0.7</v>
      </c>
      <c r="I886" s="135"/>
      <c r="J886" s="136">
        <f>ROUND(I886*H886,2)</f>
        <v>0</v>
      </c>
      <c r="K886" s="132" t="s">
        <v>967</v>
      </c>
      <c r="L886" s="137"/>
      <c r="M886" s="138" t="s">
        <v>21</v>
      </c>
      <c r="N886" s="139" t="s">
        <v>48</v>
      </c>
      <c r="P886" s="140">
        <f>O886*H886</f>
        <v>0</v>
      </c>
      <c r="Q886" s="140">
        <v>4.6899999999999997E-3</v>
      </c>
      <c r="R886" s="140">
        <f>Q886*H886</f>
        <v>3.2829999999999995E-3</v>
      </c>
      <c r="S886" s="140">
        <v>0</v>
      </c>
      <c r="T886" s="141">
        <f>S886*H886</f>
        <v>0</v>
      </c>
      <c r="AR886" s="142" t="s">
        <v>189</v>
      </c>
      <c r="AT886" s="142" t="s">
        <v>147</v>
      </c>
      <c r="AU886" s="142" t="s">
        <v>86</v>
      </c>
      <c r="AY886" s="18" t="s">
        <v>146</v>
      </c>
      <c r="BE886" s="143">
        <f>IF(N886="základní",J886,0)</f>
        <v>0</v>
      </c>
      <c r="BF886" s="143">
        <f>IF(N886="snížená",J886,0)</f>
        <v>0</v>
      </c>
      <c r="BG886" s="143">
        <f>IF(N886="zákl. přenesená",J886,0)</f>
        <v>0</v>
      </c>
      <c r="BH886" s="143">
        <f>IF(N886="sníž. přenesená",J886,0)</f>
        <v>0</v>
      </c>
      <c r="BI886" s="143">
        <f>IF(N886="nulová",J886,0)</f>
        <v>0</v>
      </c>
      <c r="BJ886" s="18" t="s">
        <v>84</v>
      </c>
      <c r="BK886" s="143">
        <f>ROUND(I886*H886,2)</f>
        <v>0</v>
      </c>
      <c r="BL886" s="18" t="s">
        <v>168</v>
      </c>
      <c r="BM886" s="142" t="s">
        <v>1861</v>
      </c>
    </row>
    <row r="887" spans="2:65" s="1" customFormat="1" ht="11.25">
      <c r="B887" s="33"/>
      <c r="D887" s="144" t="s">
        <v>154</v>
      </c>
      <c r="F887" s="145" t="s">
        <v>1860</v>
      </c>
      <c r="I887" s="146"/>
      <c r="L887" s="33"/>
      <c r="M887" s="147"/>
      <c r="T887" s="54"/>
      <c r="AT887" s="18" t="s">
        <v>154</v>
      </c>
      <c r="AU887" s="18" t="s">
        <v>86</v>
      </c>
    </row>
    <row r="888" spans="2:65" s="12" customFormat="1" ht="11.25">
      <c r="B888" s="163"/>
      <c r="D888" s="144" t="s">
        <v>476</v>
      </c>
      <c r="E888" s="164" t="s">
        <v>21</v>
      </c>
      <c r="F888" s="165" t="s">
        <v>1862</v>
      </c>
      <c r="H888" s="166">
        <v>0.7</v>
      </c>
      <c r="I888" s="167"/>
      <c r="L888" s="163"/>
      <c r="M888" s="168"/>
      <c r="T888" s="169"/>
      <c r="AT888" s="164" t="s">
        <v>476</v>
      </c>
      <c r="AU888" s="164" t="s">
        <v>86</v>
      </c>
      <c r="AV888" s="12" t="s">
        <v>86</v>
      </c>
      <c r="AW888" s="12" t="s">
        <v>38</v>
      </c>
      <c r="AX888" s="12" t="s">
        <v>84</v>
      </c>
      <c r="AY888" s="164" t="s">
        <v>146</v>
      </c>
    </row>
    <row r="889" spans="2:65" s="1" customFormat="1" ht="21.75" customHeight="1">
      <c r="B889" s="33"/>
      <c r="C889" s="149" t="s">
        <v>1863</v>
      </c>
      <c r="D889" s="149" t="s">
        <v>195</v>
      </c>
      <c r="E889" s="150" t="s">
        <v>1864</v>
      </c>
      <c r="F889" s="151" t="s">
        <v>1865</v>
      </c>
      <c r="G889" s="152" t="s">
        <v>786</v>
      </c>
      <c r="H889" s="153">
        <v>1</v>
      </c>
      <c r="I889" s="154"/>
      <c r="J889" s="155">
        <f>ROUND(I889*H889,2)</f>
        <v>0</v>
      </c>
      <c r="K889" s="151" t="s">
        <v>967</v>
      </c>
      <c r="L889" s="33"/>
      <c r="M889" s="156" t="s">
        <v>21</v>
      </c>
      <c r="N889" s="157" t="s">
        <v>48</v>
      </c>
      <c r="P889" s="140">
        <f>O889*H889</f>
        <v>0</v>
      </c>
      <c r="Q889" s="140">
        <v>0</v>
      </c>
      <c r="R889" s="140">
        <f>Q889*H889</f>
        <v>0</v>
      </c>
      <c r="S889" s="140">
        <v>0</v>
      </c>
      <c r="T889" s="141">
        <f>S889*H889</f>
        <v>0</v>
      </c>
      <c r="AR889" s="142" t="s">
        <v>168</v>
      </c>
      <c r="AT889" s="142" t="s">
        <v>195</v>
      </c>
      <c r="AU889" s="142" t="s">
        <v>86</v>
      </c>
      <c r="AY889" s="18" t="s">
        <v>146</v>
      </c>
      <c r="BE889" s="143">
        <f>IF(N889="základní",J889,0)</f>
        <v>0</v>
      </c>
      <c r="BF889" s="143">
        <f>IF(N889="snížená",J889,0)</f>
        <v>0</v>
      </c>
      <c r="BG889" s="143">
        <f>IF(N889="zákl. přenesená",J889,0)</f>
        <v>0</v>
      </c>
      <c r="BH889" s="143">
        <f>IF(N889="sníž. přenesená",J889,0)</f>
        <v>0</v>
      </c>
      <c r="BI889" s="143">
        <f>IF(N889="nulová",J889,0)</f>
        <v>0</v>
      </c>
      <c r="BJ889" s="18" t="s">
        <v>84</v>
      </c>
      <c r="BK889" s="143">
        <f>ROUND(I889*H889,2)</f>
        <v>0</v>
      </c>
      <c r="BL889" s="18" t="s">
        <v>168</v>
      </c>
      <c r="BM889" s="142" t="s">
        <v>1866</v>
      </c>
    </row>
    <row r="890" spans="2:65" s="1" customFormat="1" ht="19.5">
      <c r="B890" s="33"/>
      <c r="D890" s="144" t="s">
        <v>154</v>
      </c>
      <c r="F890" s="145" t="s">
        <v>1867</v>
      </c>
      <c r="I890" s="146"/>
      <c r="L890" s="33"/>
      <c r="M890" s="147"/>
      <c r="T890" s="54"/>
      <c r="AT890" s="18" t="s">
        <v>154</v>
      </c>
      <c r="AU890" s="18" t="s">
        <v>86</v>
      </c>
    </row>
    <row r="891" spans="2:65" s="1" customFormat="1" ht="11.25">
      <c r="B891" s="33"/>
      <c r="D891" s="181" t="s">
        <v>970</v>
      </c>
      <c r="F891" s="182" t="s">
        <v>1868</v>
      </c>
      <c r="I891" s="146"/>
      <c r="L891" s="33"/>
      <c r="M891" s="147"/>
      <c r="T891" s="54"/>
      <c r="AT891" s="18" t="s">
        <v>970</v>
      </c>
      <c r="AU891" s="18" t="s">
        <v>86</v>
      </c>
    </row>
    <row r="892" spans="2:65" s="1" customFormat="1" ht="29.25">
      <c r="B892" s="33"/>
      <c r="D892" s="144" t="s">
        <v>984</v>
      </c>
      <c r="F892" s="148" t="s">
        <v>1869</v>
      </c>
      <c r="I892" s="146"/>
      <c r="L892" s="33"/>
      <c r="M892" s="147"/>
      <c r="T892" s="54"/>
      <c r="AT892" s="18" t="s">
        <v>984</v>
      </c>
      <c r="AU892" s="18" t="s">
        <v>86</v>
      </c>
    </row>
    <row r="893" spans="2:65" s="12" customFormat="1" ht="11.25">
      <c r="B893" s="163"/>
      <c r="D893" s="144" t="s">
        <v>476</v>
      </c>
      <c r="E893" s="164" t="s">
        <v>21</v>
      </c>
      <c r="F893" s="165" t="s">
        <v>1870</v>
      </c>
      <c r="H893" s="166">
        <v>1</v>
      </c>
      <c r="I893" s="167"/>
      <c r="L893" s="163"/>
      <c r="M893" s="168"/>
      <c r="T893" s="169"/>
      <c r="AT893" s="164" t="s">
        <v>476</v>
      </c>
      <c r="AU893" s="164" t="s">
        <v>86</v>
      </c>
      <c r="AV893" s="12" t="s">
        <v>86</v>
      </c>
      <c r="AW893" s="12" t="s">
        <v>38</v>
      </c>
      <c r="AX893" s="12" t="s">
        <v>84</v>
      </c>
      <c r="AY893" s="164" t="s">
        <v>146</v>
      </c>
    </row>
    <row r="894" spans="2:65" s="1" customFormat="1" ht="16.5" customHeight="1">
      <c r="B894" s="33"/>
      <c r="C894" s="130" t="s">
        <v>1871</v>
      </c>
      <c r="D894" s="130" t="s">
        <v>147</v>
      </c>
      <c r="E894" s="131" t="s">
        <v>1872</v>
      </c>
      <c r="F894" s="132" t="s">
        <v>1873</v>
      </c>
      <c r="G894" s="133" t="s">
        <v>786</v>
      </c>
      <c r="H894" s="134">
        <v>1</v>
      </c>
      <c r="I894" s="135"/>
      <c r="J894" s="136">
        <f>ROUND(I894*H894,2)</f>
        <v>0</v>
      </c>
      <c r="K894" s="132" t="s">
        <v>967</v>
      </c>
      <c r="L894" s="137"/>
      <c r="M894" s="138" t="s">
        <v>21</v>
      </c>
      <c r="N894" s="139" t="s">
        <v>48</v>
      </c>
      <c r="P894" s="140">
        <f>O894*H894</f>
        <v>0</v>
      </c>
      <c r="Q894" s="140">
        <v>1.4E-3</v>
      </c>
      <c r="R894" s="140">
        <f>Q894*H894</f>
        <v>1.4E-3</v>
      </c>
      <c r="S894" s="140">
        <v>0</v>
      </c>
      <c r="T894" s="141">
        <f>S894*H894</f>
        <v>0</v>
      </c>
      <c r="AR894" s="142" t="s">
        <v>189</v>
      </c>
      <c r="AT894" s="142" t="s">
        <v>147</v>
      </c>
      <c r="AU894" s="142" t="s">
        <v>86</v>
      </c>
      <c r="AY894" s="18" t="s">
        <v>146</v>
      </c>
      <c r="BE894" s="143">
        <f>IF(N894="základní",J894,0)</f>
        <v>0</v>
      </c>
      <c r="BF894" s="143">
        <f>IF(N894="snížená",J894,0)</f>
        <v>0</v>
      </c>
      <c r="BG894" s="143">
        <f>IF(N894="zákl. přenesená",J894,0)</f>
        <v>0</v>
      </c>
      <c r="BH894" s="143">
        <f>IF(N894="sníž. přenesená",J894,0)</f>
        <v>0</v>
      </c>
      <c r="BI894" s="143">
        <f>IF(N894="nulová",J894,0)</f>
        <v>0</v>
      </c>
      <c r="BJ894" s="18" t="s">
        <v>84</v>
      </c>
      <c r="BK894" s="143">
        <f>ROUND(I894*H894,2)</f>
        <v>0</v>
      </c>
      <c r="BL894" s="18" t="s">
        <v>168</v>
      </c>
      <c r="BM894" s="142" t="s">
        <v>1874</v>
      </c>
    </row>
    <row r="895" spans="2:65" s="1" customFormat="1" ht="11.25">
      <c r="B895" s="33"/>
      <c r="D895" s="144" t="s">
        <v>154</v>
      </c>
      <c r="F895" s="145" t="s">
        <v>1873</v>
      </c>
      <c r="I895" s="146"/>
      <c r="L895" s="33"/>
      <c r="M895" s="147"/>
      <c r="T895" s="54"/>
      <c r="AT895" s="18" t="s">
        <v>154</v>
      </c>
      <c r="AU895" s="18" t="s">
        <v>86</v>
      </c>
    </row>
    <row r="896" spans="2:65" s="12" customFormat="1" ht="11.25">
      <c r="B896" s="163"/>
      <c r="D896" s="144" t="s">
        <v>476</v>
      </c>
      <c r="E896" s="164" t="s">
        <v>21</v>
      </c>
      <c r="F896" s="165" t="s">
        <v>1875</v>
      </c>
      <c r="H896" s="166">
        <v>1</v>
      </c>
      <c r="I896" s="167"/>
      <c r="L896" s="163"/>
      <c r="M896" s="168"/>
      <c r="T896" s="169"/>
      <c r="AT896" s="164" t="s">
        <v>476</v>
      </c>
      <c r="AU896" s="164" t="s">
        <v>86</v>
      </c>
      <c r="AV896" s="12" t="s">
        <v>86</v>
      </c>
      <c r="AW896" s="12" t="s">
        <v>38</v>
      </c>
      <c r="AX896" s="12" t="s">
        <v>84</v>
      </c>
      <c r="AY896" s="164" t="s">
        <v>146</v>
      </c>
    </row>
    <row r="897" spans="2:65" s="1" customFormat="1" ht="16.5" customHeight="1">
      <c r="B897" s="33"/>
      <c r="C897" s="149" t="s">
        <v>844</v>
      </c>
      <c r="D897" s="149" t="s">
        <v>195</v>
      </c>
      <c r="E897" s="150" t="s">
        <v>1876</v>
      </c>
      <c r="F897" s="151" t="s">
        <v>1877</v>
      </c>
      <c r="G897" s="152" t="s">
        <v>738</v>
      </c>
      <c r="H897" s="153">
        <v>17.010000000000002</v>
      </c>
      <c r="I897" s="154"/>
      <c r="J897" s="155">
        <f>ROUND(I897*H897,2)</f>
        <v>0</v>
      </c>
      <c r="K897" s="151" t="s">
        <v>967</v>
      </c>
      <c r="L897" s="33"/>
      <c r="M897" s="156" t="s">
        <v>21</v>
      </c>
      <c r="N897" s="157" t="s">
        <v>48</v>
      </c>
      <c r="P897" s="140">
        <f>O897*H897</f>
        <v>0</v>
      </c>
      <c r="Q897" s="140">
        <v>0</v>
      </c>
      <c r="R897" s="140">
        <f>Q897*H897</f>
        <v>0</v>
      </c>
      <c r="S897" s="140">
        <v>0.6</v>
      </c>
      <c r="T897" s="141">
        <f>S897*H897</f>
        <v>10.206000000000001</v>
      </c>
      <c r="AR897" s="142" t="s">
        <v>168</v>
      </c>
      <c r="AT897" s="142" t="s">
        <v>195</v>
      </c>
      <c r="AU897" s="142" t="s">
        <v>86</v>
      </c>
      <c r="AY897" s="18" t="s">
        <v>146</v>
      </c>
      <c r="BE897" s="143">
        <f>IF(N897="základní",J897,0)</f>
        <v>0</v>
      </c>
      <c r="BF897" s="143">
        <f>IF(N897="snížená",J897,0)</f>
        <v>0</v>
      </c>
      <c r="BG897" s="143">
        <f>IF(N897="zákl. přenesená",J897,0)</f>
        <v>0</v>
      </c>
      <c r="BH897" s="143">
        <f>IF(N897="sníž. přenesená",J897,0)</f>
        <v>0</v>
      </c>
      <c r="BI897" s="143">
        <f>IF(N897="nulová",J897,0)</f>
        <v>0</v>
      </c>
      <c r="BJ897" s="18" t="s">
        <v>84</v>
      </c>
      <c r="BK897" s="143">
        <f>ROUND(I897*H897,2)</f>
        <v>0</v>
      </c>
      <c r="BL897" s="18" t="s">
        <v>168</v>
      </c>
      <c r="BM897" s="142" t="s">
        <v>1878</v>
      </c>
    </row>
    <row r="898" spans="2:65" s="1" customFormat="1" ht="11.25">
      <c r="B898" s="33"/>
      <c r="D898" s="144" t="s">
        <v>154</v>
      </c>
      <c r="F898" s="145" t="s">
        <v>1879</v>
      </c>
      <c r="I898" s="146"/>
      <c r="L898" s="33"/>
      <c r="M898" s="147"/>
      <c r="T898" s="54"/>
      <c r="AT898" s="18" t="s">
        <v>154</v>
      </c>
      <c r="AU898" s="18" t="s">
        <v>86</v>
      </c>
    </row>
    <row r="899" spans="2:65" s="1" customFormat="1" ht="11.25">
      <c r="B899" s="33"/>
      <c r="D899" s="181" t="s">
        <v>970</v>
      </c>
      <c r="F899" s="182" t="s">
        <v>1880</v>
      </c>
      <c r="I899" s="146"/>
      <c r="L899" s="33"/>
      <c r="M899" s="147"/>
      <c r="T899" s="54"/>
      <c r="AT899" s="18" t="s">
        <v>970</v>
      </c>
      <c r="AU899" s="18" t="s">
        <v>86</v>
      </c>
    </row>
    <row r="900" spans="2:65" s="14" customFormat="1" ht="11.25">
      <c r="B900" s="183"/>
      <c r="D900" s="144" t="s">
        <v>476</v>
      </c>
      <c r="E900" s="184" t="s">
        <v>21</v>
      </c>
      <c r="F900" s="185" t="s">
        <v>1788</v>
      </c>
      <c r="H900" s="184" t="s">
        <v>21</v>
      </c>
      <c r="I900" s="186"/>
      <c r="L900" s="183"/>
      <c r="M900" s="187"/>
      <c r="T900" s="188"/>
      <c r="AT900" s="184" t="s">
        <v>476</v>
      </c>
      <c r="AU900" s="184" t="s">
        <v>86</v>
      </c>
      <c r="AV900" s="14" t="s">
        <v>84</v>
      </c>
      <c r="AW900" s="14" t="s">
        <v>38</v>
      </c>
      <c r="AX900" s="14" t="s">
        <v>77</v>
      </c>
      <c r="AY900" s="184" t="s">
        <v>146</v>
      </c>
    </row>
    <row r="901" spans="2:65" s="12" customFormat="1" ht="11.25">
      <c r="B901" s="163"/>
      <c r="D901" s="144" t="s">
        <v>476</v>
      </c>
      <c r="E901" s="164" t="s">
        <v>750</v>
      </c>
      <c r="F901" s="165" t="s">
        <v>1881</v>
      </c>
      <c r="H901" s="166">
        <v>17.010000000000002</v>
      </c>
      <c r="I901" s="167"/>
      <c r="L901" s="163"/>
      <c r="M901" s="168"/>
      <c r="T901" s="169"/>
      <c r="AT901" s="164" t="s">
        <v>476</v>
      </c>
      <c r="AU901" s="164" t="s">
        <v>86</v>
      </c>
      <c r="AV901" s="12" t="s">
        <v>86</v>
      </c>
      <c r="AW901" s="12" t="s">
        <v>38</v>
      </c>
      <c r="AX901" s="12" t="s">
        <v>84</v>
      </c>
      <c r="AY901" s="164" t="s">
        <v>146</v>
      </c>
    </row>
    <row r="902" spans="2:65" s="1" customFormat="1" ht="16.5" customHeight="1">
      <c r="B902" s="33"/>
      <c r="C902" s="149" t="s">
        <v>1882</v>
      </c>
      <c r="D902" s="149" t="s">
        <v>195</v>
      </c>
      <c r="E902" s="150" t="s">
        <v>1883</v>
      </c>
      <c r="F902" s="151" t="s">
        <v>1884</v>
      </c>
      <c r="G902" s="152" t="s">
        <v>786</v>
      </c>
      <c r="H902" s="153">
        <v>1</v>
      </c>
      <c r="I902" s="154"/>
      <c r="J902" s="155">
        <f>ROUND(I902*H902,2)</f>
        <v>0</v>
      </c>
      <c r="K902" s="151" t="s">
        <v>967</v>
      </c>
      <c r="L902" s="33"/>
      <c r="M902" s="156" t="s">
        <v>21</v>
      </c>
      <c r="N902" s="157" t="s">
        <v>48</v>
      </c>
      <c r="P902" s="140">
        <f>O902*H902</f>
        <v>0</v>
      </c>
      <c r="Q902" s="140">
        <v>0</v>
      </c>
      <c r="R902" s="140">
        <f>Q902*H902</f>
        <v>0</v>
      </c>
      <c r="S902" s="140">
        <v>0</v>
      </c>
      <c r="T902" s="141">
        <f>S902*H902</f>
        <v>0</v>
      </c>
      <c r="AR902" s="142" t="s">
        <v>168</v>
      </c>
      <c r="AT902" s="142" t="s">
        <v>195</v>
      </c>
      <c r="AU902" s="142" t="s">
        <v>86</v>
      </c>
      <c r="AY902" s="18" t="s">
        <v>146</v>
      </c>
      <c r="BE902" s="143">
        <f>IF(N902="základní",J902,0)</f>
        <v>0</v>
      </c>
      <c r="BF902" s="143">
        <f>IF(N902="snížená",J902,0)</f>
        <v>0</v>
      </c>
      <c r="BG902" s="143">
        <f>IF(N902="zákl. přenesená",J902,0)</f>
        <v>0</v>
      </c>
      <c r="BH902" s="143">
        <f>IF(N902="sníž. přenesená",J902,0)</f>
        <v>0</v>
      </c>
      <c r="BI902" s="143">
        <f>IF(N902="nulová",J902,0)</f>
        <v>0</v>
      </c>
      <c r="BJ902" s="18" t="s">
        <v>84</v>
      </c>
      <c r="BK902" s="143">
        <f>ROUND(I902*H902,2)</f>
        <v>0</v>
      </c>
      <c r="BL902" s="18" t="s">
        <v>168</v>
      </c>
      <c r="BM902" s="142" t="s">
        <v>1885</v>
      </c>
    </row>
    <row r="903" spans="2:65" s="1" customFormat="1" ht="11.25">
      <c r="B903" s="33"/>
      <c r="D903" s="144" t="s">
        <v>154</v>
      </c>
      <c r="F903" s="145" t="s">
        <v>1886</v>
      </c>
      <c r="I903" s="146"/>
      <c r="L903" s="33"/>
      <c r="M903" s="147"/>
      <c r="T903" s="54"/>
      <c r="AT903" s="18" t="s">
        <v>154</v>
      </c>
      <c r="AU903" s="18" t="s">
        <v>86</v>
      </c>
    </row>
    <row r="904" spans="2:65" s="1" customFormat="1" ht="11.25">
      <c r="B904" s="33"/>
      <c r="D904" s="181" t="s">
        <v>970</v>
      </c>
      <c r="F904" s="182" t="s">
        <v>1887</v>
      </c>
      <c r="I904" s="146"/>
      <c r="L904" s="33"/>
      <c r="M904" s="147"/>
      <c r="T904" s="54"/>
      <c r="AT904" s="18" t="s">
        <v>970</v>
      </c>
      <c r="AU904" s="18" t="s">
        <v>86</v>
      </c>
    </row>
    <row r="905" spans="2:65" s="12" customFormat="1" ht="11.25">
      <c r="B905" s="163"/>
      <c r="D905" s="144" t="s">
        <v>476</v>
      </c>
      <c r="E905" s="164" t="s">
        <v>21</v>
      </c>
      <c r="F905" s="165" t="s">
        <v>810</v>
      </c>
      <c r="H905" s="166">
        <v>1</v>
      </c>
      <c r="I905" s="167"/>
      <c r="L905" s="163"/>
      <c r="M905" s="168"/>
      <c r="T905" s="169"/>
      <c r="AT905" s="164" t="s">
        <v>476</v>
      </c>
      <c r="AU905" s="164" t="s">
        <v>86</v>
      </c>
      <c r="AV905" s="12" t="s">
        <v>86</v>
      </c>
      <c r="AW905" s="12" t="s">
        <v>38</v>
      </c>
      <c r="AX905" s="12" t="s">
        <v>84</v>
      </c>
      <c r="AY905" s="164" t="s">
        <v>146</v>
      </c>
    </row>
    <row r="906" spans="2:65" s="1" customFormat="1" ht="16.5" customHeight="1">
      <c r="B906" s="33"/>
      <c r="C906" s="130" t="s">
        <v>1888</v>
      </c>
      <c r="D906" s="130" t="s">
        <v>147</v>
      </c>
      <c r="E906" s="131" t="s">
        <v>1889</v>
      </c>
      <c r="F906" s="132" t="s">
        <v>1890</v>
      </c>
      <c r="G906" s="133" t="s">
        <v>786</v>
      </c>
      <c r="H906" s="134">
        <v>1</v>
      </c>
      <c r="I906" s="135"/>
      <c r="J906" s="136">
        <f>ROUND(I906*H906,2)</f>
        <v>0</v>
      </c>
      <c r="K906" s="132" t="s">
        <v>967</v>
      </c>
      <c r="L906" s="137"/>
      <c r="M906" s="138" t="s">
        <v>21</v>
      </c>
      <c r="N906" s="139" t="s">
        <v>48</v>
      </c>
      <c r="P906" s="140">
        <f>O906*H906</f>
        <v>0</v>
      </c>
      <c r="Q906" s="140">
        <v>1.7999999999999999E-2</v>
      </c>
      <c r="R906" s="140">
        <f>Q906*H906</f>
        <v>1.7999999999999999E-2</v>
      </c>
      <c r="S906" s="140">
        <v>0</v>
      </c>
      <c r="T906" s="141">
        <f>S906*H906</f>
        <v>0</v>
      </c>
      <c r="AR906" s="142" t="s">
        <v>189</v>
      </c>
      <c r="AT906" s="142" t="s">
        <v>147</v>
      </c>
      <c r="AU906" s="142" t="s">
        <v>86</v>
      </c>
      <c r="AY906" s="18" t="s">
        <v>146</v>
      </c>
      <c r="BE906" s="143">
        <f>IF(N906="základní",J906,0)</f>
        <v>0</v>
      </c>
      <c r="BF906" s="143">
        <f>IF(N906="snížená",J906,0)</f>
        <v>0</v>
      </c>
      <c r="BG906" s="143">
        <f>IF(N906="zákl. přenesená",J906,0)</f>
        <v>0</v>
      </c>
      <c r="BH906" s="143">
        <f>IF(N906="sníž. přenesená",J906,0)</f>
        <v>0</v>
      </c>
      <c r="BI906" s="143">
        <f>IF(N906="nulová",J906,0)</f>
        <v>0</v>
      </c>
      <c r="BJ906" s="18" t="s">
        <v>84</v>
      </c>
      <c r="BK906" s="143">
        <f>ROUND(I906*H906,2)</f>
        <v>0</v>
      </c>
      <c r="BL906" s="18" t="s">
        <v>168</v>
      </c>
      <c r="BM906" s="142" t="s">
        <v>1891</v>
      </c>
    </row>
    <row r="907" spans="2:65" s="1" customFormat="1" ht="11.25">
      <c r="B907" s="33"/>
      <c r="D907" s="144" t="s">
        <v>154</v>
      </c>
      <c r="F907" s="145" t="s">
        <v>1890</v>
      </c>
      <c r="I907" s="146"/>
      <c r="L907" s="33"/>
      <c r="M907" s="147"/>
      <c r="T907" s="54"/>
      <c r="AT907" s="18" t="s">
        <v>154</v>
      </c>
      <c r="AU907" s="18" t="s">
        <v>86</v>
      </c>
    </row>
    <row r="908" spans="2:65" s="14" customFormat="1" ht="11.25">
      <c r="B908" s="183"/>
      <c r="D908" s="144" t="s">
        <v>476</v>
      </c>
      <c r="E908" s="184" t="s">
        <v>21</v>
      </c>
      <c r="F908" s="185" t="s">
        <v>1892</v>
      </c>
      <c r="H908" s="184" t="s">
        <v>21</v>
      </c>
      <c r="I908" s="186"/>
      <c r="L908" s="183"/>
      <c r="M908" s="187"/>
      <c r="T908" s="188"/>
      <c r="AT908" s="184" t="s">
        <v>476</v>
      </c>
      <c r="AU908" s="184" t="s">
        <v>86</v>
      </c>
      <c r="AV908" s="14" t="s">
        <v>84</v>
      </c>
      <c r="AW908" s="14" t="s">
        <v>38</v>
      </c>
      <c r="AX908" s="14" t="s">
        <v>77</v>
      </c>
      <c r="AY908" s="184" t="s">
        <v>146</v>
      </c>
    </row>
    <row r="909" spans="2:65" s="12" customFormat="1" ht="11.25">
      <c r="B909" s="163"/>
      <c r="D909" s="144" t="s">
        <v>476</v>
      </c>
      <c r="E909" s="164" t="s">
        <v>810</v>
      </c>
      <c r="F909" s="165" t="s">
        <v>1893</v>
      </c>
      <c r="H909" s="166">
        <v>1</v>
      </c>
      <c r="I909" s="167"/>
      <c r="L909" s="163"/>
      <c r="M909" s="168"/>
      <c r="T909" s="169"/>
      <c r="AT909" s="164" t="s">
        <v>476</v>
      </c>
      <c r="AU909" s="164" t="s">
        <v>86</v>
      </c>
      <c r="AV909" s="12" t="s">
        <v>86</v>
      </c>
      <c r="AW909" s="12" t="s">
        <v>38</v>
      </c>
      <c r="AX909" s="12" t="s">
        <v>84</v>
      </c>
      <c r="AY909" s="164" t="s">
        <v>146</v>
      </c>
    </row>
    <row r="910" spans="2:65" s="1" customFormat="1" ht="16.5" customHeight="1">
      <c r="B910" s="33"/>
      <c r="C910" s="130" t="s">
        <v>1894</v>
      </c>
      <c r="D910" s="130" t="s">
        <v>147</v>
      </c>
      <c r="E910" s="131" t="s">
        <v>1895</v>
      </c>
      <c r="F910" s="132" t="s">
        <v>1896</v>
      </c>
      <c r="G910" s="133" t="s">
        <v>786</v>
      </c>
      <c r="H910" s="134">
        <v>1</v>
      </c>
      <c r="I910" s="135"/>
      <c r="J910" s="136">
        <f>ROUND(I910*H910,2)</f>
        <v>0</v>
      </c>
      <c r="K910" s="132" t="s">
        <v>967</v>
      </c>
      <c r="L910" s="137"/>
      <c r="M910" s="138" t="s">
        <v>21</v>
      </c>
      <c r="N910" s="139" t="s">
        <v>48</v>
      </c>
      <c r="P910" s="140">
        <f>O910*H910</f>
        <v>0</v>
      </c>
      <c r="Q910" s="140">
        <v>3.0000000000000001E-3</v>
      </c>
      <c r="R910" s="140">
        <f>Q910*H910</f>
        <v>3.0000000000000001E-3</v>
      </c>
      <c r="S910" s="140">
        <v>0</v>
      </c>
      <c r="T910" s="141">
        <f>S910*H910</f>
        <v>0</v>
      </c>
      <c r="AR910" s="142" t="s">
        <v>189</v>
      </c>
      <c r="AT910" s="142" t="s">
        <v>147</v>
      </c>
      <c r="AU910" s="142" t="s">
        <v>86</v>
      </c>
      <c r="AY910" s="18" t="s">
        <v>146</v>
      </c>
      <c r="BE910" s="143">
        <f>IF(N910="základní",J910,0)</f>
        <v>0</v>
      </c>
      <c r="BF910" s="143">
        <f>IF(N910="snížená",J910,0)</f>
        <v>0</v>
      </c>
      <c r="BG910" s="143">
        <f>IF(N910="zákl. přenesená",J910,0)</f>
        <v>0</v>
      </c>
      <c r="BH910" s="143">
        <f>IF(N910="sníž. přenesená",J910,0)</f>
        <v>0</v>
      </c>
      <c r="BI910" s="143">
        <f>IF(N910="nulová",J910,0)</f>
        <v>0</v>
      </c>
      <c r="BJ910" s="18" t="s">
        <v>84</v>
      </c>
      <c r="BK910" s="143">
        <f>ROUND(I910*H910,2)</f>
        <v>0</v>
      </c>
      <c r="BL910" s="18" t="s">
        <v>168</v>
      </c>
      <c r="BM910" s="142" t="s">
        <v>1897</v>
      </c>
    </row>
    <row r="911" spans="2:65" s="1" customFormat="1" ht="11.25">
      <c r="B911" s="33"/>
      <c r="D911" s="144" t="s">
        <v>154</v>
      </c>
      <c r="F911" s="145" t="s">
        <v>1896</v>
      </c>
      <c r="I911" s="146"/>
      <c r="L911" s="33"/>
      <c r="M911" s="147"/>
      <c r="T911" s="54"/>
      <c r="AT911" s="18" t="s">
        <v>154</v>
      </c>
      <c r="AU911" s="18" t="s">
        <v>86</v>
      </c>
    </row>
    <row r="912" spans="2:65" s="12" customFormat="1" ht="11.25">
      <c r="B912" s="163"/>
      <c r="D912" s="144" t="s">
        <v>476</v>
      </c>
      <c r="E912" s="164" t="s">
        <v>21</v>
      </c>
      <c r="F912" s="165" t="s">
        <v>810</v>
      </c>
      <c r="H912" s="166">
        <v>1</v>
      </c>
      <c r="I912" s="167"/>
      <c r="L912" s="163"/>
      <c r="M912" s="168"/>
      <c r="T912" s="169"/>
      <c r="AT912" s="164" t="s">
        <v>476</v>
      </c>
      <c r="AU912" s="164" t="s">
        <v>86</v>
      </c>
      <c r="AV912" s="12" t="s">
        <v>86</v>
      </c>
      <c r="AW912" s="12" t="s">
        <v>38</v>
      </c>
      <c r="AX912" s="12" t="s">
        <v>84</v>
      </c>
      <c r="AY912" s="164" t="s">
        <v>146</v>
      </c>
    </row>
    <row r="913" spans="2:65" s="1" customFormat="1" ht="16.5" customHeight="1">
      <c r="B913" s="33"/>
      <c r="C913" s="149" t="s">
        <v>1898</v>
      </c>
      <c r="D913" s="149" t="s">
        <v>195</v>
      </c>
      <c r="E913" s="150" t="s">
        <v>1899</v>
      </c>
      <c r="F913" s="151" t="s">
        <v>1900</v>
      </c>
      <c r="G913" s="152" t="s">
        <v>786</v>
      </c>
      <c r="H913" s="153">
        <v>16</v>
      </c>
      <c r="I913" s="154"/>
      <c r="J913" s="155">
        <f>ROUND(I913*H913,2)</f>
        <v>0</v>
      </c>
      <c r="K913" s="151" t="s">
        <v>967</v>
      </c>
      <c r="L913" s="33"/>
      <c r="M913" s="156" t="s">
        <v>21</v>
      </c>
      <c r="N913" s="157" t="s">
        <v>48</v>
      </c>
      <c r="P913" s="140">
        <f>O913*H913</f>
        <v>0</v>
      </c>
      <c r="Q913" s="140">
        <v>1.0189999999999999E-2</v>
      </c>
      <c r="R913" s="140">
        <f>Q913*H913</f>
        <v>0.16303999999999999</v>
      </c>
      <c r="S913" s="140">
        <v>0</v>
      </c>
      <c r="T913" s="141">
        <f>S913*H913</f>
        <v>0</v>
      </c>
      <c r="AR913" s="142" t="s">
        <v>168</v>
      </c>
      <c r="AT913" s="142" t="s">
        <v>195</v>
      </c>
      <c r="AU913" s="142" t="s">
        <v>86</v>
      </c>
      <c r="AY913" s="18" t="s">
        <v>146</v>
      </c>
      <c r="BE913" s="143">
        <f>IF(N913="základní",J913,0)</f>
        <v>0</v>
      </c>
      <c r="BF913" s="143">
        <f>IF(N913="snížená",J913,0)</f>
        <v>0</v>
      </c>
      <c r="BG913" s="143">
        <f>IF(N913="zákl. přenesená",J913,0)</f>
        <v>0</v>
      </c>
      <c r="BH913" s="143">
        <f>IF(N913="sníž. přenesená",J913,0)</f>
        <v>0</v>
      </c>
      <c r="BI913" s="143">
        <f>IF(N913="nulová",J913,0)</f>
        <v>0</v>
      </c>
      <c r="BJ913" s="18" t="s">
        <v>84</v>
      </c>
      <c r="BK913" s="143">
        <f>ROUND(I913*H913,2)</f>
        <v>0</v>
      </c>
      <c r="BL913" s="18" t="s">
        <v>168</v>
      </c>
      <c r="BM913" s="142" t="s">
        <v>1901</v>
      </c>
    </row>
    <row r="914" spans="2:65" s="1" customFormat="1" ht="11.25">
      <c r="B914" s="33"/>
      <c r="D914" s="144" t="s">
        <v>154</v>
      </c>
      <c r="F914" s="145" t="s">
        <v>1900</v>
      </c>
      <c r="I914" s="146"/>
      <c r="L914" s="33"/>
      <c r="M914" s="147"/>
      <c r="T914" s="54"/>
      <c r="AT914" s="18" t="s">
        <v>154</v>
      </c>
      <c r="AU914" s="18" t="s">
        <v>86</v>
      </c>
    </row>
    <row r="915" spans="2:65" s="1" customFormat="1" ht="11.25">
      <c r="B915" s="33"/>
      <c r="D915" s="181" t="s">
        <v>970</v>
      </c>
      <c r="F915" s="182" t="s">
        <v>1902</v>
      </c>
      <c r="I915" s="146"/>
      <c r="L915" s="33"/>
      <c r="M915" s="147"/>
      <c r="T915" s="54"/>
      <c r="AT915" s="18" t="s">
        <v>970</v>
      </c>
      <c r="AU915" s="18" t="s">
        <v>86</v>
      </c>
    </row>
    <row r="916" spans="2:65" s="12" customFormat="1" ht="11.25">
      <c r="B916" s="163"/>
      <c r="D916" s="144" t="s">
        <v>476</v>
      </c>
      <c r="E916" s="164" t="s">
        <v>21</v>
      </c>
      <c r="F916" s="165" t="s">
        <v>922</v>
      </c>
      <c r="H916" s="166">
        <v>11</v>
      </c>
      <c r="I916" s="167"/>
      <c r="L916" s="163"/>
      <c r="M916" s="168"/>
      <c r="T916" s="169"/>
      <c r="AT916" s="164" t="s">
        <v>476</v>
      </c>
      <c r="AU916" s="164" t="s">
        <v>86</v>
      </c>
      <c r="AV916" s="12" t="s">
        <v>86</v>
      </c>
      <c r="AW916" s="12" t="s">
        <v>38</v>
      </c>
      <c r="AX916" s="12" t="s">
        <v>77</v>
      </c>
      <c r="AY916" s="164" t="s">
        <v>146</v>
      </c>
    </row>
    <row r="917" spans="2:65" s="12" customFormat="1" ht="11.25">
      <c r="B917" s="163"/>
      <c r="D917" s="144" t="s">
        <v>476</v>
      </c>
      <c r="E917" s="164" t="s">
        <v>21</v>
      </c>
      <c r="F917" s="165" t="s">
        <v>926</v>
      </c>
      <c r="H917" s="166">
        <v>3</v>
      </c>
      <c r="I917" s="167"/>
      <c r="L917" s="163"/>
      <c r="M917" s="168"/>
      <c r="T917" s="169"/>
      <c r="AT917" s="164" t="s">
        <v>476</v>
      </c>
      <c r="AU917" s="164" t="s">
        <v>86</v>
      </c>
      <c r="AV917" s="12" t="s">
        <v>86</v>
      </c>
      <c r="AW917" s="12" t="s">
        <v>38</v>
      </c>
      <c r="AX917" s="12" t="s">
        <v>77</v>
      </c>
      <c r="AY917" s="164" t="s">
        <v>146</v>
      </c>
    </row>
    <row r="918" spans="2:65" s="12" customFormat="1" ht="11.25">
      <c r="B918" s="163"/>
      <c r="D918" s="144" t="s">
        <v>476</v>
      </c>
      <c r="E918" s="164" t="s">
        <v>21</v>
      </c>
      <c r="F918" s="165" t="s">
        <v>924</v>
      </c>
      <c r="H918" s="166">
        <v>2</v>
      </c>
      <c r="I918" s="167"/>
      <c r="L918" s="163"/>
      <c r="M918" s="168"/>
      <c r="T918" s="169"/>
      <c r="AT918" s="164" t="s">
        <v>476</v>
      </c>
      <c r="AU918" s="164" t="s">
        <v>86</v>
      </c>
      <c r="AV918" s="12" t="s">
        <v>86</v>
      </c>
      <c r="AW918" s="12" t="s">
        <v>38</v>
      </c>
      <c r="AX918" s="12" t="s">
        <v>77</v>
      </c>
      <c r="AY918" s="164" t="s">
        <v>146</v>
      </c>
    </row>
    <row r="919" spans="2:65" s="13" customFormat="1" ht="11.25">
      <c r="B919" s="170"/>
      <c r="D919" s="144" t="s">
        <v>476</v>
      </c>
      <c r="E919" s="171" t="s">
        <v>21</v>
      </c>
      <c r="F919" s="172" t="s">
        <v>479</v>
      </c>
      <c r="H919" s="173">
        <v>16</v>
      </c>
      <c r="I919" s="174"/>
      <c r="L919" s="170"/>
      <c r="M919" s="175"/>
      <c r="T919" s="176"/>
      <c r="AT919" s="171" t="s">
        <v>476</v>
      </c>
      <c r="AU919" s="171" t="s">
        <v>86</v>
      </c>
      <c r="AV919" s="13" t="s">
        <v>168</v>
      </c>
      <c r="AW919" s="13" t="s">
        <v>38</v>
      </c>
      <c r="AX919" s="13" t="s">
        <v>84</v>
      </c>
      <c r="AY919" s="171" t="s">
        <v>146</v>
      </c>
    </row>
    <row r="920" spans="2:65" s="1" customFormat="1" ht="16.5" customHeight="1">
      <c r="B920" s="33"/>
      <c r="C920" s="130" t="s">
        <v>735</v>
      </c>
      <c r="D920" s="130" t="s">
        <v>147</v>
      </c>
      <c r="E920" s="131" t="s">
        <v>1903</v>
      </c>
      <c r="F920" s="132" t="s">
        <v>1904</v>
      </c>
      <c r="G920" s="133" t="s">
        <v>786</v>
      </c>
      <c r="H920" s="134">
        <v>11</v>
      </c>
      <c r="I920" s="135"/>
      <c r="J920" s="136">
        <f>ROUND(I920*H920,2)</f>
        <v>0</v>
      </c>
      <c r="K920" s="132" t="s">
        <v>967</v>
      </c>
      <c r="L920" s="137"/>
      <c r="M920" s="138" t="s">
        <v>21</v>
      </c>
      <c r="N920" s="139" t="s">
        <v>48</v>
      </c>
      <c r="P920" s="140">
        <f>O920*H920</f>
        <v>0</v>
      </c>
      <c r="Q920" s="140">
        <v>1.0129999999999999</v>
      </c>
      <c r="R920" s="140">
        <f>Q920*H920</f>
        <v>11.142999999999999</v>
      </c>
      <c r="S920" s="140">
        <v>0</v>
      </c>
      <c r="T920" s="141">
        <f>S920*H920</f>
        <v>0</v>
      </c>
      <c r="AR920" s="142" t="s">
        <v>189</v>
      </c>
      <c r="AT920" s="142" t="s">
        <v>147</v>
      </c>
      <c r="AU920" s="142" t="s">
        <v>86</v>
      </c>
      <c r="AY920" s="18" t="s">
        <v>146</v>
      </c>
      <c r="BE920" s="143">
        <f>IF(N920="základní",J920,0)</f>
        <v>0</v>
      </c>
      <c r="BF920" s="143">
        <f>IF(N920="snížená",J920,0)</f>
        <v>0</v>
      </c>
      <c r="BG920" s="143">
        <f>IF(N920="zákl. přenesená",J920,0)</f>
        <v>0</v>
      </c>
      <c r="BH920" s="143">
        <f>IF(N920="sníž. přenesená",J920,0)</f>
        <v>0</v>
      </c>
      <c r="BI920" s="143">
        <f>IF(N920="nulová",J920,0)</f>
        <v>0</v>
      </c>
      <c r="BJ920" s="18" t="s">
        <v>84</v>
      </c>
      <c r="BK920" s="143">
        <f>ROUND(I920*H920,2)</f>
        <v>0</v>
      </c>
      <c r="BL920" s="18" t="s">
        <v>168</v>
      </c>
      <c r="BM920" s="142" t="s">
        <v>1905</v>
      </c>
    </row>
    <row r="921" spans="2:65" s="1" customFormat="1" ht="11.25">
      <c r="B921" s="33"/>
      <c r="D921" s="144" t="s">
        <v>154</v>
      </c>
      <c r="F921" s="145" t="s">
        <v>1904</v>
      </c>
      <c r="I921" s="146"/>
      <c r="L921" s="33"/>
      <c r="M921" s="147"/>
      <c r="T921" s="54"/>
      <c r="AT921" s="18" t="s">
        <v>154</v>
      </c>
      <c r="AU921" s="18" t="s">
        <v>86</v>
      </c>
    </row>
    <row r="922" spans="2:65" s="14" customFormat="1" ht="11.25">
      <c r="B922" s="183"/>
      <c r="D922" s="144" t="s">
        <v>476</v>
      </c>
      <c r="E922" s="184" t="s">
        <v>21</v>
      </c>
      <c r="F922" s="185" t="s">
        <v>1310</v>
      </c>
      <c r="H922" s="184" t="s">
        <v>21</v>
      </c>
      <c r="I922" s="186"/>
      <c r="L922" s="183"/>
      <c r="M922" s="187"/>
      <c r="T922" s="188"/>
      <c r="AT922" s="184" t="s">
        <v>476</v>
      </c>
      <c r="AU922" s="184" t="s">
        <v>86</v>
      </c>
      <c r="AV922" s="14" t="s">
        <v>84</v>
      </c>
      <c r="AW922" s="14" t="s">
        <v>38</v>
      </c>
      <c r="AX922" s="14" t="s">
        <v>77</v>
      </c>
      <c r="AY922" s="184" t="s">
        <v>146</v>
      </c>
    </row>
    <row r="923" spans="2:65" s="12" customFormat="1" ht="11.25">
      <c r="B923" s="163"/>
      <c r="D923" s="144" t="s">
        <v>476</v>
      </c>
      <c r="E923" s="164" t="s">
        <v>21</v>
      </c>
      <c r="F923" s="165" t="s">
        <v>1608</v>
      </c>
      <c r="H923" s="166">
        <v>1</v>
      </c>
      <c r="I923" s="167"/>
      <c r="L923" s="163"/>
      <c r="M923" s="168"/>
      <c r="T923" s="169"/>
      <c r="AT923" s="164" t="s">
        <v>476</v>
      </c>
      <c r="AU923" s="164" t="s">
        <v>86</v>
      </c>
      <c r="AV923" s="12" t="s">
        <v>86</v>
      </c>
      <c r="AW923" s="12" t="s">
        <v>38</v>
      </c>
      <c r="AX923" s="12" t="s">
        <v>77</v>
      </c>
      <c r="AY923" s="164" t="s">
        <v>146</v>
      </c>
    </row>
    <row r="924" spans="2:65" s="12" customFormat="1" ht="11.25">
      <c r="B924" s="163"/>
      <c r="D924" s="144" t="s">
        <v>476</v>
      </c>
      <c r="E924" s="164" t="s">
        <v>21</v>
      </c>
      <c r="F924" s="165" t="s">
        <v>1906</v>
      </c>
      <c r="H924" s="166">
        <v>2</v>
      </c>
      <c r="I924" s="167"/>
      <c r="L924" s="163"/>
      <c r="M924" s="168"/>
      <c r="T924" s="169"/>
      <c r="AT924" s="164" t="s">
        <v>476</v>
      </c>
      <c r="AU924" s="164" t="s">
        <v>86</v>
      </c>
      <c r="AV924" s="12" t="s">
        <v>86</v>
      </c>
      <c r="AW924" s="12" t="s">
        <v>38</v>
      </c>
      <c r="AX924" s="12" t="s">
        <v>77</v>
      </c>
      <c r="AY924" s="164" t="s">
        <v>146</v>
      </c>
    </row>
    <row r="925" spans="2:65" s="12" customFormat="1" ht="11.25">
      <c r="B925" s="163"/>
      <c r="D925" s="144" t="s">
        <v>476</v>
      </c>
      <c r="E925" s="164" t="s">
        <v>21</v>
      </c>
      <c r="F925" s="165" t="s">
        <v>1907</v>
      </c>
      <c r="H925" s="166">
        <v>2</v>
      </c>
      <c r="I925" s="167"/>
      <c r="L925" s="163"/>
      <c r="M925" s="168"/>
      <c r="T925" s="169"/>
      <c r="AT925" s="164" t="s">
        <v>476</v>
      </c>
      <c r="AU925" s="164" t="s">
        <v>86</v>
      </c>
      <c r="AV925" s="12" t="s">
        <v>86</v>
      </c>
      <c r="AW925" s="12" t="s">
        <v>38</v>
      </c>
      <c r="AX925" s="12" t="s">
        <v>77</v>
      </c>
      <c r="AY925" s="164" t="s">
        <v>146</v>
      </c>
    </row>
    <row r="926" spans="2:65" s="12" customFormat="1" ht="11.25">
      <c r="B926" s="163"/>
      <c r="D926" s="144" t="s">
        <v>476</v>
      </c>
      <c r="E926" s="164" t="s">
        <v>21</v>
      </c>
      <c r="F926" s="165" t="s">
        <v>1908</v>
      </c>
      <c r="H926" s="166">
        <v>2</v>
      </c>
      <c r="I926" s="167"/>
      <c r="L926" s="163"/>
      <c r="M926" s="168"/>
      <c r="T926" s="169"/>
      <c r="AT926" s="164" t="s">
        <v>476</v>
      </c>
      <c r="AU926" s="164" t="s">
        <v>86</v>
      </c>
      <c r="AV926" s="12" t="s">
        <v>86</v>
      </c>
      <c r="AW926" s="12" t="s">
        <v>38</v>
      </c>
      <c r="AX926" s="12" t="s">
        <v>77</v>
      </c>
      <c r="AY926" s="164" t="s">
        <v>146</v>
      </c>
    </row>
    <row r="927" spans="2:65" s="12" customFormat="1" ht="11.25">
      <c r="B927" s="163"/>
      <c r="D927" s="144" t="s">
        <v>476</v>
      </c>
      <c r="E927" s="164" t="s">
        <v>21</v>
      </c>
      <c r="F927" s="165" t="s">
        <v>1613</v>
      </c>
      <c r="H927" s="166">
        <v>2</v>
      </c>
      <c r="I927" s="167"/>
      <c r="L927" s="163"/>
      <c r="M927" s="168"/>
      <c r="T927" s="169"/>
      <c r="AT927" s="164" t="s">
        <v>476</v>
      </c>
      <c r="AU927" s="164" t="s">
        <v>86</v>
      </c>
      <c r="AV927" s="12" t="s">
        <v>86</v>
      </c>
      <c r="AW927" s="12" t="s">
        <v>38</v>
      </c>
      <c r="AX927" s="12" t="s">
        <v>77</v>
      </c>
      <c r="AY927" s="164" t="s">
        <v>146</v>
      </c>
    </row>
    <row r="928" spans="2:65" s="12" customFormat="1" ht="11.25">
      <c r="B928" s="163"/>
      <c r="D928" s="144" t="s">
        <v>476</v>
      </c>
      <c r="E928" s="164" t="s">
        <v>21</v>
      </c>
      <c r="F928" s="165" t="s">
        <v>1909</v>
      </c>
      <c r="H928" s="166">
        <v>2</v>
      </c>
      <c r="I928" s="167"/>
      <c r="L928" s="163"/>
      <c r="M928" s="168"/>
      <c r="T928" s="169"/>
      <c r="AT928" s="164" t="s">
        <v>476</v>
      </c>
      <c r="AU928" s="164" t="s">
        <v>86</v>
      </c>
      <c r="AV928" s="12" t="s">
        <v>86</v>
      </c>
      <c r="AW928" s="12" t="s">
        <v>38</v>
      </c>
      <c r="AX928" s="12" t="s">
        <v>77</v>
      </c>
      <c r="AY928" s="164" t="s">
        <v>146</v>
      </c>
    </row>
    <row r="929" spans="2:65" s="13" customFormat="1" ht="11.25">
      <c r="B929" s="170"/>
      <c r="D929" s="144" t="s">
        <v>476</v>
      </c>
      <c r="E929" s="171" t="s">
        <v>922</v>
      </c>
      <c r="F929" s="172" t="s">
        <v>479</v>
      </c>
      <c r="H929" s="173">
        <v>11</v>
      </c>
      <c r="I929" s="174"/>
      <c r="L929" s="170"/>
      <c r="M929" s="175"/>
      <c r="T929" s="176"/>
      <c r="AT929" s="171" t="s">
        <v>476</v>
      </c>
      <c r="AU929" s="171" t="s">
        <v>86</v>
      </c>
      <c r="AV929" s="13" t="s">
        <v>168</v>
      </c>
      <c r="AW929" s="13" t="s">
        <v>38</v>
      </c>
      <c r="AX929" s="13" t="s">
        <v>84</v>
      </c>
      <c r="AY929" s="171" t="s">
        <v>146</v>
      </c>
    </row>
    <row r="930" spans="2:65" s="1" customFormat="1" ht="16.5" customHeight="1">
      <c r="B930" s="33"/>
      <c r="C930" s="130" t="s">
        <v>1910</v>
      </c>
      <c r="D930" s="130" t="s">
        <v>147</v>
      </c>
      <c r="E930" s="131" t="s">
        <v>1911</v>
      </c>
      <c r="F930" s="132" t="s">
        <v>1912</v>
      </c>
      <c r="G930" s="133" t="s">
        <v>786</v>
      </c>
      <c r="H930" s="134">
        <v>3</v>
      </c>
      <c r="I930" s="135"/>
      <c r="J930" s="136">
        <f>ROUND(I930*H930,2)</f>
        <v>0</v>
      </c>
      <c r="K930" s="132" t="s">
        <v>967</v>
      </c>
      <c r="L930" s="137"/>
      <c r="M930" s="138" t="s">
        <v>21</v>
      </c>
      <c r="N930" s="139" t="s">
        <v>48</v>
      </c>
      <c r="P930" s="140">
        <f>O930*H930</f>
        <v>0</v>
      </c>
      <c r="Q930" s="140">
        <v>0.50600000000000001</v>
      </c>
      <c r="R930" s="140">
        <f>Q930*H930</f>
        <v>1.518</v>
      </c>
      <c r="S930" s="140">
        <v>0</v>
      </c>
      <c r="T930" s="141">
        <f>S930*H930</f>
        <v>0</v>
      </c>
      <c r="AR930" s="142" t="s">
        <v>189</v>
      </c>
      <c r="AT930" s="142" t="s">
        <v>147</v>
      </c>
      <c r="AU930" s="142" t="s">
        <v>86</v>
      </c>
      <c r="AY930" s="18" t="s">
        <v>146</v>
      </c>
      <c r="BE930" s="143">
        <f>IF(N930="základní",J930,0)</f>
        <v>0</v>
      </c>
      <c r="BF930" s="143">
        <f>IF(N930="snížená",J930,0)</f>
        <v>0</v>
      </c>
      <c r="BG930" s="143">
        <f>IF(N930="zákl. přenesená",J930,0)</f>
        <v>0</v>
      </c>
      <c r="BH930" s="143">
        <f>IF(N930="sníž. přenesená",J930,0)</f>
        <v>0</v>
      </c>
      <c r="BI930" s="143">
        <f>IF(N930="nulová",J930,0)</f>
        <v>0</v>
      </c>
      <c r="BJ930" s="18" t="s">
        <v>84</v>
      </c>
      <c r="BK930" s="143">
        <f>ROUND(I930*H930,2)</f>
        <v>0</v>
      </c>
      <c r="BL930" s="18" t="s">
        <v>168</v>
      </c>
      <c r="BM930" s="142" t="s">
        <v>1913</v>
      </c>
    </row>
    <row r="931" spans="2:65" s="1" customFormat="1" ht="11.25">
      <c r="B931" s="33"/>
      <c r="D931" s="144" t="s">
        <v>154</v>
      </c>
      <c r="F931" s="145" t="s">
        <v>1912</v>
      </c>
      <c r="I931" s="146"/>
      <c r="L931" s="33"/>
      <c r="M931" s="147"/>
      <c r="T931" s="54"/>
      <c r="AT931" s="18" t="s">
        <v>154</v>
      </c>
      <c r="AU931" s="18" t="s">
        <v>86</v>
      </c>
    </row>
    <row r="932" spans="2:65" s="14" customFormat="1" ht="11.25">
      <c r="B932" s="183"/>
      <c r="D932" s="144" t="s">
        <v>476</v>
      </c>
      <c r="E932" s="184" t="s">
        <v>21</v>
      </c>
      <c r="F932" s="185" t="s">
        <v>1310</v>
      </c>
      <c r="H932" s="184" t="s">
        <v>21</v>
      </c>
      <c r="I932" s="186"/>
      <c r="L932" s="183"/>
      <c r="M932" s="187"/>
      <c r="T932" s="188"/>
      <c r="AT932" s="184" t="s">
        <v>476</v>
      </c>
      <c r="AU932" s="184" t="s">
        <v>86</v>
      </c>
      <c r="AV932" s="14" t="s">
        <v>84</v>
      </c>
      <c r="AW932" s="14" t="s">
        <v>38</v>
      </c>
      <c r="AX932" s="14" t="s">
        <v>77</v>
      </c>
      <c r="AY932" s="184" t="s">
        <v>146</v>
      </c>
    </row>
    <row r="933" spans="2:65" s="12" customFormat="1" ht="11.25">
      <c r="B933" s="163"/>
      <c r="D933" s="144" t="s">
        <v>476</v>
      </c>
      <c r="E933" s="164" t="s">
        <v>21</v>
      </c>
      <c r="F933" s="165" t="s">
        <v>1608</v>
      </c>
      <c r="H933" s="166">
        <v>1</v>
      </c>
      <c r="I933" s="167"/>
      <c r="L933" s="163"/>
      <c r="M933" s="168"/>
      <c r="T933" s="169"/>
      <c r="AT933" s="164" t="s">
        <v>476</v>
      </c>
      <c r="AU933" s="164" t="s">
        <v>86</v>
      </c>
      <c r="AV933" s="12" t="s">
        <v>86</v>
      </c>
      <c r="AW933" s="12" t="s">
        <v>38</v>
      </c>
      <c r="AX933" s="12" t="s">
        <v>77</v>
      </c>
      <c r="AY933" s="164" t="s">
        <v>146</v>
      </c>
    </row>
    <row r="934" spans="2:65" s="12" customFormat="1" ht="11.25">
      <c r="B934" s="163"/>
      <c r="D934" s="144" t="s">
        <v>476</v>
      </c>
      <c r="E934" s="164" t="s">
        <v>21</v>
      </c>
      <c r="F934" s="165" t="s">
        <v>1603</v>
      </c>
      <c r="H934" s="166">
        <v>1</v>
      </c>
      <c r="I934" s="167"/>
      <c r="L934" s="163"/>
      <c r="M934" s="168"/>
      <c r="T934" s="169"/>
      <c r="AT934" s="164" t="s">
        <v>476</v>
      </c>
      <c r="AU934" s="164" t="s">
        <v>86</v>
      </c>
      <c r="AV934" s="12" t="s">
        <v>86</v>
      </c>
      <c r="AW934" s="12" t="s">
        <v>38</v>
      </c>
      <c r="AX934" s="12" t="s">
        <v>77</v>
      </c>
      <c r="AY934" s="164" t="s">
        <v>146</v>
      </c>
    </row>
    <row r="935" spans="2:65" s="12" customFormat="1" ht="11.25">
      <c r="B935" s="163"/>
      <c r="D935" s="144" t="s">
        <v>476</v>
      </c>
      <c r="E935" s="164" t="s">
        <v>21</v>
      </c>
      <c r="F935" s="165" t="s">
        <v>1597</v>
      </c>
      <c r="H935" s="166">
        <v>1</v>
      </c>
      <c r="I935" s="167"/>
      <c r="L935" s="163"/>
      <c r="M935" s="168"/>
      <c r="T935" s="169"/>
      <c r="AT935" s="164" t="s">
        <v>476</v>
      </c>
      <c r="AU935" s="164" t="s">
        <v>86</v>
      </c>
      <c r="AV935" s="12" t="s">
        <v>86</v>
      </c>
      <c r="AW935" s="12" t="s">
        <v>38</v>
      </c>
      <c r="AX935" s="12" t="s">
        <v>77</v>
      </c>
      <c r="AY935" s="164" t="s">
        <v>146</v>
      </c>
    </row>
    <row r="936" spans="2:65" s="13" customFormat="1" ht="11.25">
      <c r="B936" s="170"/>
      <c r="D936" s="144" t="s">
        <v>476</v>
      </c>
      <c r="E936" s="171" t="s">
        <v>926</v>
      </c>
      <c r="F936" s="172" t="s">
        <v>479</v>
      </c>
      <c r="H936" s="173">
        <v>3</v>
      </c>
      <c r="I936" s="174"/>
      <c r="L936" s="170"/>
      <c r="M936" s="175"/>
      <c r="T936" s="176"/>
      <c r="AT936" s="171" t="s">
        <v>476</v>
      </c>
      <c r="AU936" s="171" t="s">
        <v>86</v>
      </c>
      <c r="AV936" s="13" t="s">
        <v>168</v>
      </c>
      <c r="AW936" s="13" t="s">
        <v>38</v>
      </c>
      <c r="AX936" s="13" t="s">
        <v>84</v>
      </c>
      <c r="AY936" s="171" t="s">
        <v>146</v>
      </c>
    </row>
    <row r="937" spans="2:65" s="1" customFormat="1" ht="16.5" customHeight="1">
      <c r="B937" s="33"/>
      <c r="C937" s="130" t="s">
        <v>1914</v>
      </c>
      <c r="D937" s="130" t="s">
        <v>147</v>
      </c>
      <c r="E937" s="131" t="s">
        <v>1915</v>
      </c>
      <c r="F937" s="132" t="s">
        <v>1916</v>
      </c>
      <c r="G937" s="133" t="s">
        <v>786</v>
      </c>
      <c r="H937" s="134">
        <v>2</v>
      </c>
      <c r="I937" s="135"/>
      <c r="J937" s="136">
        <f>ROUND(I937*H937,2)</f>
        <v>0</v>
      </c>
      <c r="K937" s="132" t="s">
        <v>967</v>
      </c>
      <c r="L937" s="137"/>
      <c r="M937" s="138" t="s">
        <v>21</v>
      </c>
      <c r="N937" s="139" t="s">
        <v>48</v>
      </c>
      <c r="P937" s="140">
        <f>O937*H937</f>
        <v>0</v>
      </c>
      <c r="Q937" s="140">
        <v>0.254</v>
      </c>
      <c r="R937" s="140">
        <f>Q937*H937</f>
        <v>0.50800000000000001</v>
      </c>
      <c r="S937" s="140">
        <v>0</v>
      </c>
      <c r="T937" s="141">
        <f>S937*H937</f>
        <v>0</v>
      </c>
      <c r="AR937" s="142" t="s">
        <v>189</v>
      </c>
      <c r="AT937" s="142" t="s">
        <v>147</v>
      </c>
      <c r="AU937" s="142" t="s">
        <v>86</v>
      </c>
      <c r="AY937" s="18" t="s">
        <v>146</v>
      </c>
      <c r="BE937" s="143">
        <f>IF(N937="základní",J937,0)</f>
        <v>0</v>
      </c>
      <c r="BF937" s="143">
        <f>IF(N937="snížená",J937,0)</f>
        <v>0</v>
      </c>
      <c r="BG937" s="143">
        <f>IF(N937="zákl. přenesená",J937,0)</f>
        <v>0</v>
      </c>
      <c r="BH937" s="143">
        <f>IF(N937="sníž. přenesená",J937,0)</f>
        <v>0</v>
      </c>
      <c r="BI937" s="143">
        <f>IF(N937="nulová",J937,0)</f>
        <v>0</v>
      </c>
      <c r="BJ937" s="18" t="s">
        <v>84</v>
      </c>
      <c r="BK937" s="143">
        <f>ROUND(I937*H937,2)</f>
        <v>0</v>
      </c>
      <c r="BL937" s="18" t="s">
        <v>168</v>
      </c>
      <c r="BM937" s="142" t="s">
        <v>1917</v>
      </c>
    </row>
    <row r="938" spans="2:65" s="1" customFormat="1" ht="11.25">
      <c r="B938" s="33"/>
      <c r="D938" s="144" t="s">
        <v>154</v>
      </c>
      <c r="F938" s="145" t="s">
        <v>1916</v>
      </c>
      <c r="I938" s="146"/>
      <c r="L938" s="33"/>
      <c r="M938" s="147"/>
      <c r="T938" s="54"/>
      <c r="AT938" s="18" t="s">
        <v>154</v>
      </c>
      <c r="AU938" s="18" t="s">
        <v>86</v>
      </c>
    </row>
    <row r="939" spans="2:65" s="14" customFormat="1" ht="11.25">
      <c r="B939" s="183"/>
      <c r="D939" s="144" t="s">
        <v>476</v>
      </c>
      <c r="E939" s="184" t="s">
        <v>21</v>
      </c>
      <c r="F939" s="185" t="s">
        <v>1310</v>
      </c>
      <c r="H939" s="184" t="s">
        <v>21</v>
      </c>
      <c r="I939" s="186"/>
      <c r="L939" s="183"/>
      <c r="M939" s="187"/>
      <c r="T939" s="188"/>
      <c r="AT939" s="184" t="s">
        <v>476</v>
      </c>
      <c r="AU939" s="184" t="s">
        <v>86</v>
      </c>
      <c r="AV939" s="14" t="s">
        <v>84</v>
      </c>
      <c r="AW939" s="14" t="s">
        <v>38</v>
      </c>
      <c r="AX939" s="14" t="s">
        <v>77</v>
      </c>
      <c r="AY939" s="184" t="s">
        <v>146</v>
      </c>
    </row>
    <row r="940" spans="2:65" s="12" customFormat="1" ht="11.25">
      <c r="B940" s="163"/>
      <c r="D940" s="144" t="s">
        <v>476</v>
      </c>
      <c r="E940" s="164" t="s">
        <v>21</v>
      </c>
      <c r="F940" s="165" t="s">
        <v>1625</v>
      </c>
      <c r="H940" s="166">
        <v>1</v>
      </c>
      <c r="I940" s="167"/>
      <c r="L940" s="163"/>
      <c r="M940" s="168"/>
      <c r="T940" s="169"/>
      <c r="AT940" s="164" t="s">
        <v>476</v>
      </c>
      <c r="AU940" s="164" t="s">
        <v>86</v>
      </c>
      <c r="AV940" s="12" t="s">
        <v>86</v>
      </c>
      <c r="AW940" s="12" t="s">
        <v>38</v>
      </c>
      <c r="AX940" s="12" t="s">
        <v>77</v>
      </c>
      <c r="AY940" s="164" t="s">
        <v>146</v>
      </c>
    </row>
    <row r="941" spans="2:65" s="12" customFormat="1" ht="11.25">
      <c r="B941" s="163"/>
      <c r="D941" s="144" t="s">
        <v>476</v>
      </c>
      <c r="E941" s="164" t="s">
        <v>21</v>
      </c>
      <c r="F941" s="165" t="s">
        <v>1918</v>
      </c>
      <c r="H941" s="166">
        <v>1</v>
      </c>
      <c r="I941" s="167"/>
      <c r="L941" s="163"/>
      <c r="M941" s="168"/>
      <c r="T941" s="169"/>
      <c r="AT941" s="164" t="s">
        <v>476</v>
      </c>
      <c r="AU941" s="164" t="s">
        <v>86</v>
      </c>
      <c r="AV941" s="12" t="s">
        <v>86</v>
      </c>
      <c r="AW941" s="12" t="s">
        <v>38</v>
      </c>
      <c r="AX941" s="12" t="s">
        <v>77</v>
      </c>
      <c r="AY941" s="164" t="s">
        <v>146</v>
      </c>
    </row>
    <row r="942" spans="2:65" s="13" customFormat="1" ht="11.25">
      <c r="B942" s="170"/>
      <c r="D942" s="144" t="s">
        <v>476</v>
      </c>
      <c r="E942" s="171" t="s">
        <v>924</v>
      </c>
      <c r="F942" s="172" t="s">
        <v>479</v>
      </c>
      <c r="H942" s="173">
        <v>2</v>
      </c>
      <c r="I942" s="174"/>
      <c r="L942" s="170"/>
      <c r="M942" s="175"/>
      <c r="T942" s="176"/>
      <c r="AT942" s="171" t="s">
        <v>476</v>
      </c>
      <c r="AU942" s="171" t="s">
        <v>86</v>
      </c>
      <c r="AV942" s="13" t="s">
        <v>168</v>
      </c>
      <c r="AW942" s="13" t="s">
        <v>38</v>
      </c>
      <c r="AX942" s="13" t="s">
        <v>84</v>
      </c>
      <c r="AY942" s="171" t="s">
        <v>146</v>
      </c>
    </row>
    <row r="943" spans="2:65" s="1" customFormat="1" ht="16.5" customHeight="1">
      <c r="B943" s="33"/>
      <c r="C943" s="149" t="s">
        <v>1919</v>
      </c>
      <c r="D943" s="149" t="s">
        <v>195</v>
      </c>
      <c r="E943" s="150" t="s">
        <v>1920</v>
      </c>
      <c r="F943" s="151" t="s">
        <v>1921</v>
      </c>
      <c r="G943" s="152" t="s">
        <v>786</v>
      </c>
      <c r="H943" s="153">
        <v>6</v>
      </c>
      <c r="I943" s="154"/>
      <c r="J943" s="155">
        <f>ROUND(I943*H943,2)</f>
        <v>0</v>
      </c>
      <c r="K943" s="151" t="s">
        <v>967</v>
      </c>
      <c r="L943" s="33"/>
      <c r="M943" s="156" t="s">
        <v>21</v>
      </c>
      <c r="N943" s="157" t="s">
        <v>48</v>
      </c>
      <c r="P943" s="140">
        <f>O943*H943</f>
        <v>0</v>
      </c>
      <c r="Q943" s="140">
        <v>1.248E-2</v>
      </c>
      <c r="R943" s="140">
        <f>Q943*H943</f>
        <v>7.4880000000000002E-2</v>
      </c>
      <c r="S943" s="140">
        <v>0</v>
      </c>
      <c r="T943" s="141">
        <f>S943*H943</f>
        <v>0</v>
      </c>
      <c r="AR943" s="142" t="s">
        <v>168</v>
      </c>
      <c r="AT943" s="142" t="s">
        <v>195</v>
      </c>
      <c r="AU943" s="142" t="s">
        <v>86</v>
      </c>
      <c r="AY943" s="18" t="s">
        <v>146</v>
      </c>
      <c r="BE943" s="143">
        <f>IF(N943="základní",J943,0)</f>
        <v>0</v>
      </c>
      <c r="BF943" s="143">
        <f>IF(N943="snížená",J943,0)</f>
        <v>0</v>
      </c>
      <c r="BG943" s="143">
        <f>IF(N943="zákl. přenesená",J943,0)</f>
        <v>0</v>
      </c>
      <c r="BH943" s="143">
        <f>IF(N943="sníž. přenesená",J943,0)</f>
        <v>0</v>
      </c>
      <c r="BI943" s="143">
        <f>IF(N943="nulová",J943,0)</f>
        <v>0</v>
      </c>
      <c r="BJ943" s="18" t="s">
        <v>84</v>
      </c>
      <c r="BK943" s="143">
        <f>ROUND(I943*H943,2)</f>
        <v>0</v>
      </c>
      <c r="BL943" s="18" t="s">
        <v>168</v>
      </c>
      <c r="BM943" s="142" t="s">
        <v>1922</v>
      </c>
    </row>
    <row r="944" spans="2:65" s="1" customFormat="1" ht="11.25">
      <c r="B944" s="33"/>
      <c r="D944" s="144" t="s">
        <v>154</v>
      </c>
      <c r="F944" s="145" t="s">
        <v>1921</v>
      </c>
      <c r="I944" s="146"/>
      <c r="L944" s="33"/>
      <c r="M944" s="147"/>
      <c r="T944" s="54"/>
      <c r="AT944" s="18" t="s">
        <v>154</v>
      </c>
      <c r="AU944" s="18" t="s">
        <v>86</v>
      </c>
    </row>
    <row r="945" spans="2:65" s="1" customFormat="1" ht="11.25">
      <c r="B945" s="33"/>
      <c r="D945" s="181" t="s">
        <v>970</v>
      </c>
      <c r="F945" s="182" t="s">
        <v>1923</v>
      </c>
      <c r="I945" s="146"/>
      <c r="L945" s="33"/>
      <c r="M945" s="147"/>
      <c r="T945" s="54"/>
      <c r="AT945" s="18" t="s">
        <v>970</v>
      </c>
      <c r="AU945" s="18" t="s">
        <v>86</v>
      </c>
    </row>
    <row r="946" spans="2:65" s="12" customFormat="1" ht="11.25">
      <c r="B946" s="163"/>
      <c r="D946" s="144" t="s">
        <v>476</v>
      </c>
      <c r="E946" s="164" t="s">
        <v>21</v>
      </c>
      <c r="F946" s="165" t="s">
        <v>928</v>
      </c>
      <c r="H946" s="166">
        <v>6</v>
      </c>
      <c r="I946" s="167"/>
      <c r="L946" s="163"/>
      <c r="M946" s="168"/>
      <c r="T946" s="169"/>
      <c r="AT946" s="164" t="s">
        <v>476</v>
      </c>
      <c r="AU946" s="164" t="s">
        <v>86</v>
      </c>
      <c r="AV946" s="12" t="s">
        <v>86</v>
      </c>
      <c r="AW946" s="12" t="s">
        <v>38</v>
      </c>
      <c r="AX946" s="12" t="s">
        <v>84</v>
      </c>
      <c r="AY946" s="164" t="s">
        <v>146</v>
      </c>
    </row>
    <row r="947" spans="2:65" s="1" customFormat="1" ht="16.5" customHeight="1">
      <c r="B947" s="33"/>
      <c r="C947" s="130" t="s">
        <v>1924</v>
      </c>
      <c r="D947" s="130" t="s">
        <v>147</v>
      </c>
      <c r="E947" s="131" t="s">
        <v>1925</v>
      </c>
      <c r="F947" s="132" t="s">
        <v>1926</v>
      </c>
      <c r="G947" s="133" t="s">
        <v>786</v>
      </c>
      <c r="H947" s="134">
        <v>6</v>
      </c>
      <c r="I947" s="135"/>
      <c r="J947" s="136">
        <f>ROUND(I947*H947,2)</f>
        <v>0</v>
      </c>
      <c r="K947" s="132" t="s">
        <v>967</v>
      </c>
      <c r="L947" s="137"/>
      <c r="M947" s="138" t="s">
        <v>21</v>
      </c>
      <c r="N947" s="139" t="s">
        <v>48</v>
      </c>
      <c r="P947" s="140">
        <f>O947*H947</f>
        <v>0</v>
      </c>
      <c r="Q947" s="140">
        <v>0.58499999999999996</v>
      </c>
      <c r="R947" s="140">
        <f>Q947*H947</f>
        <v>3.51</v>
      </c>
      <c r="S947" s="140">
        <v>0</v>
      </c>
      <c r="T947" s="141">
        <f>S947*H947</f>
        <v>0</v>
      </c>
      <c r="AR947" s="142" t="s">
        <v>189</v>
      </c>
      <c r="AT947" s="142" t="s">
        <v>147</v>
      </c>
      <c r="AU947" s="142" t="s">
        <v>86</v>
      </c>
      <c r="AY947" s="18" t="s">
        <v>146</v>
      </c>
      <c r="BE947" s="143">
        <f>IF(N947="základní",J947,0)</f>
        <v>0</v>
      </c>
      <c r="BF947" s="143">
        <f>IF(N947="snížená",J947,0)</f>
        <v>0</v>
      </c>
      <c r="BG947" s="143">
        <f>IF(N947="zákl. přenesená",J947,0)</f>
        <v>0</v>
      </c>
      <c r="BH947" s="143">
        <f>IF(N947="sníž. přenesená",J947,0)</f>
        <v>0</v>
      </c>
      <c r="BI947" s="143">
        <f>IF(N947="nulová",J947,0)</f>
        <v>0</v>
      </c>
      <c r="BJ947" s="18" t="s">
        <v>84</v>
      </c>
      <c r="BK947" s="143">
        <f>ROUND(I947*H947,2)</f>
        <v>0</v>
      </c>
      <c r="BL947" s="18" t="s">
        <v>168</v>
      </c>
      <c r="BM947" s="142" t="s">
        <v>1927</v>
      </c>
    </row>
    <row r="948" spans="2:65" s="1" customFormat="1" ht="11.25">
      <c r="B948" s="33"/>
      <c r="D948" s="144" t="s">
        <v>154</v>
      </c>
      <c r="F948" s="145" t="s">
        <v>1926</v>
      </c>
      <c r="I948" s="146"/>
      <c r="L948" s="33"/>
      <c r="M948" s="147"/>
      <c r="T948" s="54"/>
      <c r="AT948" s="18" t="s">
        <v>154</v>
      </c>
      <c r="AU948" s="18" t="s">
        <v>86</v>
      </c>
    </row>
    <row r="949" spans="2:65" s="14" customFormat="1" ht="11.25">
      <c r="B949" s="183"/>
      <c r="D949" s="144" t="s">
        <v>476</v>
      </c>
      <c r="E949" s="184" t="s">
        <v>21</v>
      </c>
      <c r="F949" s="185" t="s">
        <v>1310</v>
      </c>
      <c r="H949" s="184" t="s">
        <v>21</v>
      </c>
      <c r="I949" s="186"/>
      <c r="L949" s="183"/>
      <c r="M949" s="187"/>
      <c r="T949" s="188"/>
      <c r="AT949" s="184" t="s">
        <v>476</v>
      </c>
      <c r="AU949" s="184" t="s">
        <v>86</v>
      </c>
      <c r="AV949" s="14" t="s">
        <v>84</v>
      </c>
      <c r="AW949" s="14" t="s">
        <v>38</v>
      </c>
      <c r="AX949" s="14" t="s">
        <v>77</v>
      </c>
      <c r="AY949" s="184" t="s">
        <v>146</v>
      </c>
    </row>
    <row r="950" spans="2:65" s="12" customFormat="1" ht="11.25">
      <c r="B950" s="163"/>
      <c r="D950" s="144" t="s">
        <v>476</v>
      </c>
      <c r="E950" s="164" t="s">
        <v>21</v>
      </c>
      <c r="F950" s="165" t="s">
        <v>1928</v>
      </c>
      <c r="H950" s="166">
        <v>6</v>
      </c>
      <c r="I950" s="167"/>
      <c r="L950" s="163"/>
      <c r="M950" s="168"/>
      <c r="T950" s="169"/>
      <c r="AT950" s="164" t="s">
        <v>476</v>
      </c>
      <c r="AU950" s="164" t="s">
        <v>86</v>
      </c>
      <c r="AV950" s="12" t="s">
        <v>86</v>
      </c>
      <c r="AW950" s="12" t="s">
        <v>38</v>
      </c>
      <c r="AX950" s="12" t="s">
        <v>77</v>
      </c>
      <c r="AY950" s="164" t="s">
        <v>146</v>
      </c>
    </row>
    <row r="951" spans="2:65" s="13" customFormat="1" ht="11.25">
      <c r="B951" s="170"/>
      <c r="D951" s="144" t="s">
        <v>476</v>
      </c>
      <c r="E951" s="171" t="s">
        <v>928</v>
      </c>
      <c r="F951" s="172" t="s">
        <v>479</v>
      </c>
      <c r="H951" s="173">
        <v>6</v>
      </c>
      <c r="I951" s="174"/>
      <c r="L951" s="170"/>
      <c r="M951" s="175"/>
      <c r="T951" s="176"/>
      <c r="AT951" s="171" t="s">
        <v>476</v>
      </c>
      <c r="AU951" s="171" t="s">
        <v>86</v>
      </c>
      <c r="AV951" s="13" t="s">
        <v>168</v>
      </c>
      <c r="AW951" s="13" t="s">
        <v>38</v>
      </c>
      <c r="AX951" s="13" t="s">
        <v>84</v>
      </c>
      <c r="AY951" s="171" t="s">
        <v>146</v>
      </c>
    </row>
    <row r="952" spans="2:65" s="1" customFormat="1" ht="16.5" customHeight="1">
      <c r="B952" s="33"/>
      <c r="C952" s="149" t="s">
        <v>1929</v>
      </c>
      <c r="D952" s="149" t="s">
        <v>195</v>
      </c>
      <c r="E952" s="150" t="s">
        <v>1930</v>
      </c>
      <c r="F952" s="151" t="s">
        <v>1931</v>
      </c>
      <c r="G952" s="152" t="s">
        <v>786</v>
      </c>
      <c r="H952" s="153">
        <v>6</v>
      </c>
      <c r="I952" s="154"/>
      <c r="J952" s="155">
        <f>ROUND(I952*H952,2)</f>
        <v>0</v>
      </c>
      <c r="K952" s="151" t="s">
        <v>967</v>
      </c>
      <c r="L952" s="33"/>
      <c r="M952" s="156" t="s">
        <v>21</v>
      </c>
      <c r="N952" s="157" t="s">
        <v>48</v>
      </c>
      <c r="P952" s="140">
        <f>O952*H952</f>
        <v>0</v>
      </c>
      <c r="Q952" s="140">
        <v>2.8539999999999999E-2</v>
      </c>
      <c r="R952" s="140">
        <f>Q952*H952</f>
        <v>0.17124</v>
      </c>
      <c r="S952" s="140">
        <v>0</v>
      </c>
      <c r="T952" s="141">
        <f>S952*H952</f>
        <v>0</v>
      </c>
      <c r="AR952" s="142" t="s">
        <v>168</v>
      </c>
      <c r="AT952" s="142" t="s">
        <v>195</v>
      </c>
      <c r="AU952" s="142" t="s">
        <v>86</v>
      </c>
      <c r="AY952" s="18" t="s">
        <v>146</v>
      </c>
      <c r="BE952" s="143">
        <f>IF(N952="základní",J952,0)</f>
        <v>0</v>
      </c>
      <c r="BF952" s="143">
        <f>IF(N952="snížená",J952,0)</f>
        <v>0</v>
      </c>
      <c r="BG952" s="143">
        <f>IF(N952="zákl. přenesená",J952,0)</f>
        <v>0</v>
      </c>
      <c r="BH952" s="143">
        <f>IF(N952="sníž. přenesená",J952,0)</f>
        <v>0</v>
      </c>
      <c r="BI952" s="143">
        <f>IF(N952="nulová",J952,0)</f>
        <v>0</v>
      </c>
      <c r="BJ952" s="18" t="s">
        <v>84</v>
      </c>
      <c r="BK952" s="143">
        <f>ROUND(I952*H952,2)</f>
        <v>0</v>
      </c>
      <c r="BL952" s="18" t="s">
        <v>168</v>
      </c>
      <c r="BM952" s="142" t="s">
        <v>1932</v>
      </c>
    </row>
    <row r="953" spans="2:65" s="1" customFormat="1" ht="11.25">
      <c r="B953" s="33"/>
      <c r="D953" s="144" t="s">
        <v>154</v>
      </c>
      <c r="F953" s="145" t="s">
        <v>1931</v>
      </c>
      <c r="I953" s="146"/>
      <c r="L953" s="33"/>
      <c r="M953" s="147"/>
      <c r="T953" s="54"/>
      <c r="AT953" s="18" t="s">
        <v>154</v>
      </c>
      <c r="AU953" s="18" t="s">
        <v>86</v>
      </c>
    </row>
    <row r="954" spans="2:65" s="1" customFormat="1" ht="11.25">
      <c r="B954" s="33"/>
      <c r="D954" s="181" t="s">
        <v>970</v>
      </c>
      <c r="F954" s="182" t="s">
        <v>1933</v>
      </c>
      <c r="I954" s="146"/>
      <c r="L954" s="33"/>
      <c r="M954" s="147"/>
      <c r="T954" s="54"/>
      <c r="AT954" s="18" t="s">
        <v>970</v>
      </c>
      <c r="AU954" s="18" t="s">
        <v>86</v>
      </c>
    </row>
    <row r="955" spans="2:65" s="12" customFormat="1" ht="11.25">
      <c r="B955" s="163"/>
      <c r="D955" s="144" t="s">
        <v>476</v>
      </c>
      <c r="E955" s="164" t="s">
        <v>21</v>
      </c>
      <c r="F955" s="165" t="s">
        <v>784</v>
      </c>
      <c r="H955" s="166">
        <v>6</v>
      </c>
      <c r="I955" s="167"/>
      <c r="L955" s="163"/>
      <c r="M955" s="168"/>
      <c r="T955" s="169"/>
      <c r="AT955" s="164" t="s">
        <v>476</v>
      </c>
      <c r="AU955" s="164" t="s">
        <v>86</v>
      </c>
      <c r="AV955" s="12" t="s">
        <v>86</v>
      </c>
      <c r="AW955" s="12" t="s">
        <v>38</v>
      </c>
      <c r="AX955" s="12" t="s">
        <v>84</v>
      </c>
      <c r="AY955" s="164" t="s">
        <v>146</v>
      </c>
    </row>
    <row r="956" spans="2:65" s="1" customFormat="1" ht="16.5" customHeight="1">
      <c r="B956" s="33"/>
      <c r="C956" s="130" t="s">
        <v>1934</v>
      </c>
      <c r="D956" s="130" t="s">
        <v>147</v>
      </c>
      <c r="E956" s="131" t="s">
        <v>1935</v>
      </c>
      <c r="F956" s="132" t="s">
        <v>1936</v>
      </c>
      <c r="G956" s="133" t="s">
        <v>786</v>
      </c>
      <c r="H956" s="134">
        <v>6</v>
      </c>
      <c r="I956" s="135"/>
      <c r="J956" s="136">
        <f>ROUND(I956*H956,2)</f>
        <v>0</v>
      </c>
      <c r="K956" s="132" t="s">
        <v>967</v>
      </c>
      <c r="L956" s="137"/>
      <c r="M956" s="138" t="s">
        <v>21</v>
      </c>
      <c r="N956" s="139" t="s">
        <v>48</v>
      </c>
      <c r="P956" s="140">
        <f>O956*H956</f>
        <v>0</v>
      </c>
      <c r="Q956" s="140">
        <v>1.6</v>
      </c>
      <c r="R956" s="140">
        <f>Q956*H956</f>
        <v>9.6000000000000014</v>
      </c>
      <c r="S956" s="140">
        <v>0</v>
      </c>
      <c r="T956" s="141">
        <f>S956*H956</f>
        <v>0</v>
      </c>
      <c r="AR956" s="142" t="s">
        <v>189</v>
      </c>
      <c r="AT956" s="142" t="s">
        <v>147</v>
      </c>
      <c r="AU956" s="142" t="s">
        <v>86</v>
      </c>
      <c r="AY956" s="18" t="s">
        <v>146</v>
      </c>
      <c r="BE956" s="143">
        <f>IF(N956="základní",J956,0)</f>
        <v>0</v>
      </c>
      <c r="BF956" s="143">
        <f>IF(N956="snížená",J956,0)</f>
        <v>0</v>
      </c>
      <c r="BG956" s="143">
        <f>IF(N956="zákl. přenesená",J956,0)</f>
        <v>0</v>
      </c>
      <c r="BH956" s="143">
        <f>IF(N956="sníž. přenesená",J956,0)</f>
        <v>0</v>
      </c>
      <c r="BI956" s="143">
        <f>IF(N956="nulová",J956,0)</f>
        <v>0</v>
      </c>
      <c r="BJ956" s="18" t="s">
        <v>84</v>
      </c>
      <c r="BK956" s="143">
        <f>ROUND(I956*H956,2)</f>
        <v>0</v>
      </c>
      <c r="BL956" s="18" t="s">
        <v>168</v>
      </c>
      <c r="BM956" s="142" t="s">
        <v>1937</v>
      </c>
    </row>
    <row r="957" spans="2:65" s="1" customFormat="1" ht="11.25">
      <c r="B957" s="33"/>
      <c r="D957" s="144" t="s">
        <v>154</v>
      </c>
      <c r="F957" s="145" t="s">
        <v>1936</v>
      </c>
      <c r="I957" s="146"/>
      <c r="L957" s="33"/>
      <c r="M957" s="147"/>
      <c r="T957" s="54"/>
      <c r="AT957" s="18" t="s">
        <v>154</v>
      </c>
      <c r="AU957" s="18" t="s">
        <v>86</v>
      </c>
    </row>
    <row r="958" spans="2:65" s="14" customFormat="1" ht="11.25">
      <c r="B958" s="183"/>
      <c r="D958" s="144" t="s">
        <v>476</v>
      </c>
      <c r="E958" s="184" t="s">
        <v>21</v>
      </c>
      <c r="F958" s="185" t="s">
        <v>1310</v>
      </c>
      <c r="H958" s="184" t="s">
        <v>21</v>
      </c>
      <c r="I958" s="186"/>
      <c r="L958" s="183"/>
      <c r="M958" s="187"/>
      <c r="T958" s="188"/>
      <c r="AT958" s="184" t="s">
        <v>476</v>
      </c>
      <c r="AU958" s="184" t="s">
        <v>86</v>
      </c>
      <c r="AV958" s="14" t="s">
        <v>84</v>
      </c>
      <c r="AW958" s="14" t="s">
        <v>38</v>
      </c>
      <c r="AX958" s="14" t="s">
        <v>77</v>
      </c>
      <c r="AY958" s="184" t="s">
        <v>146</v>
      </c>
    </row>
    <row r="959" spans="2:65" s="12" customFormat="1" ht="11.25">
      <c r="B959" s="163"/>
      <c r="D959" s="144" t="s">
        <v>476</v>
      </c>
      <c r="E959" s="164" t="s">
        <v>784</v>
      </c>
      <c r="F959" s="165" t="s">
        <v>1938</v>
      </c>
      <c r="H959" s="166">
        <v>6</v>
      </c>
      <c r="I959" s="167"/>
      <c r="L959" s="163"/>
      <c r="M959" s="168"/>
      <c r="T959" s="169"/>
      <c r="AT959" s="164" t="s">
        <v>476</v>
      </c>
      <c r="AU959" s="164" t="s">
        <v>86</v>
      </c>
      <c r="AV959" s="12" t="s">
        <v>86</v>
      </c>
      <c r="AW959" s="12" t="s">
        <v>38</v>
      </c>
      <c r="AX959" s="12" t="s">
        <v>84</v>
      </c>
      <c r="AY959" s="164" t="s">
        <v>146</v>
      </c>
    </row>
    <row r="960" spans="2:65" s="1" customFormat="1" ht="21.75" customHeight="1">
      <c r="B960" s="33"/>
      <c r="C960" s="149" t="s">
        <v>1939</v>
      </c>
      <c r="D960" s="149" t="s">
        <v>195</v>
      </c>
      <c r="E960" s="150" t="s">
        <v>1940</v>
      </c>
      <c r="F960" s="151" t="s">
        <v>1941</v>
      </c>
      <c r="G960" s="152" t="s">
        <v>786</v>
      </c>
      <c r="H960" s="153">
        <v>8</v>
      </c>
      <c r="I960" s="154"/>
      <c r="J960" s="155">
        <f>ROUND(I960*H960,2)</f>
        <v>0</v>
      </c>
      <c r="K960" s="151" t="s">
        <v>967</v>
      </c>
      <c r="L960" s="33"/>
      <c r="M960" s="156" t="s">
        <v>21</v>
      </c>
      <c r="N960" s="157" t="s">
        <v>48</v>
      </c>
      <c r="P960" s="140">
        <f>O960*H960</f>
        <v>0</v>
      </c>
      <c r="Q960" s="140">
        <v>0.09</v>
      </c>
      <c r="R960" s="140">
        <f>Q960*H960</f>
        <v>0.72</v>
      </c>
      <c r="S960" s="140">
        <v>0</v>
      </c>
      <c r="T960" s="141">
        <f>S960*H960</f>
        <v>0</v>
      </c>
      <c r="AR960" s="142" t="s">
        <v>168</v>
      </c>
      <c r="AT960" s="142" t="s">
        <v>195</v>
      </c>
      <c r="AU960" s="142" t="s">
        <v>86</v>
      </c>
      <c r="AY960" s="18" t="s">
        <v>146</v>
      </c>
      <c r="BE960" s="143">
        <f>IF(N960="základní",J960,0)</f>
        <v>0</v>
      </c>
      <c r="BF960" s="143">
        <f>IF(N960="snížená",J960,0)</f>
        <v>0</v>
      </c>
      <c r="BG960" s="143">
        <f>IF(N960="zákl. přenesená",J960,0)</f>
        <v>0</v>
      </c>
      <c r="BH960" s="143">
        <f>IF(N960="sníž. přenesená",J960,0)</f>
        <v>0</v>
      </c>
      <c r="BI960" s="143">
        <f>IF(N960="nulová",J960,0)</f>
        <v>0</v>
      </c>
      <c r="BJ960" s="18" t="s">
        <v>84</v>
      </c>
      <c r="BK960" s="143">
        <f>ROUND(I960*H960,2)</f>
        <v>0</v>
      </c>
      <c r="BL960" s="18" t="s">
        <v>168</v>
      </c>
      <c r="BM960" s="142" t="s">
        <v>1942</v>
      </c>
    </row>
    <row r="961" spans="2:65" s="1" customFormat="1" ht="11.25">
      <c r="B961" s="33"/>
      <c r="D961" s="144" t="s">
        <v>154</v>
      </c>
      <c r="F961" s="145" t="s">
        <v>1941</v>
      </c>
      <c r="I961" s="146"/>
      <c r="L961" s="33"/>
      <c r="M961" s="147"/>
      <c r="T961" s="54"/>
      <c r="AT961" s="18" t="s">
        <v>154</v>
      </c>
      <c r="AU961" s="18" t="s">
        <v>86</v>
      </c>
    </row>
    <row r="962" spans="2:65" s="1" customFormat="1" ht="11.25">
      <c r="B962" s="33"/>
      <c r="D962" s="181" t="s">
        <v>970</v>
      </c>
      <c r="F962" s="182" t="s">
        <v>1943</v>
      </c>
      <c r="I962" s="146"/>
      <c r="L962" s="33"/>
      <c r="M962" s="147"/>
      <c r="T962" s="54"/>
      <c r="AT962" s="18" t="s">
        <v>970</v>
      </c>
      <c r="AU962" s="18" t="s">
        <v>86</v>
      </c>
    </row>
    <row r="963" spans="2:65" s="1" customFormat="1" ht="136.5">
      <c r="B963" s="33"/>
      <c r="D963" s="144" t="s">
        <v>984</v>
      </c>
      <c r="F963" s="148" t="s">
        <v>1944</v>
      </c>
      <c r="I963" s="146"/>
      <c r="L963" s="33"/>
      <c r="M963" s="147"/>
      <c r="T963" s="54"/>
      <c r="AT963" s="18" t="s">
        <v>984</v>
      </c>
      <c r="AU963" s="18" t="s">
        <v>86</v>
      </c>
    </row>
    <row r="964" spans="2:65" s="14" customFormat="1" ht="11.25">
      <c r="B964" s="183"/>
      <c r="D964" s="144" t="s">
        <v>476</v>
      </c>
      <c r="E964" s="184" t="s">
        <v>21</v>
      </c>
      <c r="F964" s="185" t="s">
        <v>1614</v>
      </c>
      <c r="H964" s="184" t="s">
        <v>21</v>
      </c>
      <c r="I964" s="186"/>
      <c r="L964" s="183"/>
      <c r="M964" s="187"/>
      <c r="T964" s="188"/>
      <c r="AT964" s="184" t="s">
        <v>476</v>
      </c>
      <c r="AU964" s="184" t="s">
        <v>86</v>
      </c>
      <c r="AV964" s="14" t="s">
        <v>84</v>
      </c>
      <c r="AW964" s="14" t="s">
        <v>38</v>
      </c>
      <c r="AX964" s="14" t="s">
        <v>77</v>
      </c>
      <c r="AY964" s="184" t="s">
        <v>146</v>
      </c>
    </row>
    <row r="965" spans="2:65" s="12" customFormat="1" ht="11.25">
      <c r="B965" s="163"/>
      <c r="D965" s="144" t="s">
        <v>476</v>
      </c>
      <c r="E965" s="164" t="s">
        <v>21</v>
      </c>
      <c r="F965" s="165" t="s">
        <v>189</v>
      </c>
      <c r="H965" s="166">
        <v>8</v>
      </c>
      <c r="I965" s="167"/>
      <c r="L965" s="163"/>
      <c r="M965" s="168"/>
      <c r="T965" s="169"/>
      <c r="AT965" s="164" t="s">
        <v>476</v>
      </c>
      <c r="AU965" s="164" t="s">
        <v>86</v>
      </c>
      <c r="AV965" s="12" t="s">
        <v>86</v>
      </c>
      <c r="AW965" s="12" t="s">
        <v>38</v>
      </c>
      <c r="AX965" s="12" t="s">
        <v>84</v>
      </c>
      <c r="AY965" s="164" t="s">
        <v>146</v>
      </c>
    </row>
    <row r="966" spans="2:65" s="1" customFormat="1" ht="16.5" customHeight="1">
      <c r="B966" s="33"/>
      <c r="C966" s="130" t="s">
        <v>1945</v>
      </c>
      <c r="D966" s="130" t="s">
        <v>147</v>
      </c>
      <c r="E966" s="131" t="s">
        <v>1946</v>
      </c>
      <c r="F966" s="132" t="s">
        <v>1947</v>
      </c>
      <c r="G966" s="133" t="s">
        <v>786</v>
      </c>
      <c r="H966" s="134">
        <v>8</v>
      </c>
      <c r="I966" s="135"/>
      <c r="J966" s="136">
        <f>ROUND(I966*H966,2)</f>
        <v>0</v>
      </c>
      <c r="K966" s="132" t="s">
        <v>21</v>
      </c>
      <c r="L966" s="137"/>
      <c r="M966" s="138" t="s">
        <v>21</v>
      </c>
      <c r="N966" s="139" t="s">
        <v>48</v>
      </c>
      <c r="P966" s="140">
        <f>O966*H966</f>
        <v>0</v>
      </c>
      <c r="Q966" s="140">
        <v>4.4999999999999998E-2</v>
      </c>
      <c r="R966" s="140">
        <f>Q966*H966</f>
        <v>0.36</v>
      </c>
      <c r="S966" s="140">
        <v>0</v>
      </c>
      <c r="T966" s="141">
        <f>S966*H966</f>
        <v>0</v>
      </c>
      <c r="AR966" s="142" t="s">
        <v>189</v>
      </c>
      <c r="AT966" s="142" t="s">
        <v>147</v>
      </c>
      <c r="AU966" s="142" t="s">
        <v>86</v>
      </c>
      <c r="AY966" s="18" t="s">
        <v>146</v>
      </c>
      <c r="BE966" s="143">
        <f>IF(N966="základní",J966,0)</f>
        <v>0</v>
      </c>
      <c r="BF966" s="143">
        <f>IF(N966="snížená",J966,0)</f>
        <v>0</v>
      </c>
      <c r="BG966" s="143">
        <f>IF(N966="zákl. přenesená",J966,0)</f>
        <v>0</v>
      </c>
      <c r="BH966" s="143">
        <f>IF(N966="sníž. přenesená",J966,0)</f>
        <v>0</v>
      </c>
      <c r="BI966" s="143">
        <f>IF(N966="nulová",J966,0)</f>
        <v>0</v>
      </c>
      <c r="BJ966" s="18" t="s">
        <v>84</v>
      </c>
      <c r="BK966" s="143">
        <f>ROUND(I966*H966,2)</f>
        <v>0</v>
      </c>
      <c r="BL966" s="18" t="s">
        <v>168</v>
      </c>
      <c r="BM966" s="142" t="s">
        <v>1948</v>
      </c>
    </row>
    <row r="967" spans="2:65" s="1" customFormat="1" ht="11.25">
      <c r="B967" s="33"/>
      <c r="D967" s="144" t="s">
        <v>154</v>
      </c>
      <c r="F967" s="145" t="s">
        <v>1947</v>
      </c>
      <c r="I967" s="146"/>
      <c r="L967" s="33"/>
      <c r="M967" s="147"/>
      <c r="T967" s="54"/>
      <c r="AT967" s="18" t="s">
        <v>154</v>
      </c>
      <c r="AU967" s="18" t="s">
        <v>86</v>
      </c>
    </row>
    <row r="968" spans="2:65" s="14" customFormat="1" ht="11.25">
      <c r="B968" s="183"/>
      <c r="D968" s="144" t="s">
        <v>476</v>
      </c>
      <c r="E968" s="184" t="s">
        <v>21</v>
      </c>
      <c r="F968" s="185" t="s">
        <v>1614</v>
      </c>
      <c r="H968" s="184" t="s">
        <v>21</v>
      </c>
      <c r="I968" s="186"/>
      <c r="L968" s="183"/>
      <c r="M968" s="187"/>
      <c r="T968" s="188"/>
      <c r="AT968" s="184" t="s">
        <v>476</v>
      </c>
      <c r="AU968" s="184" t="s">
        <v>86</v>
      </c>
      <c r="AV968" s="14" t="s">
        <v>84</v>
      </c>
      <c r="AW968" s="14" t="s">
        <v>38</v>
      </c>
      <c r="AX968" s="14" t="s">
        <v>77</v>
      </c>
      <c r="AY968" s="184" t="s">
        <v>146</v>
      </c>
    </row>
    <row r="969" spans="2:65" s="12" customFormat="1" ht="11.25">
      <c r="B969" s="163"/>
      <c r="D969" s="144" t="s">
        <v>476</v>
      </c>
      <c r="E969" s="164" t="s">
        <v>21</v>
      </c>
      <c r="F969" s="165" t="s">
        <v>189</v>
      </c>
      <c r="H969" s="166">
        <v>8</v>
      </c>
      <c r="I969" s="167"/>
      <c r="L969" s="163"/>
      <c r="M969" s="168"/>
      <c r="T969" s="169"/>
      <c r="AT969" s="164" t="s">
        <v>476</v>
      </c>
      <c r="AU969" s="164" t="s">
        <v>86</v>
      </c>
      <c r="AV969" s="12" t="s">
        <v>86</v>
      </c>
      <c r="AW969" s="12" t="s">
        <v>38</v>
      </c>
      <c r="AX969" s="12" t="s">
        <v>84</v>
      </c>
      <c r="AY969" s="164" t="s">
        <v>146</v>
      </c>
    </row>
    <row r="970" spans="2:65" s="1" customFormat="1" ht="16.5" customHeight="1">
      <c r="B970" s="33"/>
      <c r="C970" s="149" t="s">
        <v>1949</v>
      </c>
      <c r="D970" s="149" t="s">
        <v>195</v>
      </c>
      <c r="E970" s="150" t="s">
        <v>1950</v>
      </c>
      <c r="F970" s="151" t="s">
        <v>1951</v>
      </c>
      <c r="G970" s="152" t="s">
        <v>786</v>
      </c>
      <c r="H970" s="153">
        <v>11</v>
      </c>
      <c r="I970" s="154"/>
      <c r="J970" s="155">
        <f>ROUND(I970*H970,2)</f>
        <v>0</v>
      </c>
      <c r="K970" s="151" t="s">
        <v>967</v>
      </c>
      <c r="L970" s="33"/>
      <c r="M970" s="156" t="s">
        <v>21</v>
      </c>
      <c r="N970" s="157" t="s">
        <v>48</v>
      </c>
      <c r="P970" s="140">
        <f>O970*H970</f>
        <v>0</v>
      </c>
      <c r="Q970" s="140">
        <v>0</v>
      </c>
      <c r="R970" s="140">
        <f>Q970*H970</f>
        <v>0</v>
      </c>
      <c r="S970" s="140">
        <v>0.1</v>
      </c>
      <c r="T970" s="141">
        <f>S970*H970</f>
        <v>1.1000000000000001</v>
      </c>
      <c r="AR970" s="142" t="s">
        <v>168</v>
      </c>
      <c r="AT970" s="142" t="s">
        <v>195</v>
      </c>
      <c r="AU970" s="142" t="s">
        <v>86</v>
      </c>
      <c r="AY970" s="18" t="s">
        <v>146</v>
      </c>
      <c r="BE970" s="143">
        <f>IF(N970="základní",J970,0)</f>
        <v>0</v>
      </c>
      <c r="BF970" s="143">
        <f>IF(N970="snížená",J970,0)</f>
        <v>0</v>
      </c>
      <c r="BG970" s="143">
        <f>IF(N970="zákl. přenesená",J970,0)</f>
        <v>0</v>
      </c>
      <c r="BH970" s="143">
        <f>IF(N970="sníž. přenesená",J970,0)</f>
        <v>0</v>
      </c>
      <c r="BI970" s="143">
        <f>IF(N970="nulová",J970,0)</f>
        <v>0</v>
      </c>
      <c r="BJ970" s="18" t="s">
        <v>84</v>
      </c>
      <c r="BK970" s="143">
        <f>ROUND(I970*H970,2)</f>
        <v>0</v>
      </c>
      <c r="BL970" s="18" t="s">
        <v>168</v>
      </c>
      <c r="BM970" s="142" t="s">
        <v>1952</v>
      </c>
    </row>
    <row r="971" spans="2:65" s="1" customFormat="1" ht="11.25">
      <c r="B971" s="33"/>
      <c r="D971" s="144" t="s">
        <v>154</v>
      </c>
      <c r="F971" s="145" t="s">
        <v>1953</v>
      </c>
      <c r="I971" s="146"/>
      <c r="L971" s="33"/>
      <c r="M971" s="147"/>
      <c r="T971" s="54"/>
      <c r="AT971" s="18" t="s">
        <v>154</v>
      </c>
      <c r="AU971" s="18" t="s">
        <v>86</v>
      </c>
    </row>
    <row r="972" spans="2:65" s="1" customFormat="1" ht="11.25">
      <c r="B972" s="33"/>
      <c r="D972" s="181" t="s">
        <v>970</v>
      </c>
      <c r="F972" s="182" t="s">
        <v>1954</v>
      </c>
      <c r="I972" s="146"/>
      <c r="L972" s="33"/>
      <c r="M972" s="147"/>
      <c r="T972" s="54"/>
      <c r="AT972" s="18" t="s">
        <v>970</v>
      </c>
      <c r="AU972" s="18" t="s">
        <v>86</v>
      </c>
    </row>
    <row r="973" spans="2:65" s="12" customFormat="1" ht="11.25">
      <c r="B973" s="163"/>
      <c r="D973" s="144" t="s">
        <v>476</v>
      </c>
      <c r="E973" s="164" t="s">
        <v>21</v>
      </c>
      <c r="F973" s="165" t="s">
        <v>1955</v>
      </c>
      <c r="H973" s="166">
        <v>8</v>
      </c>
      <c r="I973" s="167"/>
      <c r="L973" s="163"/>
      <c r="M973" s="168"/>
      <c r="T973" s="169"/>
      <c r="AT973" s="164" t="s">
        <v>476</v>
      </c>
      <c r="AU973" s="164" t="s">
        <v>86</v>
      </c>
      <c r="AV973" s="12" t="s">
        <v>86</v>
      </c>
      <c r="AW973" s="12" t="s">
        <v>38</v>
      </c>
      <c r="AX973" s="12" t="s">
        <v>77</v>
      </c>
      <c r="AY973" s="164" t="s">
        <v>146</v>
      </c>
    </row>
    <row r="974" spans="2:65" s="12" customFormat="1" ht="11.25">
      <c r="B974" s="163"/>
      <c r="D974" s="144" t="s">
        <v>476</v>
      </c>
      <c r="E974" s="164" t="s">
        <v>21</v>
      </c>
      <c r="F974" s="165" t="s">
        <v>1956</v>
      </c>
      <c r="H974" s="166">
        <v>3</v>
      </c>
      <c r="I974" s="167"/>
      <c r="L974" s="163"/>
      <c r="M974" s="168"/>
      <c r="T974" s="169"/>
      <c r="AT974" s="164" t="s">
        <v>476</v>
      </c>
      <c r="AU974" s="164" t="s">
        <v>86</v>
      </c>
      <c r="AV974" s="12" t="s">
        <v>86</v>
      </c>
      <c r="AW974" s="12" t="s">
        <v>38</v>
      </c>
      <c r="AX974" s="12" t="s">
        <v>77</v>
      </c>
      <c r="AY974" s="164" t="s">
        <v>146</v>
      </c>
    </row>
    <row r="975" spans="2:65" s="13" customFormat="1" ht="11.25">
      <c r="B975" s="170"/>
      <c r="D975" s="144" t="s">
        <v>476</v>
      </c>
      <c r="E975" s="171" t="s">
        <v>21</v>
      </c>
      <c r="F975" s="172" t="s">
        <v>479</v>
      </c>
      <c r="H975" s="173">
        <v>11</v>
      </c>
      <c r="I975" s="174"/>
      <c r="L975" s="170"/>
      <c r="M975" s="175"/>
      <c r="T975" s="176"/>
      <c r="AT975" s="171" t="s">
        <v>476</v>
      </c>
      <c r="AU975" s="171" t="s">
        <v>86</v>
      </c>
      <c r="AV975" s="13" t="s">
        <v>168</v>
      </c>
      <c r="AW975" s="13" t="s">
        <v>38</v>
      </c>
      <c r="AX975" s="13" t="s">
        <v>84</v>
      </c>
      <c r="AY975" s="171" t="s">
        <v>146</v>
      </c>
    </row>
    <row r="976" spans="2:65" s="1" customFormat="1" ht="16.5" customHeight="1">
      <c r="B976" s="33"/>
      <c r="C976" s="149" t="s">
        <v>1957</v>
      </c>
      <c r="D976" s="149" t="s">
        <v>195</v>
      </c>
      <c r="E976" s="150" t="s">
        <v>1958</v>
      </c>
      <c r="F976" s="151" t="s">
        <v>1959</v>
      </c>
      <c r="G976" s="152" t="s">
        <v>786</v>
      </c>
      <c r="H976" s="153">
        <v>6</v>
      </c>
      <c r="I976" s="154"/>
      <c r="J976" s="155">
        <f>ROUND(I976*H976,2)</f>
        <v>0</v>
      </c>
      <c r="K976" s="151" t="s">
        <v>1960</v>
      </c>
      <c r="L976" s="33"/>
      <c r="M976" s="156" t="s">
        <v>21</v>
      </c>
      <c r="N976" s="157" t="s">
        <v>48</v>
      </c>
      <c r="P976" s="140">
        <f>O976*H976</f>
        <v>0</v>
      </c>
      <c r="Q976" s="140">
        <v>7.0200000000000002E-3</v>
      </c>
      <c r="R976" s="140">
        <f>Q976*H976</f>
        <v>4.2120000000000005E-2</v>
      </c>
      <c r="S976" s="140">
        <v>0</v>
      </c>
      <c r="T976" s="141">
        <f>S976*H976</f>
        <v>0</v>
      </c>
      <c r="AR976" s="142" t="s">
        <v>168</v>
      </c>
      <c r="AT976" s="142" t="s">
        <v>195</v>
      </c>
      <c r="AU976" s="142" t="s">
        <v>86</v>
      </c>
      <c r="AY976" s="18" t="s">
        <v>146</v>
      </c>
      <c r="BE976" s="143">
        <f>IF(N976="základní",J976,0)</f>
        <v>0</v>
      </c>
      <c r="BF976" s="143">
        <f>IF(N976="snížená",J976,0)</f>
        <v>0</v>
      </c>
      <c r="BG976" s="143">
        <f>IF(N976="zákl. přenesená",J976,0)</f>
        <v>0</v>
      </c>
      <c r="BH976" s="143">
        <f>IF(N976="sníž. přenesená",J976,0)</f>
        <v>0</v>
      </c>
      <c r="BI976" s="143">
        <f>IF(N976="nulová",J976,0)</f>
        <v>0</v>
      </c>
      <c r="BJ976" s="18" t="s">
        <v>84</v>
      </c>
      <c r="BK976" s="143">
        <f>ROUND(I976*H976,2)</f>
        <v>0</v>
      </c>
      <c r="BL976" s="18" t="s">
        <v>168</v>
      </c>
      <c r="BM976" s="142" t="s">
        <v>1961</v>
      </c>
    </row>
    <row r="977" spans="2:65" s="1" customFormat="1" ht="11.25">
      <c r="B977" s="33"/>
      <c r="D977" s="144" t="s">
        <v>154</v>
      </c>
      <c r="F977" s="145" t="s">
        <v>1962</v>
      </c>
      <c r="I977" s="146"/>
      <c r="L977" s="33"/>
      <c r="M977" s="147"/>
      <c r="T977" s="54"/>
      <c r="AT977" s="18" t="s">
        <v>154</v>
      </c>
      <c r="AU977" s="18" t="s">
        <v>86</v>
      </c>
    </row>
    <row r="978" spans="2:65" s="1" customFormat="1" ht="11.25">
      <c r="B978" s="33"/>
      <c r="D978" s="181" t="s">
        <v>970</v>
      </c>
      <c r="F978" s="182" t="s">
        <v>1963</v>
      </c>
      <c r="I978" s="146"/>
      <c r="L978" s="33"/>
      <c r="M978" s="147"/>
      <c r="T978" s="54"/>
      <c r="AT978" s="18" t="s">
        <v>970</v>
      </c>
      <c r="AU978" s="18" t="s">
        <v>86</v>
      </c>
    </row>
    <row r="979" spans="2:65" s="14" customFormat="1" ht="11.25">
      <c r="B979" s="183"/>
      <c r="D979" s="144" t="s">
        <v>476</v>
      </c>
      <c r="E979" s="184" t="s">
        <v>21</v>
      </c>
      <c r="F979" s="185" t="s">
        <v>1310</v>
      </c>
      <c r="H979" s="184" t="s">
        <v>21</v>
      </c>
      <c r="I979" s="186"/>
      <c r="L979" s="183"/>
      <c r="M979" s="187"/>
      <c r="T979" s="188"/>
      <c r="AT979" s="184" t="s">
        <v>476</v>
      </c>
      <c r="AU979" s="184" t="s">
        <v>86</v>
      </c>
      <c r="AV979" s="14" t="s">
        <v>84</v>
      </c>
      <c r="AW979" s="14" t="s">
        <v>38</v>
      </c>
      <c r="AX979" s="14" t="s">
        <v>77</v>
      </c>
      <c r="AY979" s="184" t="s">
        <v>146</v>
      </c>
    </row>
    <row r="980" spans="2:65" s="12" customFormat="1" ht="11.25">
      <c r="B980" s="163"/>
      <c r="D980" s="144" t="s">
        <v>476</v>
      </c>
      <c r="E980" s="164" t="s">
        <v>848</v>
      </c>
      <c r="F980" s="165" t="s">
        <v>1964</v>
      </c>
      <c r="H980" s="166">
        <v>6</v>
      </c>
      <c r="I980" s="167"/>
      <c r="L980" s="163"/>
      <c r="M980" s="168"/>
      <c r="T980" s="169"/>
      <c r="AT980" s="164" t="s">
        <v>476</v>
      </c>
      <c r="AU980" s="164" t="s">
        <v>86</v>
      </c>
      <c r="AV980" s="12" t="s">
        <v>86</v>
      </c>
      <c r="AW980" s="12" t="s">
        <v>38</v>
      </c>
      <c r="AX980" s="12" t="s">
        <v>84</v>
      </c>
      <c r="AY980" s="164" t="s">
        <v>146</v>
      </c>
    </row>
    <row r="981" spans="2:65" s="1" customFormat="1" ht="16.5" customHeight="1">
      <c r="B981" s="33"/>
      <c r="C981" s="130" t="s">
        <v>1965</v>
      </c>
      <c r="D981" s="130" t="s">
        <v>147</v>
      </c>
      <c r="E981" s="131" t="s">
        <v>1966</v>
      </c>
      <c r="F981" s="132" t="s">
        <v>1967</v>
      </c>
      <c r="G981" s="133" t="s">
        <v>786</v>
      </c>
      <c r="H981" s="134">
        <v>6</v>
      </c>
      <c r="I981" s="135"/>
      <c r="J981" s="136">
        <f>ROUND(I981*H981,2)</f>
        <v>0</v>
      </c>
      <c r="K981" s="132" t="s">
        <v>967</v>
      </c>
      <c r="L981" s="137"/>
      <c r="M981" s="138" t="s">
        <v>21</v>
      </c>
      <c r="N981" s="139" t="s">
        <v>48</v>
      </c>
      <c r="P981" s="140">
        <f>O981*H981</f>
        <v>0</v>
      </c>
      <c r="Q981" s="140">
        <v>0.12</v>
      </c>
      <c r="R981" s="140">
        <f>Q981*H981</f>
        <v>0.72</v>
      </c>
      <c r="S981" s="140">
        <v>0</v>
      </c>
      <c r="T981" s="141">
        <f>S981*H981</f>
        <v>0</v>
      </c>
      <c r="AR981" s="142" t="s">
        <v>189</v>
      </c>
      <c r="AT981" s="142" t="s">
        <v>147</v>
      </c>
      <c r="AU981" s="142" t="s">
        <v>86</v>
      </c>
      <c r="AY981" s="18" t="s">
        <v>146</v>
      </c>
      <c r="BE981" s="143">
        <f>IF(N981="základní",J981,0)</f>
        <v>0</v>
      </c>
      <c r="BF981" s="143">
        <f>IF(N981="snížená",J981,0)</f>
        <v>0</v>
      </c>
      <c r="BG981" s="143">
        <f>IF(N981="zákl. přenesená",J981,0)</f>
        <v>0</v>
      </c>
      <c r="BH981" s="143">
        <f>IF(N981="sníž. přenesená",J981,0)</f>
        <v>0</v>
      </c>
      <c r="BI981" s="143">
        <f>IF(N981="nulová",J981,0)</f>
        <v>0</v>
      </c>
      <c r="BJ981" s="18" t="s">
        <v>84</v>
      </c>
      <c r="BK981" s="143">
        <f>ROUND(I981*H981,2)</f>
        <v>0</v>
      </c>
      <c r="BL981" s="18" t="s">
        <v>168</v>
      </c>
      <c r="BM981" s="142" t="s">
        <v>1968</v>
      </c>
    </row>
    <row r="982" spans="2:65" s="1" customFormat="1" ht="11.25">
      <c r="B982" s="33"/>
      <c r="D982" s="144" t="s">
        <v>154</v>
      </c>
      <c r="F982" s="145" t="s">
        <v>1967</v>
      </c>
      <c r="I982" s="146"/>
      <c r="L982" s="33"/>
      <c r="M982" s="147"/>
      <c r="T982" s="54"/>
      <c r="AT982" s="18" t="s">
        <v>154</v>
      </c>
      <c r="AU982" s="18" t="s">
        <v>86</v>
      </c>
    </row>
    <row r="983" spans="2:65" s="12" customFormat="1" ht="11.25">
      <c r="B983" s="163"/>
      <c r="D983" s="144" t="s">
        <v>476</v>
      </c>
      <c r="E983" s="164" t="s">
        <v>21</v>
      </c>
      <c r="F983" s="165" t="s">
        <v>848</v>
      </c>
      <c r="H983" s="166">
        <v>6</v>
      </c>
      <c r="I983" s="167"/>
      <c r="L983" s="163"/>
      <c r="M983" s="168"/>
      <c r="T983" s="169"/>
      <c r="AT983" s="164" t="s">
        <v>476</v>
      </c>
      <c r="AU983" s="164" t="s">
        <v>86</v>
      </c>
      <c r="AV983" s="12" t="s">
        <v>86</v>
      </c>
      <c r="AW983" s="12" t="s">
        <v>38</v>
      </c>
      <c r="AX983" s="12" t="s">
        <v>84</v>
      </c>
      <c r="AY983" s="164" t="s">
        <v>146</v>
      </c>
    </row>
    <row r="984" spans="2:65" s="1" customFormat="1" ht="16.5" customHeight="1">
      <c r="B984" s="33"/>
      <c r="C984" s="149" t="s">
        <v>1969</v>
      </c>
      <c r="D984" s="149" t="s">
        <v>195</v>
      </c>
      <c r="E984" s="150" t="s">
        <v>1970</v>
      </c>
      <c r="F984" s="151" t="s">
        <v>1971</v>
      </c>
      <c r="G984" s="152" t="s">
        <v>738</v>
      </c>
      <c r="H984" s="153">
        <v>42.405999999999999</v>
      </c>
      <c r="I984" s="154"/>
      <c r="J984" s="155">
        <f>ROUND(I984*H984,2)</f>
        <v>0</v>
      </c>
      <c r="K984" s="151" t="s">
        <v>21</v>
      </c>
      <c r="L984" s="33"/>
      <c r="M984" s="156" t="s">
        <v>21</v>
      </c>
      <c r="N984" s="157" t="s">
        <v>48</v>
      </c>
      <c r="P984" s="140">
        <f>O984*H984</f>
        <v>0</v>
      </c>
      <c r="Q984" s="140">
        <v>0</v>
      </c>
      <c r="R984" s="140">
        <f>Q984*H984</f>
        <v>0</v>
      </c>
      <c r="S984" s="140">
        <v>0</v>
      </c>
      <c r="T984" s="141">
        <f>S984*H984</f>
        <v>0</v>
      </c>
      <c r="AR984" s="142" t="s">
        <v>168</v>
      </c>
      <c r="AT984" s="142" t="s">
        <v>195</v>
      </c>
      <c r="AU984" s="142" t="s">
        <v>86</v>
      </c>
      <c r="AY984" s="18" t="s">
        <v>146</v>
      </c>
      <c r="BE984" s="143">
        <f>IF(N984="základní",J984,0)</f>
        <v>0</v>
      </c>
      <c r="BF984" s="143">
        <f>IF(N984="snížená",J984,0)</f>
        <v>0</v>
      </c>
      <c r="BG984" s="143">
        <f>IF(N984="zákl. přenesená",J984,0)</f>
        <v>0</v>
      </c>
      <c r="BH984" s="143">
        <f>IF(N984="sníž. přenesená",J984,0)</f>
        <v>0</v>
      </c>
      <c r="BI984" s="143">
        <f>IF(N984="nulová",J984,0)</f>
        <v>0</v>
      </c>
      <c r="BJ984" s="18" t="s">
        <v>84</v>
      </c>
      <c r="BK984" s="143">
        <f>ROUND(I984*H984,2)</f>
        <v>0</v>
      </c>
      <c r="BL984" s="18" t="s">
        <v>168</v>
      </c>
      <c r="BM984" s="142" t="s">
        <v>1972</v>
      </c>
    </row>
    <row r="985" spans="2:65" s="1" customFormat="1" ht="11.25">
      <c r="B985" s="33"/>
      <c r="D985" s="144" t="s">
        <v>154</v>
      </c>
      <c r="F985" s="145" t="s">
        <v>1971</v>
      </c>
      <c r="I985" s="146"/>
      <c r="L985" s="33"/>
      <c r="M985" s="147"/>
      <c r="T985" s="54"/>
      <c r="AT985" s="18" t="s">
        <v>154</v>
      </c>
      <c r="AU985" s="18" t="s">
        <v>86</v>
      </c>
    </row>
    <row r="986" spans="2:65" s="14" customFormat="1" ht="11.25">
      <c r="B986" s="183"/>
      <c r="D986" s="144" t="s">
        <v>476</v>
      </c>
      <c r="E986" s="184" t="s">
        <v>21</v>
      </c>
      <c r="F986" s="185" t="s">
        <v>1973</v>
      </c>
      <c r="H986" s="184" t="s">
        <v>21</v>
      </c>
      <c r="I986" s="186"/>
      <c r="L986" s="183"/>
      <c r="M986" s="187"/>
      <c r="T986" s="188"/>
      <c r="AT986" s="184" t="s">
        <v>476</v>
      </c>
      <c r="AU986" s="184" t="s">
        <v>86</v>
      </c>
      <c r="AV986" s="14" t="s">
        <v>84</v>
      </c>
      <c r="AW986" s="14" t="s">
        <v>38</v>
      </c>
      <c r="AX986" s="14" t="s">
        <v>77</v>
      </c>
      <c r="AY986" s="184" t="s">
        <v>146</v>
      </c>
    </row>
    <row r="987" spans="2:65" s="12" customFormat="1" ht="11.25">
      <c r="B987" s="163"/>
      <c r="D987" s="144" t="s">
        <v>476</v>
      </c>
      <c r="E987" s="164" t="s">
        <v>21</v>
      </c>
      <c r="F987" s="165" t="s">
        <v>1974</v>
      </c>
      <c r="H987" s="166">
        <v>14.4</v>
      </c>
      <c r="I987" s="167"/>
      <c r="L987" s="163"/>
      <c r="M987" s="168"/>
      <c r="T987" s="169"/>
      <c r="AT987" s="164" t="s">
        <v>476</v>
      </c>
      <c r="AU987" s="164" t="s">
        <v>86</v>
      </c>
      <c r="AV987" s="12" t="s">
        <v>86</v>
      </c>
      <c r="AW987" s="12" t="s">
        <v>38</v>
      </c>
      <c r="AX987" s="12" t="s">
        <v>77</v>
      </c>
      <c r="AY987" s="164" t="s">
        <v>146</v>
      </c>
    </row>
    <row r="988" spans="2:65" s="14" customFormat="1" ht="11.25">
      <c r="B988" s="183"/>
      <c r="D988" s="144" t="s">
        <v>476</v>
      </c>
      <c r="E988" s="184" t="s">
        <v>21</v>
      </c>
      <c r="F988" s="185" t="s">
        <v>1975</v>
      </c>
      <c r="H988" s="184" t="s">
        <v>21</v>
      </c>
      <c r="I988" s="186"/>
      <c r="L988" s="183"/>
      <c r="M988" s="187"/>
      <c r="T988" s="188"/>
      <c r="AT988" s="184" t="s">
        <v>476</v>
      </c>
      <c r="AU988" s="184" t="s">
        <v>86</v>
      </c>
      <c r="AV988" s="14" t="s">
        <v>84</v>
      </c>
      <c r="AW988" s="14" t="s">
        <v>38</v>
      </c>
      <c r="AX988" s="14" t="s">
        <v>77</v>
      </c>
      <c r="AY988" s="184" t="s">
        <v>146</v>
      </c>
    </row>
    <row r="989" spans="2:65" s="12" customFormat="1" ht="22.5">
      <c r="B989" s="163"/>
      <c r="D989" s="144" t="s">
        <v>476</v>
      </c>
      <c r="E989" s="164" t="s">
        <v>21</v>
      </c>
      <c r="F989" s="165" t="s">
        <v>1976</v>
      </c>
      <c r="H989" s="166">
        <v>28.006</v>
      </c>
      <c r="I989" s="167"/>
      <c r="L989" s="163"/>
      <c r="M989" s="168"/>
      <c r="T989" s="169"/>
      <c r="AT989" s="164" t="s">
        <v>476</v>
      </c>
      <c r="AU989" s="164" t="s">
        <v>86</v>
      </c>
      <c r="AV989" s="12" t="s">
        <v>86</v>
      </c>
      <c r="AW989" s="12" t="s">
        <v>38</v>
      </c>
      <c r="AX989" s="12" t="s">
        <v>77</v>
      </c>
      <c r="AY989" s="164" t="s">
        <v>146</v>
      </c>
    </row>
    <row r="990" spans="2:65" s="13" customFormat="1" ht="11.25">
      <c r="B990" s="170"/>
      <c r="D990" s="144" t="s">
        <v>476</v>
      </c>
      <c r="E990" s="171" t="s">
        <v>21</v>
      </c>
      <c r="F990" s="172" t="s">
        <v>479</v>
      </c>
      <c r="H990" s="173">
        <v>42.405999999999999</v>
      </c>
      <c r="I990" s="174"/>
      <c r="L990" s="170"/>
      <c r="M990" s="175"/>
      <c r="T990" s="176"/>
      <c r="AT990" s="171" t="s">
        <v>476</v>
      </c>
      <c r="AU990" s="171" t="s">
        <v>86</v>
      </c>
      <c r="AV990" s="13" t="s">
        <v>168</v>
      </c>
      <c r="AW990" s="13" t="s">
        <v>38</v>
      </c>
      <c r="AX990" s="13" t="s">
        <v>84</v>
      </c>
      <c r="AY990" s="171" t="s">
        <v>146</v>
      </c>
    </row>
    <row r="991" spans="2:65" s="1" customFormat="1" ht="16.5" customHeight="1">
      <c r="B991" s="33"/>
      <c r="C991" s="149" t="s">
        <v>753</v>
      </c>
      <c r="D991" s="149" t="s">
        <v>195</v>
      </c>
      <c r="E991" s="150" t="s">
        <v>1977</v>
      </c>
      <c r="F991" s="151" t="s">
        <v>1978</v>
      </c>
      <c r="G991" s="152" t="s">
        <v>738</v>
      </c>
      <c r="H991" s="153">
        <v>251.114</v>
      </c>
      <c r="I991" s="154"/>
      <c r="J991" s="155">
        <f>ROUND(I991*H991,2)</f>
        <v>0</v>
      </c>
      <c r="K991" s="151" t="s">
        <v>967</v>
      </c>
      <c r="L991" s="33"/>
      <c r="M991" s="156" t="s">
        <v>21</v>
      </c>
      <c r="N991" s="157" t="s">
        <v>48</v>
      </c>
      <c r="P991" s="140">
        <f>O991*H991</f>
        <v>0</v>
      </c>
      <c r="Q991" s="140">
        <v>0</v>
      </c>
      <c r="R991" s="140">
        <f>Q991*H991</f>
        <v>0</v>
      </c>
      <c r="S991" s="140">
        <v>0</v>
      </c>
      <c r="T991" s="141">
        <f>S991*H991</f>
        <v>0</v>
      </c>
      <c r="AR991" s="142" t="s">
        <v>168</v>
      </c>
      <c r="AT991" s="142" t="s">
        <v>195</v>
      </c>
      <c r="AU991" s="142" t="s">
        <v>86</v>
      </c>
      <c r="AY991" s="18" t="s">
        <v>146</v>
      </c>
      <c r="BE991" s="143">
        <f>IF(N991="základní",J991,0)</f>
        <v>0</v>
      </c>
      <c r="BF991" s="143">
        <f>IF(N991="snížená",J991,0)</f>
        <v>0</v>
      </c>
      <c r="BG991" s="143">
        <f>IF(N991="zákl. přenesená",J991,0)</f>
        <v>0</v>
      </c>
      <c r="BH991" s="143">
        <f>IF(N991="sníž. přenesená",J991,0)</f>
        <v>0</v>
      </c>
      <c r="BI991" s="143">
        <f>IF(N991="nulová",J991,0)</f>
        <v>0</v>
      </c>
      <c r="BJ991" s="18" t="s">
        <v>84</v>
      </c>
      <c r="BK991" s="143">
        <f>ROUND(I991*H991,2)</f>
        <v>0</v>
      </c>
      <c r="BL991" s="18" t="s">
        <v>168</v>
      </c>
      <c r="BM991" s="142" t="s">
        <v>1979</v>
      </c>
    </row>
    <row r="992" spans="2:65" s="1" customFormat="1" ht="11.25">
      <c r="B992" s="33"/>
      <c r="D992" s="144" t="s">
        <v>154</v>
      </c>
      <c r="F992" s="145" t="s">
        <v>1980</v>
      </c>
      <c r="I992" s="146"/>
      <c r="L992" s="33"/>
      <c r="M992" s="147"/>
      <c r="T992" s="54"/>
      <c r="AT992" s="18" t="s">
        <v>154</v>
      </c>
      <c r="AU992" s="18" t="s">
        <v>86</v>
      </c>
    </row>
    <row r="993" spans="2:65" s="1" customFormat="1" ht="11.25">
      <c r="B993" s="33"/>
      <c r="D993" s="181" t="s">
        <v>970</v>
      </c>
      <c r="F993" s="182" t="s">
        <v>1981</v>
      </c>
      <c r="I993" s="146"/>
      <c r="L993" s="33"/>
      <c r="M993" s="147"/>
      <c r="T993" s="54"/>
      <c r="AT993" s="18" t="s">
        <v>970</v>
      </c>
      <c r="AU993" s="18" t="s">
        <v>86</v>
      </c>
    </row>
    <row r="994" spans="2:65" s="14" customFormat="1" ht="11.25">
      <c r="B994" s="183"/>
      <c r="D994" s="144" t="s">
        <v>476</v>
      </c>
      <c r="E994" s="184" t="s">
        <v>21</v>
      </c>
      <c r="F994" s="185" t="s">
        <v>1982</v>
      </c>
      <c r="H994" s="184" t="s">
        <v>21</v>
      </c>
      <c r="I994" s="186"/>
      <c r="L994" s="183"/>
      <c r="M994" s="187"/>
      <c r="T994" s="188"/>
      <c r="AT994" s="184" t="s">
        <v>476</v>
      </c>
      <c r="AU994" s="184" t="s">
        <v>86</v>
      </c>
      <c r="AV994" s="14" t="s">
        <v>84</v>
      </c>
      <c r="AW994" s="14" t="s">
        <v>38</v>
      </c>
      <c r="AX994" s="14" t="s">
        <v>77</v>
      </c>
      <c r="AY994" s="184" t="s">
        <v>146</v>
      </c>
    </row>
    <row r="995" spans="2:65" s="12" customFormat="1" ht="11.25">
      <c r="B995" s="163"/>
      <c r="D995" s="144" t="s">
        <v>476</v>
      </c>
      <c r="E995" s="164" t="s">
        <v>21</v>
      </c>
      <c r="F995" s="165" t="s">
        <v>1983</v>
      </c>
      <c r="H995" s="166">
        <v>192.29</v>
      </c>
      <c r="I995" s="167"/>
      <c r="L995" s="163"/>
      <c r="M995" s="168"/>
      <c r="T995" s="169"/>
      <c r="AT995" s="164" t="s">
        <v>476</v>
      </c>
      <c r="AU995" s="164" t="s">
        <v>86</v>
      </c>
      <c r="AV995" s="12" t="s">
        <v>86</v>
      </c>
      <c r="AW995" s="12" t="s">
        <v>38</v>
      </c>
      <c r="AX995" s="12" t="s">
        <v>77</v>
      </c>
      <c r="AY995" s="164" t="s">
        <v>146</v>
      </c>
    </row>
    <row r="996" spans="2:65" s="14" customFormat="1" ht="11.25">
      <c r="B996" s="183"/>
      <c r="D996" s="144" t="s">
        <v>476</v>
      </c>
      <c r="E996" s="184" t="s">
        <v>21</v>
      </c>
      <c r="F996" s="185" t="s">
        <v>1544</v>
      </c>
      <c r="H996" s="184" t="s">
        <v>21</v>
      </c>
      <c r="I996" s="186"/>
      <c r="L996" s="183"/>
      <c r="M996" s="187"/>
      <c r="T996" s="188"/>
      <c r="AT996" s="184" t="s">
        <v>476</v>
      </c>
      <c r="AU996" s="184" t="s">
        <v>86</v>
      </c>
      <c r="AV996" s="14" t="s">
        <v>84</v>
      </c>
      <c r="AW996" s="14" t="s">
        <v>38</v>
      </c>
      <c r="AX996" s="14" t="s">
        <v>77</v>
      </c>
      <c r="AY996" s="184" t="s">
        <v>146</v>
      </c>
    </row>
    <row r="997" spans="2:65" s="14" customFormat="1" ht="11.25">
      <c r="B997" s="183"/>
      <c r="D997" s="144" t="s">
        <v>476</v>
      </c>
      <c r="E997" s="184" t="s">
        <v>21</v>
      </c>
      <c r="F997" s="185" t="s">
        <v>1091</v>
      </c>
      <c r="H997" s="184" t="s">
        <v>21</v>
      </c>
      <c r="I997" s="186"/>
      <c r="L997" s="183"/>
      <c r="M997" s="187"/>
      <c r="T997" s="188"/>
      <c r="AT997" s="184" t="s">
        <v>476</v>
      </c>
      <c r="AU997" s="184" t="s">
        <v>86</v>
      </c>
      <c r="AV997" s="14" t="s">
        <v>84</v>
      </c>
      <c r="AW997" s="14" t="s">
        <v>38</v>
      </c>
      <c r="AX997" s="14" t="s">
        <v>77</v>
      </c>
      <c r="AY997" s="184" t="s">
        <v>146</v>
      </c>
    </row>
    <row r="998" spans="2:65" s="12" customFormat="1" ht="11.25">
      <c r="B998" s="163"/>
      <c r="D998" s="144" t="s">
        <v>476</v>
      </c>
      <c r="E998" s="164" t="s">
        <v>21</v>
      </c>
      <c r="F998" s="165" t="s">
        <v>1984</v>
      </c>
      <c r="H998" s="166">
        <v>26.946000000000002</v>
      </c>
      <c r="I998" s="167"/>
      <c r="L998" s="163"/>
      <c r="M998" s="168"/>
      <c r="T998" s="169"/>
      <c r="AT998" s="164" t="s">
        <v>476</v>
      </c>
      <c r="AU998" s="164" t="s">
        <v>86</v>
      </c>
      <c r="AV998" s="12" t="s">
        <v>86</v>
      </c>
      <c r="AW998" s="12" t="s">
        <v>38</v>
      </c>
      <c r="AX998" s="12" t="s">
        <v>77</v>
      </c>
      <c r="AY998" s="164" t="s">
        <v>146</v>
      </c>
    </row>
    <row r="999" spans="2:65" s="12" customFormat="1" ht="11.25">
      <c r="B999" s="163"/>
      <c r="D999" s="144" t="s">
        <v>476</v>
      </c>
      <c r="E999" s="164" t="s">
        <v>21</v>
      </c>
      <c r="F999" s="165" t="s">
        <v>1985</v>
      </c>
      <c r="H999" s="166">
        <v>31.878</v>
      </c>
      <c r="I999" s="167"/>
      <c r="L999" s="163"/>
      <c r="M999" s="168"/>
      <c r="T999" s="169"/>
      <c r="AT999" s="164" t="s">
        <v>476</v>
      </c>
      <c r="AU999" s="164" t="s">
        <v>86</v>
      </c>
      <c r="AV999" s="12" t="s">
        <v>86</v>
      </c>
      <c r="AW999" s="12" t="s">
        <v>38</v>
      </c>
      <c r="AX999" s="12" t="s">
        <v>77</v>
      </c>
      <c r="AY999" s="164" t="s">
        <v>146</v>
      </c>
    </row>
    <row r="1000" spans="2:65" s="13" customFormat="1" ht="11.25">
      <c r="B1000" s="170"/>
      <c r="D1000" s="144" t="s">
        <v>476</v>
      </c>
      <c r="E1000" s="171" t="s">
        <v>21</v>
      </c>
      <c r="F1000" s="172" t="s">
        <v>479</v>
      </c>
      <c r="H1000" s="173">
        <v>251.114</v>
      </c>
      <c r="I1000" s="174"/>
      <c r="L1000" s="170"/>
      <c r="M1000" s="175"/>
      <c r="T1000" s="176"/>
      <c r="AT1000" s="171" t="s">
        <v>476</v>
      </c>
      <c r="AU1000" s="171" t="s">
        <v>86</v>
      </c>
      <c r="AV1000" s="13" t="s">
        <v>168</v>
      </c>
      <c r="AW1000" s="13" t="s">
        <v>38</v>
      </c>
      <c r="AX1000" s="13" t="s">
        <v>84</v>
      </c>
      <c r="AY1000" s="171" t="s">
        <v>146</v>
      </c>
    </row>
    <row r="1001" spans="2:65" s="1" customFormat="1" ht="16.5" customHeight="1">
      <c r="B1001" s="33"/>
      <c r="C1001" s="149" t="s">
        <v>1986</v>
      </c>
      <c r="D1001" s="149" t="s">
        <v>195</v>
      </c>
      <c r="E1001" s="150" t="s">
        <v>1987</v>
      </c>
      <c r="F1001" s="151" t="s">
        <v>1988</v>
      </c>
      <c r="G1001" s="152" t="s">
        <v>722</v>
      </c>
      <c r="H1001" s="153">
        <v>22.032</v>
      </c>
      <c r="I1001" s="154"/>
      <c r="J1001" s="155">
        <f>ROUND(I1001*H1001,2)</f>
        <v>0</v>
      </c>
      <c r="K1001" s="151" t="s">
        <v>21</v>
      </c>
      <c r="L1001" s="33"/>
      <c r="M1001" s="156" t="s">
        <v>21</v>
      </c>
      <c r="N1001" s="157" t="s">
        <v>48</v>
      </c>
      <c r="P1001" s="140">
        <f>O1001*H1001</f>
        <v>0</v>
      </c>
      <c r="Q1001" s="140">
        <v>4.0200000000000001E-3</v>
      </c>
      <c r="R1001" s="140">
        <f>Q1001*H1001</f>
        <v>8.8568640000000004E-2</v>
      </c>
      <c r="S1001" s="140">
        <v>0</v>
      </c>
      <c r="T1001" s="141">
        <f>S1001*H1001</f>
        <v>0</v>
      </c>
      <c r="AR1001" s="142" t="s">
        <v>168</v>
      </c>
      <c r="AT1001" s="142" t="s">
        <v>195</v>
      </c>
      <c r="AU1001" s="142" t="s">
        <v>86</v>
      </c>
      <c r="AY1001" s="18" t="s">
        <v>146</v>
      </c>
      <c r="BE1001" s="143">
        <f>IF(N1001="základní",J1001,0)</f>
        <v>0</v>
      </c>
      <c r="BF1001" s="143">
        <f>IF(N1001="snížená",J1001,0)</f>
        <v>0</v>
      </c>
      <c r="BG1001" s="143">
        <f>IF(N1001="zákl. přenesená",J1001,0)</f>
        <v>0</v>
      </c>
      <c r="BH1001" s="143">
        <f>IF(N1001="sníž. přenesená",J1001,0)</f>
        <v>0</v>
      </c>
      <c r="BI1001" s="143">
        <f>IF(N1001="nulová",J1001,0)</f>
        <v>0</v>
      </c>
      <c r="BJ1001" s="18" t="s">
        <v>84</v>
      </c>
      <c r="BK1001" s="143">
        <f>ROUND(I1001*H1001,2)</f>
        <v>0</v>
      </c>
      <c r="BL1001" s="18" t="s">
        <v>168</v>
      </c>
      <c r="BM1001" s="142" t="s">
        <v>1989</v>
      </c>
    </row>
    <row r="1002" spans="2:65" s="1" customFormat="1" ht="19.5">
      <c r="B1002" s="33"/>
      <c r="D1002" s="144" t="s">
        <v>154</v>
      </c>
      <c r="F1002" s="145" t="s">
        <v>1990</v>
      </c>
      <c r="I1002" s="146"/>
      <c r="L1002" s="33"/>
      <c r="M1002" s="147"/>
      <c r="T1002" s="54"/>
      <c r="AT1002" s="18" t="s">
        <v>154</v>
      </c>
      <c r="AU1002" s="18" t="s">
        <v>86</v>
      </c>
    </row>
    <row r="1003" spans="2:65" s="12" customFormat="1" ht="11.25">
      <c r="B1003" s="163"/>
      <c r="D1003" s="144" t="s">
        <v>476</v>
      </c>
      <c r="E1003" s="164" t="s">
        <v>21</v>
      </c>
      <c r="F1003" s="165" t="s">
        <v>1991</v>
      </c>
      <c r="H1003" s="166">
        <v>22.032</v>
      </c>
      <c r="I1003" s="167"/>
      <c r="L1003" s="163"/>
      <c r="M1003" s="168"/>
      <c r="T1003" s="169"/>
      <c r="AT1003" s="164" t="s">
        <v>476</v>
      </c>
      <c r="AU1003" s="164" t="s">
        <v>86</v>
      </c>
      <c r="AV1003" s="12" t="s">
        <v>86</v>
      </c>
      <c r="AW1003" s="12" t="s">
        <v>38</v>
      </c>
      <c r="AX1003" s="12" t="s">
        <v>84</v>
      </c>
      <c r="AY1003" s="164" t="s">
        <v>146</v>
      </c>
    </row>
    <row r="1004" spans="2:65" s="1" customFormat="1" ht="16.5" customHeight="1">
      <c r="B1004" s="33"/>
      <c r="C1004" s="149" t="s">
        <v>1992</v>
      </c>
      <c r="D1004" s="149" t="s">
        <v>195</v>
      </c>
      <c r="E1004" s="150" t="s">
        <v>1993</v>
      </c>
      <c r="F1004" s="151" t="s">
        <v>1994</v>
      </c>
      <c r="G1004" s="152" t="s">
        <v>722</v>
      </c>
      <c r="H1004" s="153">
        <v>749.40700000000004</v>
      </c>
      <c r="I1004" s="154"/>
      <c r="J1004" s="155">
        <f>ROUND(I1004*H1004,2)</f>
        <v>0</v>
      </c>
      <c r="K1004" s="151" t="s">
        <v>967</v>
      </c>
      <c r="L1004" s="33"/>
      <c r="M1004" s="156" t="s">
        <v>21</v>
      </c>
      <c r="N1004" s="157" t="s">
        <v>48</v>
      </c>
      <c r="P1004" s="140">
        <f>O1004*H1004</f>
        <v>0</v>
      </c>
      <c r="Q1004" s="140">
        <v>4.0200000000000001E-3</v>
      </c>
      <c r="R1004" s="140">
        <f>Q1004*H1004</f>
        <v>3.0126161400000004</v>
      </c>
      <c r="S1004" s="140">
        <v>0</v>
      </c>
      <c r="T1004" s="141">
        <f>S1004*H1004</f>
        <v>0</v>
      </c>
      <c r="AR1004" s="142" t="s">
        <v>168</v>
      </c>
      <c r="AT1004" s="142" t="s">
        <v>195</v>
      </c>
      <c r="AU1004" s="142" t="s">
        <v>86</v>
      </c>
      <c r="AY1004" s="18" t="s">
        <v>146</v>
      </c>
      <c r="BE1004" s="143">
        <f>IF(N1004="základní",J1004,0)</f>
        <v>0</v>
      </c>
      <c r="BF1004" s="143">
        <f>IF(N1004="snížená",J1004,0)</f>
        <v>0</v>
      </c>
      <c r="BG1004" s="143">
        <f>IF(N1004="zákl. přenesená",J1004,0)</f>
        <v>0</v>
      </c>
      <c r="BH1004" s="143">
        <f>IF(N1004="sníž. přenesená",J1004,0)</f>
        <v>0</v>
      </c>
      <c r="BI1004" s="143">
        <f>IF(N1004="nulová",J1004,0)</f>
        <v>0</v>
      </c>
      <c r="BJ1004" s="18" t="s">
        <v>84</v>
      </c>
      <c r="BK1004" s="143">
        <f>ROUND(I1004*H1004,2)</f>
        <v>0</v>
      </c>
      <c r="BL1004" s="18" t="s">
        <v>168</v>
      </c>
      <c r="BM1004" s="142" t="s">
        <v>1995</v>
      </c>
    </row>
    <row r="1005" spans="2:65" s="1" customFormat="1" ht="11.25">
      <c r="B1005" s="33"/>
      <c r="D1005" s="144" t="s">
        <v>154</v>
      </c>
      <c r="F1005" s="145" t="s">
        <v>1996</v>
      </c>
      <c r="I1005" s="146"/>
      <c r="L1005" s="33"/>
      <c r="M1005" s="147"/>
      <c r="T1005" s="54"/>
      <c r="AT1005" s="18" t="s">
        <v>154</v>
      </c>
      <c r="AU1005" s="18" t="s">
        <v>86</v>
      </c>
    </row>
    <row r="1006" spans="2:65" s="1" customFormat="1" ht="11.25">
      <c r="B1006" s="33"/>
      <c r="D1006" s="181" t="s">
        <v>970</v>
      </c>
      <c r="F1006" s="182" t="s">
        <v>1997</v>
      </c>
      <c r="I1006" s="146"/>
      <c r="L1006" s="33"/>
      <c r="M1006" s="147"/>
      <c r="T1006" s="54"/>
      <c r="AT1006" s="18" t="s">
        <v>970</v>
      </c>
      <c r="AU1006" s="18" t="s">
        <v>86</v>
      </c>
    </row>
    <row r="1007" spans="2:65" s="14" customFormat="1" ht="11.25">
      <c r="B1007" s="183"/>
      <c r="D1007" s="144" t="s">
        <v>476</v>
      </c>
      <c r="E1007" s="184" t="s">
        <v>21</v>
      </c>
      <c r="F1007" s="185" t="s">
        <v>1998</v>
      </c>
      <c r="H1007" s="184" t="s">
        <v>21</v>
      </c>
      <c r="I1007" s="186"/>
      <c r="L1007" s="183"/>
      <c r="M1007" s="187"/>
      <c r="T1007" s="188"/>
      <c r="AT1007" s="184" t="s">
        <v>476</v>
      </c>
      <c r="AU1007" s="184" t="s">
        <v>86</v>
      </c>
      <c r="AV1007" s="14" t="s">
        <v>84</v>
      </c>
      <c r="AW1007" s="14" t="s">
        <v>38</v>
      </c>
      <c r="AX1007" s="14" t="s">
        <v>77</v>
      </c>
      <c r="AY1007" s="184" t="s">
        <v>146</v>
      </c>
    </row>
    <row r="1008" spans="2:65" s="12" customFormat="1" ht="11.25">
      <c r="B1008" s="163"/>
      <c r="D1008" s="144" t="s">
        <v>476</v>
      </c>
      <c r="E1008" s="164" t="s">
        <v>21</v>
      </c>
      <c r="F1008" s="165" t="s">
        <v>1999</v>
      </c>
      <c r="H1008" s="166">
        <v>407.54</v>
      </c>
      <c r="I1008" s="167"/>
      <c r="L1008" s="163"/>
      <c r="M1008" s="168"/>
      <c r="T1008" s="169"/>
      <c r="AT1008" s="164" t="s">
        <v>476</v>
      </c>
      <c r="AU1008" s="164" t="s">
        <v>86</v>
      </c>
      <c r="AV1008" s="12" t="s">
        <v>86</v>
      </c>
      <c r="AW1008" s="12" t="s">
        <v>38</v>
      </c>
      <c r="AX1008" s="12" t="s">
        <v>77</v>
      </c>
      <c r="AY1008" s="164" t="s">
        <v>146</v>
      </c>
    </row>
    <row r="1009" spans="2:65" s="14" customFormat="1" ht="11.25">
      <c r="B1009" s="183"/>
      <c r="D1009" s="144" t="s">
        <v>476</v>
      </c>
      <c r="E1009" s="184" t="s">
        <v>21</v>
      </c>
      <c r="F1009" s="185" t="s">
        <v>2000</v>
      </c>
      <c r="H1009" s="184" t="s">
        <v>21</v>
      </c>
      <c r="I1009" s="186"/>
      <c r="L1009" s="183"/>
      <c r="M1009" s="187"/>
      <c r="T1009" s="188"/>
      <c r="AT1009" s="184" t="s">
        <v>476</v>
      </c>
      <c r="AU1009" s="184" t="s">
        <v>86</v>
      </c>
      <c r="AV1009" s="14" t="s">
        <v>84</v>
      </c>
      <c r="AW1009" s="14" t="s">
        <v>38</v>
      </c>
      <c r="AX1009" s="14" t="s">
        <v>77</v>
      </c>
      <c r="AY1009" s="184" t="s">
        <v>146</v>
      </c>
    </row>
    <row r="1010" spans="2:65" s="14" customFormat="1" ht="11.25">
      <c r="B1010" s="183"/>
      <c r="D1010" s="144" t="s">
        <v>476</v>
      </c>
      <c r="E1010" s="184" t="s">
        <v>21</v>
      </c>
      <c r="F1010" s="185" t="s">
        <v>2001</v>
      </c>
      <c r="H1010" s="184" t="s">
        <v>21</v>
      </c>
      <c r="I1010" s="186"/>
      <c r="L1010" s="183"/>
      <c r="M1010" s="187"/>
      <c r="T1010" s="188"/>
      <c r="AT1010" s="184" t="s">
        <v>476</v>
      </c>
      <c r="AU1010" s="184" t="s">
        <v>86</v>
      </c>
      <c r="AV1010" s="14" t="s">
        <v>84</v>
      </c>
      <c r="AW1010" s="14" t="s">
        <v>38</v>
      </c>
      <c r="AX1010" s="14" t="s">
        <v>77</v>
      </c>
      <c r="AY1010" s="184" t="s">
        <v>146</v>
      </c>
    </row>
    <row r="1011" spans="2:65" s="12" customFormat="1" ht="11.25">
      <c r="B1011" s="163"/>
      <c r="D1011" s="144" t="s">
        <v>476</v>
      </c>
      <c r="E1011" s="164" t="s">
        <v>21</v>
      </c>
      <c r="F1011" s="165" t="s">
        <v>2002</v>
      </c>
      <c r="H1011" s="166">
        <v>112.27500000000001</v>
      </c>
      <c r="I1011" s="167"/>
      <c r="L1011" s="163"/>
      <c r="M1011" s="168"/>
      <c r="T1011" s="169"/>
      <c r="AT1011" s="164" t="s">
        <v>476</v>
      </c>
      <c r="AU1011" s="164" t="s">
        <v>86</v>
      </c>
      <c r="AV1011" s="12" t="s">
        <v>86</v>
      </c>
      <c r="AW1011" s="12" t="s">
        <v>38</v>
      </c>
      <c r="AX1011" s="12" t="s">
        <v>77</v>
      </c>
      <c r="AY1011" s="164" t="s">
        <v>146</v>
      </c>
    </row>
    <row r="1012" spans="2:65" s="12" customFormat="1" ht="11.25">
      <c r="B1012" s="163"/>
      <c r="D1012" s="144" t="s">
        <v>476</v>
      </c>
      <c r="E1012" s="164" t="s">
        <v>21</v>
      </c>
      <c r="F1012" s="165" t="s">
        <v>2003</v>
      </c>
      <c r="H1012" s="166">
        <v>136.84</v>
      </c>
      <c r="I1012" s="167"/>
      <c r="L1012" s="163"/>
      <c r="M1012" s="168"/>
      <c r="T1012" s="169"/>
      <c r="AT1012" s="164" t="s">
        <v>476</v>
      </c>
      <c r="AU1012" s="164" t="s">
        <v>86</v>
      </c>
      <c r="AV1012" s="12" t="s">
        <v>86</v>
      </c>
      <c r="AW1012" s="12" t="s">
        <v>38</v>
      </c>
      <c r="AX1012" s="12" t="s">
        <v>77</v>
      </c>
      <c r="AY1012" s="164" t="s">
        <v>146</v>
      </c>
    </row>
    <row r="1013" spans="2:65" s="14" customFormat="1" ht="11.25">
      <c r="B1013" s="183"/>
      <c r="D1013" s="144" t="s">
        <v>476</v>
      </c>
      <c r="E1013" s="184" t="s">
        <v>21</v>
      </c>
      <c r="F1013" s="185" t="s">
        <v>2004</v>
      </c>
      <c r="H1013" s="184" t="s">
        <v>21</v>
      </c>
      <c r="I1013" s="186"/>
      <c r="L1013" s="183"/>
      <c r="M1013" s="187"/>
      <c r="T1013" s="188"/>
      <c r="AT1013" s="184" t="s">
        <v>476</v>
      </c>
      <c r="AU1013" s="184" t="s">
        <v>86</v>
      </c>
      <c r="AV1013" s="14" t="s">
        <v>84</v>
      </c>
      <c r="AW1013" s="14" t="s">
        <v>38</v>
      </c>
      <c r="AX1013" s="14" t="s">
        <v>77</v>
      </c>
      <c r="AY1013" s="184" t="s">
        <v>146</v>
      </c>
    </row>
    <row r="1014" spans="2:65" s="12" customFormat="1" ht="11.25">
      <c r="B1014" s="163"/>
      <c r="D1014" s="144" t="s">
        <v>476</v>
      </c>
      <c r="E1014" s="164" t="s">
        <v>21</v>
      </c>
      <c r="F1014" s="165" t="s">
        <v>2005</v>
      </c>
      <c r="H1014" s="166">
        <v>92.751999999999995</v>
      </c>
      <c r="I1014" s="167"/>
      <c r="L1014" s="163"/>
      <c r="M1014" s="168"/>
      <c r="T1014" s="169"/>
      <c r="AT1014" s="164" t="s">
        <v>476</v>
      </c>
      <c r="AU1014" s="164" t="s">
        <v>86</v>
      </c>
      <c r="AV1014" s="12" t="s">
        <v>86</v>
      </c>
      <c r="AW1014" s="12" t="s">
        <v>38</v>
      </c>
      <c r="AX1014" s="12" t="s">
        <v>77</v>
      </c>
      <c r="AY1014" s="164" t="s">
        <v>146</v>
      </c>
    </row>
    <row r="1015" spans="2:65" s="13" customFormat="1" ht="11.25">
      <c r="B1015" s="170"/>
      <c r="D1015" s="144" t="s">
        <v>476</v>
      </c>
      <c r="E1015" s="171" t="s">
        <v>21</v>
      </c>
      <c r="F1015" s="172" t="s">
        <v>479</v>
      </c>
      <c r="H1015" s="173">
        <v>749.40700000000004</v>
      </c>
      <c r="I1015" s="174"/>
      <c r="L1015" s="170"/>
      <c r="M1015" s="175"/>
      <c r="T1015" s="176"/>
      <c r="AT1015" s="171" t="s">
        <v>476</v>
      </c>
      <c r="AU1015" s="171" t="s">
        <v>86</v>
      </c>
      <c r="AV1015" s="13" t="s">
        <v>168</v>
      </c>
      <c r="AW1015" s="13" t="s">
        <v>38</v>
      </c>
      <c r="AX1015" s="13" t="s">
        <v>84</v>
      </c>
      <c r="AY1015" s="171" t="s">
        <v>146</v>
      </c>
    </row>
    <row r="1016" spans="2:65" s="11" customFormat="1" ht="22.9" customHeight="1">
      <c r="B1016" s="120"/>
      <c r="D1016" s="121" t="s">
        <v>76</v>
      </c>
      <c r="E1016" s="158" t="s">
        <v>194</v>
      </c>
      <c r="F1016" s="158" t="s">
        <v>2006</v>
      </c>
      <c r="I1016" s="123"/>
      <c r="J1016" s="159">
        <f>BK1016</f>
        <v>0</v>
      </c>
      <c r="L1016" s="120"/>
      <c r="M1016" s="125"/>
      <c r="P1016" s="126">
        <f>SUM(P1017:P1151)</f>
        <v>0</v>
      </c>
      <c r="R1016" s="126">
        <f>SUM(R1017:R1151)</f>
        <v>340.94352266000004</v>
      </c>
      <c r="T1016" s="127">
        <f>SUM(T1017:T1151)</f>
        <v>1031.446866</v>
      </c>
      <c r="AR1016" s="121" t="s">
        <v>84</v>
      </c>
      <c r="AT1016" s="128" t="s">
        <v>76</v>
      </c>
      <c r="AU1016" s="128" t="s">
        <v>84</v>
      </c>
      <c r="AY1016" s="121" t="s">
        <v>146</v>
      </c>
      <c r="BK1016" s="129">
        <f>SUM(BK1017:BK1151)</f>
        <v>0</v>
      </c>
    </row>
    <row r="1017" spans="2:65" s="1" customFormat="1" ht="16.5" customHeight="1">
      <c r="B1017" s="33"/>
      <c r="C1017" s="149" t="s">
        <v>2007</v>
      </c>
      <c r="D1017" s="149" t="s">
        <v>195</v>
      </c>
      <c r="E1017" s="150" t="s">
        <v>2008</v>
      </c>
      <c r="F1017" s="151" t="s">
        <v>2009</v>
      </c>
      <c r="G1017" s="152" t="s">
        <v>251</v>
      </c>
      <c r="H1017" s="153">
        <v>245.3</v>
      </c>
      <c r="I1017" s="154"/>
      <c r="J1017" s="155">
        <f>ROUND(I1017*H1017,2)</f>
        <v>0</v>
      </c>
      <c r="K1017" s="151" t="s">
        <v>967</v>
      </c>
      <c r="L1017" s="33"/>
      <c r="M1017" s="156" t="s">
        <v>21</v>
      </c>
      <c r="N1017" s="157" t="s">
        <v>48</v>
      </c>
      <c r="P1017" s="140">
        <f>O1017*H1017</f>
        <v>0</v>
      </c>
      <c r="Q1017" s="140">
        <v>0.1295</v>
      </c>
      <c r="R1017" s="140">
        <f>Q1017*H1017</f>
        <v>31.766350000000003</v>
      </c>
      <c r="S1017" s="140">
        <v>0</v>
      </c>
      <c r="T1017" s="141">
        <f>S1017*H1017</f>
        <v>0</v>
      </c>
      <c r="AR1017" s="142" t="s">
        <v>168</v>
      </c>
      <c r="AT1017" s="142" t="s">
        <v>195</v>
      </c>
      <c r="AU1017" s="142" t="s">
        <v>86</v>
      </c>
      <c r="AY1017" s="18" t="s">
        <v>146</v>
      </c>
      <c r="BE1017" s="143">
        <f>IF(N1017="základní",J1017,0)</f>
        <v>0</v>
      </c>
      <c r="BF1017" s="143">
        <f>IF(N1017="snížená",J1017,0)</f>
        <v>0</v>
      </c>
      <c r="BG1017" s="143">
        <f>IF(N1017="zákl. přenesená",J1017,0)</f>
        <v>0</v>
      </c>
      <c r="BH1017" s="143">
        <f>IF(N1017="sníž. přenesená",J1017,0)</f>
        <v>0</v>
      </c>
      <c r="BI1017" s="143">
        <f>IF(N1017="nulová",J1017,0)</f>
        <v>0</v>
      </c>
      <c r="BJ1017" s="18" t="s">
        <v>84</v>
      </c>
      <c r="BK1017" s="143">
        <f>ROUND(I1017*H1017,2)</f>
        <v>0</v>
      </c>
      <c r="BL1017" s="18" t="s">
        <v>168</v>
      </c>
      <c r="BM1017" s="142" t="s">
        <v>2010</v>
      </c>
    </row>
    <row r="1018" spans="2:65" s="1" customFormat="1" ht="19.5">
      <c r="B1018" s="33"/>
      <c r="D1018" s="144" t="s">
        <v>154</v>
      </c>
      <c r="F1018" s="145" t="s">
        <v>2011</v>
      </c>
      <c r="I1018" s="146"/>
      <c r="L1018" s="33"/>
      <c r="M1018" s="147"/>
      <c r="T1018" s="54"/>
      <c r="AT1018" s="18" t="s">
        <v>154</v>
      </c>
      <c r="AU1018" s="18" t="s">
        <v>86</v>
      </c>
    </row>
    <row r="1019" spans="2:65" s="1" customFormat="1" ht="11.25">
      <c r="B1019" s="33"/>
      <c r="D1019" s="181" t="s">
        <v>970</v>
      </c>
      <c r="F1019" s="182" t="s">
        <v>2012</v>
      </c>
      <c r="I1019" s="146"/>
      <c r="L1019" s="33"/>
      <c r="M1019" s="147"/>
      <c r="T1019" s="54"/>
      <c r="AT1019" s="18" t="s">
        <v>970</v>
      </c>
      <c r="AU1019" s="18" t="s">
        <v>86</v>
      </c>
    </row>
    <row r="1020" spans="2:65" s="1" customFormat="1" ht="87.75">
      <c r="B1020" s="33"/>
      <c r="D1020" s="144" t="s">
        <v>984</v>
      </c>
      <c r="F1020" s="148" t="s">
        <v>2013</v>
      </c>
      <c r="I1020" s="146"/>
      <c r="L1020" s="33"/>
      <c r="M1020" s="147"/>
      <c r="T1020" s="54"/>
      <c r="AT1020" s="18" t="s">
        <v>984</v>
      </c>
      <c r="AU1020" s="18" t="s">
        <v>86</v>
      </c>
    </row>
    <row r="1021" spans="2:65" s="14" customFormat="1" ht="11.25">
      <c r="B1021" s="183"/>
      <c r="D1021" s="144" t="s">
        <v>476</v>
      </c>
      <c r="E1021" s="184" t="s">
        <v>21</v>
      </c>
      <c r="F1021" s="185" t="s">
        <v>2014</v>
      </c>
      <c r="H1021" s="184" t="s">
        <v>21</v>
      </c>
      <c r="I1021" s="186"/>
      <c r="L1021" s="183"/>
      <c r="M1021" s="187"/>
      <c r="T1021" s="188"/>
      <c r="AT1021" s="184" t="s">
        <v>476</v>
      </c>
      <c r="AU1021" s="184" t="s">
        <v>86</v>
      </c>
      <c r="AV1021" s="14" t="s">
        <v>84</v>
      </c>
      <c r="AW1021" s="14" t="s">
        <v>38</v>
      </c>
      <c r="AX1021" s="14" t="s">
        <v>77</v>
      </c>
      <c r="AY1021" s="184" t="s">
        <v>146</v>
      </c>
    </row>
    <row r="1022" spans="2:65" s="12" customFormat="1" ht="11.25">
      <c r="B1022" s="163"/>
      <c r="D1022" s="144" t="s">
        <v>476</v>
      </c>
      <c r="E1022" s="164" t="s">
        <v>21</v>
      </c>
      <c r="F1022" s="165" t="s">
        <v>2015</v>
      </c>
      <c r="H1022" s="166">
        <v>248.3</v>
      </c>
      <c r="I1022" s="167"/>
      <c r="L1022" s="163"/>
      <c r="M1022" s="168"/>
      <c r="T1022" s="169"/>
      <c r="AT1022" s="164" t="s">
        <v>476</v>
      </c>
      <c r="AU1022" s="164" t="s">
        <v>86</v>
      </c>
      <c r="AV1022" s="12" t="s">
        <v>86</v>
      </c>
      <c r="AW1022" s="12" t="s">
        <v>38</v>
      </c>
      <c r="AX1022" s="12" t="s">
        <v>77</v>
      </c>
      <c r="AY1022" s="164" t="s">
        <v>146</v>
      </c>
    </row>
    <row r="1023" spans="2:65" s="12" customFormat="1" ht="11.25">
      <c r="B1023" s="163"/>
      <c r="D1023" s="144" t="s">
        <v>476</v>
      </c>
      <c r="E1023" s="164" t="s">
        <v>21</v>
      </c>
      <c r="F1023" s="165" t="s">
        <v>2016</v>
      </c>
      <c r="H1023" s="166">
        <v>-3</v>
      </c>
      <c r="I1023" s="167"/>
      <c r="L1023" s="163"/>
      <c r="M1023" s="168"/>
      <c r="T1023" s="169"/>
      <c r="AT1023" s="164" t="s">
        <v>476</v>
      </c>
      <c r="AU1023" s="164" t="s">
        <v>86</v>
      </c>
      <c r="AV1023" s="12" t="s">
        <v>86</v>
      </c>
      <c r="AW1023" s="12" t="s">
        <v>38</v>
      </c>
      <c r="AX1023" s="12" t="s">
        <v>77</v>
      </c>
      <c r="AY1023" s="164" t="s">
        <v>146</v>
      </c>
    </row>
    <row r="1024" spans="2:65" s="13" customFormat="1" ht="11.25">
      <c r="B1024" s="170"/>
      <c r="D1024" s="144" t="s">
        <v>476</v>
      </c>
      <c r="E1024" s="171" t="s">
        <v>828</v>
      </c>
      <c r="F1024" s="172" t="s">
        <v>479</v>
      </c>
      <c r="H1024" s="173">
        <v>245.3</v>
      </c>
      <c r="I1024" s="174"/>
      <c r="L1024" s="170"/>
      <c r="M1024" s="175"/>
      <c r="T1024" s="176"/>
      <c r="AT1024" s="171" t="s">
        <v>476</v>
      </c>
      <c r="AU1024" s="171" t="s">
        <v>86</v>
      </c>
      <c r="AV1024" s="13" t="s">
        <v>168</v>
      </c>
      <c r="AW1024" s="13" t="s">
        <v>38</v>
      </c>
      <c r="AX1024" s="13" t="s">
        <v>84</v>
      </c>
      <c r="AY1024" s="171" t="s">
        <v>146</v>
      </c>
    </row>
    <row r="1025" spans="2:65" s="1" customFormat="1" ht="16.5" customHeight="1">
      <c r="B1025" s="33"/>
      <c r="C1025" s="130" t="s">
        <v>2017</v>
      </c>
      <c r="D1025" s="130" t="s">
        <v>147</v>
      </c>
      <c r="E1025" s="131" t="s">
        <v>2018</v>
      </c>
      <c r="F1025" s="132" t="s">
        <v>2019</v>
      </c>
      <c r="G1025" s="133" t="s">
        <v>251</v>
      </c>
      <c r="H1025" s="134">
        <v>245.3</v>
      </c>
      <c r="I1025" s="135"/>
      <c r="J1025" s="136">
        <f>ROUND(I1025*H1025,2)</f>
        <v>0</v>
      </c>
      <c r="K1025" s="132" t="s">
        <v>967</v>
      </c>
      <c r="L1025" s="137"/>
      <c r="M1025" s="138" t="s">
        <v>21</v>
      </c>
      <c r="N1025" s="139" t="s">
        <v>48</v>
      </c>
      <c r="P1025" s="140">
        <f>O1025*H1025</f>
        <v>0</v>
      </c>
      <c r="Q1025" s="140">
        <v>5.6120000000000003E-2</v>
      </c>
      <c r="R1025" s="140">
        <f>Q1025*H1025</f>
        <v>13.766236000000001</v>
      </c>
      <c r="S1025" s="140">
        <v>0</v>
      </c>
      <c r="T1025" s="141">
        <f>S1025*H1025</f>
        <v>0</v>
      </c>
      <c r="AR1025" s="142" t="s">
        <v>189</v>
      </c>
      <c r="AT1025" s="142" t="s">
        <v>147</v>
      </c>
      <c r="AU1025" s="142" t="s">
        <v>86</v>
      </c>
      <c r="AY1025" s="18" t="s">
        <v>146</v>
      </c>
      <c r="BE1025" s="143">
        <f>IF(N1025="základní",J1025,0)</f>
        <v>0</v>
      </c>
      <c r="BF1025" s="143">
        <f>IF(N1025="snížená",J1025,0)</f>
        <v>0</v>
      </c>
      <c r="BG1025" s="143">
        <f>IF(N1025="zákl. přenesená",J1025,0)</f>
        <v>0</v>
      </c>
      <c r="BH1025" s="143">
        <f>IF(N1025="sníž. přenesená",J1025,0)</f>
        <v>0</v>
      </c>
      <c r="BI1025" s="143">
        <f>IF(N1025="nulová",J1025,0)</f>
        <v>0</v>
      </c>
      <c r="BJ1025" s="18" t="s">
        <v>84</v>
      </c>
      <c r="BK1025" s="143">
        <f>ROUND(I1025*H1025,2)</f>
        <v>0</v>
      </c>
      <c r="BL1025" s="18" t="s">
        <v>168</v>
      </c>
      <c r="BM1025" s="142" t="s">
        <v>2020</v>
      </c>
    </row>
    <row r="1026" spans="2:65" s="1" customFormat="1" ht="11.25">
      <c r="B1026" s="33"/>
      <c r="D1026" s="144" t="s">
        <v>154</v>
      </c>
      <c r="F1026" s="145" t="s">
        <v>2019</v>
      </c>
      <c r="I1026" s="146"/>
      <c r="L1026" s="33"/>
      <c r="M1026" s="147"/>
      <c r="T1026" s="54"/>
      <c r="AT1026" s="18" t="s">
        <v>154</v>
      </c>
      <c r="AU1026" s="18" t="s">
        <v>86</v>
      </c>
    </row>
    <row r="1027" spans="2:65" s="12" customFormat="1" ht="11.25">
      <c r="B1027" s="163"/>
      <c r="D1027" s="144" t="s">
        <v>476</v>
      </c>
      <c r="E1027" s="164" t="s">
        <v>21</v>
      </c>
      <c r="F1027" s="165" t="s">
        <v>828</v>
      </c>
      <c r="H1027" s="166">
        <v>245.3</v>
      </c>
      <c r="I1027" s="167"/>
      <c r="L1027" s="163"/>
      <c r="M1027" s="168"/>
      <c r="T1027" s="169"/>
      <c r="AT1027" s="164" t="s">
        <v>476</v>
      </c>
      <c r="AU1027" s="164" t="s">
        <v>86</v>
      </c>
      <c r="AV1027" s="12" t="s">
        <v>86</v>
      </c>
      <c r="AW1027" s="12" t="s">
        <v>38</v>
      </c>
      <c r="AX1027" s="12" t="s">
        <v>84</v>
      </c>
      <c r="AY1027" s="164" t="s">
        <v>146</v>
      </c>
    </row>
    <row r="1028" spans="2:65" s="1" customFormat="1" ht="16.5" customHeight="1">
      <c r="B1028" s="33"/>
      <c r="C1028" s="149" t="s">
        <v>2021</v>
      </c>
      <c r="D1028" s="149" t="s">
        <v>195</v>
      </c>
      <c r="E1028" s="150" t="s">
        <v>2022</v>
      </c>
      <c r="F1028" s="151" t="s">
        <v>2023</v>
      </c>
      <c r="G1028" s="152" t="s">
        <v>738</v>
      </c>
      <c r="H1028" s="153">
        <v>58</v>
      </c>
      <c r="I1028" s="154"/>
      <c r="J1028" s="155">
        <f>ROUND(I1028*H1028,2)</f>
        <v>0</v>
      </c>
      <c r="K1028" s="151" t="s">
        <v>21</v>
      </c>
      <c r="L1028" s="33"/>
      <c r="M1028" s="156" t="s">
        <v>21</v>
      </c>
      <c r="N1028" s="157" t="s">
        <v>48</v>
      </c>
      <c r="P1028" s="140">
        <f>O1028*H1028</f>
        <v>0</v>
      </c>
      <c r="Q1028" s="140">
        <v>2.44563</v>
      </c>
      <c r="R1028" s="140">
        <f>Q1028*H1028</f>
        <v>141.84654</v>
      </c>
      <c r="S1028" s="140">
        <v>0</v>
      </c>
      <c r="T1028" s="141">
        <f>S1028*H1028</f>
        <v>0</v>
      </c>
      <c r="AR1028" s="142" t="s">
        <v>168</v>
      </c>
      <c r="AT1028" s="142" t="s">
        <v>195</v>
      </c>
      <c r="AU1028" s="142" t="s">
        <v>86</v>
      </c>
      <c r="AY1028" s="18" t="s">
        <v>146</v>
      </c>
      <c r="BE1028" s="143">
        <f>IF(N1028="základní",J1028,0)</f>
        <v>0</v>
      </c>
      <c r="BF1028" s="143">
        <f>IF(N1028="snížená",J1028,0)</f>
        <v>0</v>
      </c>
      <c r="BG1028" s="143">
        <f>IF(N1028="zákl. přenesená",J1028,0)</f>
        <v>0</v>
      </c>
      <c r="BH1028" s="143">
        <f>IF(N1028="sníž. přenesená",J1028,0)</f>
        <v>0</v>
      </c>
      <c r="BI1028" s="143">
        <f>IF(N1028="nulová",J1028,0)</f>
        <v>0</v>
      </c>
      <c r="BJ1028" s="18" t="s">
        <v>84</v>
      </c>
      <c r="BK1028" s="143">
        <f>ROUND(I1028*H1028,2)</f>
        <v>0</v>
      </c>
      <c r="BL1028" s="18" t="s">
        <v>168</v>
      </c>
      <c r="BM1028" s="142" t="s">
        <v>2024</v>
      </c>
    </row>
    <row r="1029" spans="2:65" s="1" customFormat="1" ht="11.25">
      <c r="B1029" s="33"/>
      <c r="D1029" s="144" t="s">
        <v>154</v>
      </c>
      <c r="F1029" s="145" t="s">
        <v>2025</v>
      </c>
      <c r="I1029" s="146"/>
      <c r="L1029" s="33"/>
      <c r="M1029" s="147"/>
      <c r="T1029" s="54"/>
      <c r="AT1029" s="18" t="s">
        <v>154</v>
      </c>
      <c r="AU1029" s="18" t="s">
        <v>86</v>
      </c>
    </row>
    <row r="1030" spans="2:65" s="12" customFormat="1" ht="11.25">
      <c r="B1030" s="163"/>
      <c r="D1030" s="144" t="s">
        <v>476</v>
      </c>
      <c r="E1030" s="164" t="s">
        <v>21</v>
      </c>
      <c r="F1030" s="165" t="s">
        <v>2026</v>
      </c>
      <c r="H1030" s="166">
        <v>58</v>
      </c>
      <c r="I1030" s="167"/>
      <c r="L1030" s="163"/>
      <c r="M1030" s="168"/>
      <c r="T1030" s="169"/>
      <c r="AT1030" s="164" t="s">
        <v>476</v>
      </c>
      <c r="AU1030" s="164" t="s">
        <v>86</v>
      </c>
      <c r="AV1030" s="12" t="s">
        <v>86</v>
      </c>
      <c r="AW1030" s="12" t="s">
        <v>38</v>
      </c>
      <c r="AX1030" s="12" t="s">
        <v>84</v>
      </c>
      <c r="AY1030" s="164" t="s">
        <v>146</v>
      </c>
    </row>
    <row r="1031" spans="2:65" s="1" customFormat="1" ht="16.5" customHeight="1">
      <c r="B1031" s="33"/>
      <c r="C1031" s="149" t="s">
        <v>2027</v>
      </c>
      <c r="D1031" s="149" t="s">
        <v>195</v>
      </c>
      <c r="E1031" s="150" t="s">
        <v>2028</v>
      </c>
      <c r="F1031" s="151" t="s">
        <v>2029</v>
      </c>
      <c r="G1031" s="152" t="s">
        <v>251</v>
      </c>
      <c r="H1031" s="153">
        <v>1570</v>
      </c>
      <c r="I1031" s="154"/>
      <c r="J1031" s="155">
        <f>ROUND(I1031*H1031,2)</f>
        <v>0</v>
      </c>
      <c r="K1031" s="151" t="s">
        <v>967</v>
      </c>
      <c r="L1031" s="33"/>
      <c r="M1031" s="156" t="s">
        <v>21</v>
      </c>
      <c r="N1031" s="157" t="s">
        <v>48</v>
      </c>
      <c r="P1031" s="140">
        <f>O1031*H1031</f>
        <v>0</v>
      </c>
      <c r="Q1031" s="140">
        <v>1.0000000000000001E-5</v>
      </c>
      <c r="R1031" s="140">
        <f>Q1031*H1031</f>
        <v>1.5700000000000002E-2</v>
      </c>
      <c r="S1031" s="140">
        <v>0</v>
      </c>
      <c r="T1031" s="141">
        <f>S1031*H1031</f>
        <v>0</v>
      </c>
      <c r="AR1031" s="142" t="s">
        <v>168</v>
      </c>
      <c r="AT1031" s="142" t="s">
        <v>195</v>
      </c>
      <c r="AU1031" s="142" t="s">
        <v>86</v>
      </c>
      <c r="AY1031" s="18" t="s">
        <v>146</v>
      </c>
      <c r="BE1031" s="143">
        <f>IF(N1031="základní",J1031,0)</f>
        <v>0</v>
      </c>
      <c r="BF1031" s="143">
        <f>IF(N1031="snížená",J1031,0)</f>
        <v>0</v>
      </c>
      <c r="BG1031" s="143">
        <f>IF(N1031="zákl. přenesená",J1031,0)</f>
        <v>0</v>
      </c>
      <c r="BH1031" s="143">
        <f>IF(N1031="sníž. přenesená",J1031,0)</f>
        <v>0</v>
      </c>
      <c r="BI1031" s="143">
        <f>IF(N1031="nulová",J1031,0)</f>
        <v>0</v>
      </c>
      <c r="BJ1031" s="18" t="s">
        <v>84</v>
      </c>
      <c r="BK1031" s="143">
        <f>ROUND(I1031*H1031,2)</f>
        <v>0</v>
      </c>
      <c r="BL1031" s="18" t="s">
        <v>168</v>
      </c>
      <c r="BM1031" s="142" t="s">
        <v>2030</v>
      </c>
    </row>
    <row r="1032" spans="2:65" s="1" customFormat="1" ht="11.25">
      <c r="B1032" s="33"/>
      <c r="D1032" s="144" t="s">
        <v>154</v>
      </c>
      <c r="F1032" s="145" t="s">
        <v>2031</v>
      </c>
      <c r="I1032" s="146"/>
      <c r="L1032" s="33"/>
      <c r="M1032" s="147"/>
      <c r="T1032" s="54"/>
      <c r="AT1032" s="18" t="s">
        <v>154</v>
      </c>
      <c r="AU1032" s="18" t="s">
        <v>86</v>
      </c>
    </row>
    <row r="1033" spans="2:65" s="1" customFormat="1" ht="11.25">
      <c r="B1033" s="33"/>
      <c r="D1033" s="181" t="s">
        <v>970</v>
      </c>
      <c r="F1033" s="182" t="s">
        <v>2032</v>
      </c>
      <c r="I1033" s="146"/>
      <c r="L1033" s="33"/>
      <c r="M1033" s="147"/>
      <c r="T1033" s="54"/>
      <c r="AT1033" s="18" t="s">
        <v>970</v>
      </c>
      <c r="AU1033" s="18" t="s">
        <v>86</v>
      </c>
    </row>
    <row r="1034" spans="2:65" s="1" customFormat="1" ht="29.25">
      <c r="B1034" s="33"/>
      <c r="D1034" s="144" t="s">
        <v>984</v>
      </c>
      <c r="F1034" s="148" t="s">
        <v>2033</v>
      </c>
      <c r="I1034" s="146"/>
      <c r="L1034" s="33"/>
      <c r="M1034" s="147"/>
      <c r="T1034" s="54"/>
      <c r="AT1034" s="18" t="s">
        <v>984</v>
      </c>
      <c r="AU1034" s="18" t="s">
        <v>86</v>
      </c>
    </row>
    <row r="1035" spans="2:65" s="12" customFormat="1" ht="11.25">
      <c r="B1035" s="163"/>
      <c r="D1035" s="144" t="s">
        <v>476</v>
      </c>
      <c r="E1035" s="164" t="s">
        <v>21</v>
      </c>
      <c r="F1035" s="165" t="s">
        <v>2034</v>
      </c>
      <c r="H1035" s="166">
        <v>1570</v>
      </c>
      <c r="I1035" s="167"/>
      <c r="L1035" s="163"/>
      <c r="M1035" s="168"/>
      <c r="T1035" s="169"/>
      <c r="AT1035" s="164" t="s">
        <v>476</v>
      </c>
      <c r="AU1035" s="164" t="s">
        <v>86</v>
      </c>
      <c r="AV1035" s="12" t="s">
        <v>86</v>
      </c>
      <c r="AW1035" s="12" t="s">
        <v>38</v>
      </c>
      <c r="AX1035" s="12" t="s">
        <v>84</v>
      </c>
      <c r="AY1035" s="164" t="s">
        <v>146</v>
      </c>
    </row>
    <row r="1036" spans="2:65" s="1" customFormat="1" ht="16.5" customHeight="1">
      <c r="B1036" s="33"/>
      <c r="C1036" s="149" t="s">
        <v>2035</v>
      </c>
      <c r="D1036" s="149" t="s">
        <v>195</v>
      </c>
      <c r="E1036" s="150" t="s">
        <v>2036</v>
      </c>
      <c r="F1036" s="151" t="s">
        <v>2037</v>
      </c>
      <c r="G1036" s="152" t="s">
        <v>251</v>
      </c>
      <c r="H1036" s="153">
        <v>1592</v>
      </c>
      <c r="I1036" s="154"/>
      <c r="J1036" s="155">
        <f>ROUND(I1036*H1036,2)</f>
        <v>0</v>
      </c>
      <c r="K1036" s="151" t="s">
        <v>967</v>
      </c>
      <c r="L1036" s="33"/>
      <c r="M1036" s="156" t="s">
        <v>21</v>
      </c>
      <c r="N1036" s="157" t="s">
        <v>48</v>
      </c>
      <c r="P1036" s="140">
        <f>O1036*H1036</f>
        <v>0</v>
      </c>
      <c r="Q1036" s="140">
        <v>3.4000000000000002E-4</v>
      </c>
      <c r="R1036" s="140">
        <f>Q1036*H1036</f>
        <v>0.54127999999999998</v>
      </c>
      <c r="S1036" s="140">
        <v>0</v>
      </c>
      <c r="T1036" s="141">
        <f>S1036*H1036</f>
        <v>0</v>
      </c>
      <c r="AR1036" s="142" t="s">
        <v>168</v>
      </c>
      <c r="AT1036" s="142" t="s">
        <v>195</v>
      </c>
      <c r="AU1036" s="142" t="s">
        <v>86</v>
      </c>
      <c r="AY1036" s="18" t="s">
        <v>146</v>
      </c>
      <c r="BE1036" s="143">
        <f>IF(N1036="základní",J1036,0)</f>
        <v>0</v>
      </c>
      <c r="BF1036" s="143">
        <f>IF(N1036="snížená",J1036,0)</f>
        <v>0</v>
      </c>
      <c r="BG1036" s="143">
        <f>IF(N1036="zákl. přenesená",J1036,0)</f>
        <v>0</v>
      </c>
      <c r="BH1036" s="143">
        <f>IF(N1036="sníž. přenesená",J1036,0)</f>
        <v>0</v>
      </c>
      <c r="BI1036" s="143">
        <f>IF(N1036="nulová",J1036,0)</f>
        <v>0</v>
      </c>
      <c r="BJ1036" s="18" t="s">
        <v>84</v>
      </c>
      <c r="BK1036" s="143">
        <f>ROUND(I1036*H1036,2)</f>
        <v>0</v>
      </c>
      <c r="BL1036" s="18" t="s">
        <v>168</v>
      </c>
      <c r="BM1036" s="142" t="s">
        <v>2038</v>
      </c>
    </row>
    <row r="1037" spans="2:65" s="1" customFormat="1" ht="19.5">
      <c r="B1037" s="33"/>
      <c r="D1037" s="144" t="s">
        <v>154</v>
      </c>
      <c r="F1037" s="145" t="s">
        <v>2039</v>
      </c>
      <c r="I1037" s="146"/>
      <c r="L1037" s="33"/>
      <c r="M1037" s="147"/>
      <c r="T1037" s="54"/>
      <c r="AT1037" s="18" t="s">
        <v>154</v>
      </c>
      <c r="AU1037" s="18" t="s">
        <v>86</v>
      </c>
    </row>
    <row r="1038" spans="2:65" s="1" customFormat="1" ht="11.25">
      <c r="B1038" s="33"/>
      <c r="D1038" s="181" t="s">
        <v>970</v>
      </c>
      <c r="F1038" s="182" t="s">
        <v>2040</v>
      </c>
      <c r="I1038" s="146"/>
      <c r="L1038" s="33"/>
      <c r="M1038" s="147"/>
      <c r="T1038" s="54"/>
      <c r="AT1038" s="18" t="s">
        <v>970</v>
      </c>
      <c r="AU1038" s="18" t="s">
        <v>86</v>
      </c>
    </row>
    <row r="1039" spans="2:65" s="1" customFormat="1" ht="39">
      <c r="B1039" s="33"/>
      <c r="D1039" s="144" t="s">
        <v>984</v>
      </c>
      <c r="F1039" s="148" t="s">
        <v>2041</v>
      </c>
      <c r="I1039" s="146"/>
      <c r="L1039" s="33"/>
      <c r="M1039" s="147"/>
      <c r="T1039" s="54"/>
      <c r="AT1039" s="18" t="s">
        <v>984</v>
      </c>
      <c r="AU1039" s="18" t="s">
        <v>86</v>
      </c>
    </row>
    <row r="1040" spans="2:65" s="12" customFormat="1" ht="11.25">
      <c r="B1040" s="163"/>
      <c r="D1040" s="144" t="s">
        <v>476</v>
      </c>
      <c r="E1040" s="164" t="s">
        <v>21</v>
      </c>
      <c r="F1040" s="165" t="s">
        <v>2034</v>
      </c>
      <c r="H1040" s="166">
        <v>1570</v>
      </c>
      <c r="I1040" s="167"/>
      <c r="L1040" s="163"/>
      <c r="M1040" s="168"/>
      <c r="T1040" s="169"/>
      <c r="AT1040" s="164" t="s">
        <v>476</v>
      </c>
      <c r="AU1040" s="164" t="s">
        <v>86</v>
      </c>
      <c r="AV1040" s="12" t="s">
        <v>86</v>
      </c>
      <c r="AW1040" s="12" t="s">
        <v>38</v>
      </c>
      <c r="AX1040" s="12" t="s">
        <v>77</v>
      </c>
      <c r="AY1040" s="164" t="s">
        <v>146</v>
      </c>
    </row>
    <row r="1041" spans="2:65" s="12" customFormat="1" ht="11.25">
      <c r="B1041" s="163"/>
      <c r="D1041" s="144" t="s">
        <v>476</v>
      </c>
      <c r="E1041" s="164" t="s">
        <v>21</v>
      </c>
      <c r="F1041" s="165" t="s">
        <v>2042</v>
      </c>
      <c r="H1041" s="166">
        <v>22</v>
      </c>
      <c r="I1041" s="167"/>
      <c r="L1041" s="163"/>
      <c r="M1041" s="168"/>
      <c r="T1041" s="169"/>
      <c r="AT1041" s="164" t="s">
        <v>476</v>
      </c>
      <c r="AU1041" s="164" t="s">
        <v>86</v>
      </c>
      <c r="AV1041" s="12" t="s">
        <v>86</v>
      </c>
      <c r="AW1041" s="12" t="s">
        <v>38</v>
      </c>
      <c r="AX1041" s="12" t="s">
        <v>77</v>
      </c>
      <c r="AY1041" s="164" t="s">
        <v>146</v>
      </c>
    </row>
    <row r="1042" spans="2:65" s="13" customFormat="1" ht="11.25">
      <c r="B1042" s="170"/>
      <c r="D1042" s="144" t="s">
        <v>476</v>
      </c>
      <c r="E1042" s="171" t="s">
        <v>21</v>
      </c>
      <c r="F1042" s="172" t="s">
        <v>479</v>
      </c>
      <c r="H1042" s="173">
        <v>1592</v>
      </c>
      <c r="I1042" s="174"/>
      <c r="L1042" s="170"/>
      <c r="M1042" s="175"/>
      <c r="T1042" s="176"/>
      <c r="AT1042" s="171" t="s">
        <v>476</v>
      </c>
      <c r="AU1042" s="171" t="s">
        <v>86</v>
      </c>
      <c r="AV1042" s="13" t="s">
        <v>168</v>
      </c>
      <c r="AW1042" s="13" t="s">
        <v>38</v>
      </c>
      <c r="AX1042" s="13" t="s">
        <v>84</v>
      </c>
      <c r="AY1042" s="171" t="s">
        <v>146</v>
      </c>
    </row>
    <row r="1043" spans="2:65" s="1" customFormat="1" ht="16.5" customHeight="1">
      <c r="B1043" s="33"/>
      <c r="C1043" s="149" t="s">
        <v>2043</v>
      </c>
      <c r="D1043" s="149" t="s">
        <v>195</v>
      </c>
      <c r="E1043" s="150" t="s">
        <v>2044</v>
      </c>
      <c r="F1043" s="151" t="s">
        <v>2045</v>
      </c>
      <c r="G1043" s="152" t="s">
        <v>251</v>
      </c>
      <c r="H1043" s="153">
        <v>22</v>
      </c>
      <c r="I1043" s="154"/>
      <c r="J1043" s="155">
        <f>ROUND(I1043*H1043,2)</f>
        <v>0</v>
      </c>
      <c r="K1043" s="151" t="s">
        <v>967</v>
      </c>
      <c r="L1043" s="33"/>
      <c r="M1043" s="156" t="s">
        <v>21</v>
      </c>
      <c r="N1043" s="157" t="s">
        <v>48</v>
      </c>
      <c r="P1043" s="140">
        <f>O1043*H1043</f>
        <v>0</v>
      </c>
      <c r="Q1043" s="140">
        <v>0</v>
      </c>
      <c r="R1043" s="140">
        <f>Q1043*H1043</f>
        <v>0</v>
      </c>
      <c r="S1043" s="140">
        <v>0</v>
      </c>
      <c r="T1043" s="141">
        <f>S1043*H1043</f>
        <v>0</v>
      </c>
      <c r="AR1043" s="142" t="s">
        <v>168</v>
      </c>
      <c r="AT1043" s="142" t="s">
        <v>195</v>
      </c>
      <c r="AU1043" s="142" t="s">
        <v>86</v>
      </c>
      <c r="AY1043" s="18" t="s">
        <v>146</v>
      </c>
      <c r="BE1043" s="143">
        <f>IF(N1043="základní",J1043,0)</f>
        <v>0</v>
      </c>
      <c r="BF1043" s="143">
        <f>IF(N1043="snížená",J1043,0)</f>
        <v>0</v>
      </c>
      <c r="BG1043" s="143">
        <f>IF(N1043="zákl. přenesená",J1043,0)</f>
        <v>0</v>
      </c>
      <c r="BH1043" s="143">
        <f>IF(N1043="sníž. přenesená",J1043,0)</f>
        <v>0</v>
      </c>
      <c r="BI1043" s="143">
        <f>IF(N1043="nulová",J1043,0)</f>
        <v>0</v>
      </c>
      <c r="BJ1043" s="18" t="s">
        <v>84</v>
      </c>
      <c r="BK1043" s="143">
        <f>ROUND(I1043*H1043,2)</f>
        <v>0</v>
      </c>
      <c r="BL1043" s="18" t="s">
        <v>168</v>
      </c>
      <c r="BM1043" s="142" t="s">
        <v>2046</v>
      </c>
    </row>
    <row r="1044" spans="2:65" s="1" customFormat="1" ht="11.25">
      <c r="B1044" s="33"/>
      <c r="D1044" s="144" t="s">
        <v>154</v>
      </c>
      <c r="F1044" s="145" t="s">
        <v>2047</v>
      </c>
      <c r="I1044" s="146"/>
      <c r="L1044" s="33"/>
      <c r="M1044" s="147"/>
      <c r="T1044" s="54"/>
      <c r="AT1044" s="18" t="s">
        <v>154</v>
      </c>
      <c r="AU1044" s="18" t="s">
        <v>86</v>
      </c>
    </row>
    <row r="1045" spans="2:65" s="1" customFormat="1" ht="11.25">
      <c r="B1045" s="33"/>
      <c r="D1045" s="181" t="s">
        <v>970</v>
      </c>
      <c r="F1045" s="182" t="s">
        <v>2048</v>
      </c>
      <c r="I1045" s="146"/>
      <c r="L1045" s="33"/>
      <c r="M1045" s="147"/>
      <c r="T1045" s="54"/>
      <c r="AT1045" s="18" t="s">
        <v>970</v>
      </c>
      <c r="AU1045" s="18" t="s">
        <v>86</v>
      </c>
    </row>
    <row r="1046" spans="2:65" s="1" customFormat="1" ht="29.25">
      <c r="B1046" s="33"/>
      <c r="D1046" s="144" t="s">
        <v>984</v>
      </c>
      <c r="F1046" s="148" t="s">
        <v>2049</v>
      </c>
      <c r="I1046" s="146"/>
      <c r="L1046" s="33"/>
      <c r="M1046" s="147"/>
      <c r="T1046" s="54"/>
      <c r="AT1046" s="18" t="s">
        <v>984</v>
      </c>
      <c r="AU1046" s="18" t="s">
        <v>86</v>
      </c>
    </row>
    <row r="1047" spans="2:65" s="12" customFormat="1" ht="11.25">
      <c r="B1047" s="163"/>
      <c r="D1047" s="144" t="s">
        <v>476</v>
      </c>
      <c r="E1047" s="164" t="s">
        <v>21</v>
      </c>
      <c r="F1047" s="165" t="s">
        <v>2042</v>
      </c>
      <c r="H1047" s="166">
        <v>22</v>
      </c>
      <c r="I1047" s="167"/>
      <c r="L1047" s="163"/>
      <c r="M1047" s="168"/>
      <c r="T1047" s="169"/>
      <c r="AT1047" s="164" t="s">
        <v>476</v>
      </c>
      <c r="AU1047" s="164" t="s">
        <v>86</v>
      </c>
      <c r="AV1047" s="12" t="s">
        <v>86</v>
      </c>
      <c r="AW1047" s="12" t="s">
        <v>38</v>
      </c>
      <c r="AX1047" s="12" t="s">
        <v>84</v>
      </c>
      <c r="AY1047" s="164" t="s">
        <v>146</v>
      </c>
    </row>
    <row r="1048" spans="2:65" s="1" customFormat="1" ht="16.5" customHeight="1">
      <c r="B1048" s="33"/>
      <c r="C1048" s="149" t="s">
        <v>2050</v>
      </c>
      <c r="D1048" s="149" t="s">
        <v>195</v>
      </c>
      <c r="E1048" s="150" t="s">
        <v>2051</v>
      </c>
      <c r="F1048" s="151" t="s">
        <v>2052</v>
      </c>
      <c r="G1048" s="152" t="s">
        <v>251</v>
      </c>
      <c r="H1048" s="153">
        <v>235</v>
      </c>
      <c r="I1048" s="154"/>
      <c r="J1048" s="155">
        <f>ROUND(I1048*H1048,2)</f>
        <v>0</v>
      </c>
      <c r="K1048" s="151" t="s">
        <v>21</v>
      </c>
      <c r="L1048" s="33"/>
      <c r="M1048" s="156" t="s">
        <v>21</v>
      </c>
      <c r="N1048" s="157" t="s">
        <v>48</v>
      </c>
      <c r="P1048" s="140">
        <f>O1048*H1048</f>
        <v>0</v>
      </c>
      <c r="Q1048" s="140">
        <v>0.63788</v>
      </c>
      <c r="R1048" s="140">
        <f>Q1048*H1048</f>
        <v>149.90180000000001</v>
      </c>
      <c r="S1048" s="140">
        <v>0</v>
      </c>
      <c r="T1048" s="141">
        <f>S1048*H1048</f>
        <v>0</v>
      </c>
      <c r="AR1048" s="142" t="s">
        <v>168</v>
      </c>
      <c r="AT1048" s="142" t="s">
        <v>195</v>
      </c>
      <c r="AU1048" s="142" t="s">
        <v>86</v>
      </c>
      <c r="AY1048" s="18" t="s">
        <v>146</v>
      </c>
      <c r="BE1048" s="143">
        <f>IF(N1048="základní",J1048,0)</f>
        <v>0</v>
      </c>
      <c r="BF1048" s="143">
        <f>IF(N1048="snížená",J1048,0)</f>
        <v>0</v>
      </c>
      <c r="BG1048" s="143">
        <f>IF(N1048="zákl. přenesená",J1048,0)</f>
        <v>0</v>
      </c>
      <c r="BH1048" s="143">
        <f>IF(N1048="sníž. přenesená",J1048,0)</f>
        <v>0</v>
      </c>
      <c r="BI1048" s="143">
        <f>IF(N1048="nulová",J1048,0)</f>
        <v>0</v>
      </c>
      <c r="BJ1048" s="18" t="s">
        <v>84</v>
      </c>
      <c r="BK1048" s="143">
        <f>ROUND(I1048*H1048,2)</f>
        <v>0</v>
      </c>
      <c r="BL1048" s="18" t="s">
        <v>168</v>
      </c>
      <c r="BM1048" s="142" t="s">
        <v>2053</v>
      </c>
    </row>
    <row r="1049" spans="2:65" s="1" customFormat="1" ht="19.5">
      <c r="B1049" s="33"/>
      <c r="D1049" s="144" t="s">
        <v>154</v>
      </c>
      <c r="F1049" s="145" t="s">
        <v>2054</v>
      </c>
      <c r="I1049" s="146"/>
      <c r="L1049" s="33"/>
      <c r="M1049" s="147"/>
      <c r="T1049" s="54"/>
      <c r="AT1049" s="18" t="s">
        <v>154</v>
      </c>
      <c r="AU1049" s="18" t="s">
        <v>86</v>
      </c>
    </row>
    <row r="1050" spans="2:65" s="1" customFormat="1" ht="39">
      <c r="B1050" s="33"/>
      <c r="D1050" s="144" t="s">
        <v>984</v>
      </c>
      <c r="F1050" s="148" t="s">
        <v>2055</v>
      </c>
      <c r="I1050" s="146"/>
      <c r="L1050" s="33"/>
      <c r="M1050" s="147"/>
      <c r="T1050" s="54"/>
      <c r="AT1050" s="18" t="s">
        <v>984</v>
      </c>
      <c r="AU1050" s="18" t="s">
        <v>86</v>
      </c>
    </row>
    <row r="1051" spans="2:65" s="12" customFormat="1" ht="11.25">
      <c r="B1051" s="163"/>
      <c r="D1051" s="144" t="s">
        <v>476</v>
      </c>
      <c r="E1051" s="164" t="s">
        <v>21</v>
      </c>
      <c r="F1051" s="165" t="s">
        <v>2056</v>
      </c>
      <c r="H1051" s="166">
        <v>235</v>
      </c>
      <c r="I1051" s="167"/>
      <c r="L1051" s="163"/>
      <c r="M1051" s="168"/>
      <c r="T1051" s="169"/>
      <c r="AT1051" s="164" t="s">
        <v>476</v>
      </c>
      <c r="AU1051" s="164" t="s">
        <v>86</v>
      </c>
      <c r="AV1051" s="12" t="s">
        <v>86</v>
      </c>
      <c r="AW1051" s="12" t="s">
        <v>38</v>
      </c>
      <c r="AX1051" s="12" t="s">
        <v>84</v>
      </c>
      <c r="AY1051" s="164" t="s">
        <v>146</v>
      </c>
    </row>
    <row r="1052" spans="2:65" s="1" customFormat="1" ht="16.5" customHeight="1">
      <c r="B1052" s="33"/>
      <c r="C1052" s="149" t="s">
        <v>2057</v>
      </c>
      <c r="D1052" s="149" t="s">
        <v>195</v>
      </c>
      <c r="E1052" s="150" t="s">
        <v>2058</v>
      </c>
      <c r="F1052" s="151" t="s">
        <v>2059</v>
      </c>
      <c r="G1052" s="152" t="s">
        <v>198</v>
      </c>
      <c r="H1052" s="153">
        <v>6</v>
      </c>
      <c r="I1052" s="154"/>
      <c r="J1052" s="155">
        <f>ROUND(I1052*H1052,2)</f>
        <v>0</v>
      </c>
      <c r="K1052" s="151" t="s">
        <v>21</v>
      </c>
      <c r="L1052" s="33"/>
      <c r="M1052" s="156" t="s">
        <v>21</v>
      </c>
      <c r="N1052" s="157" t="s">
        <v>48</v>
      </c>
      <c r="P1052" s="140">
        <f>O1052*H1052</f>
        <v>0</v>
      </c>
      <c r="Q1052" s="140">
        <v>0</v>
      </c>
      <c r="R1052" s="140">
        <f>Q1052*H1052</f>
        <v>0</v>
      </c>
      <c r="S1052" s="140">
        <v>0</v>
      </c>
      <c r="T1052" s="141">
        <f>S1052*H1052</f>
        <v>0</v>
      </c>
      <c r="AR1052" s="142" t="s">
        <v>168</v>
      </c>
      <c r="AT1052" s="142" t="s">
        <v>195</v>
      </c>
      <c r="AU1052" s="142" t="s">
        <v>86</v>
      </c>
      <c r="AY1052" s="18" t="s">
        <v>146</v>
      </c>
      <c r="BE1052" s="143">
        <f>IF(N1052="základní",J1052,0)</f>
        <v>0</v>
      </c>
      <c r="BF1052" s="143">
        <f>IF(N1052="snížená",J1052,0)</f>
        <v>0</v>
      </c>
      <c r="BG1052" s="143">
        <f>IF(N1052="zákl. přenesená",J1052,0)</f>
        <v>0</v>
      </c>
      <c r="BH1052" s="143">
        <f>IF(N1052="sníž. přenesená",J1052,0)</f>
        <v>0</v>
      </c>
      <c r="BI1052" s="143">
        <f>IF(N1052="nulová",J1052,0)</f>
        <v>0</v>
      </c>
      <c r="BJ1052" s="18" t="s">
        <v>84</v>
      </c>
      <c r="BK1052" s="143">
        <f>ROUND(I1052*H1052,2)</f>
        <v>0</v>
      </c>
      <c r="BL1052" s="18" t="s">
        <v>168</v>
      </c>
      <c r="BM1052" s="142" t="s">
        <v>2060</v>
      </c>
    </row>
    <row r="1053" spans="2:65" s="1" customFormat="1" ht="29.25">
      <c r="B1053" s="33"/>
      <c r="D1053" s="144" t="s">
        <v>154</v>
      </c>
      <c r="F1053" s="145" t="s">
        <v>2061</v>
      </c>
      <c r="I1053" s="146"/>
      <c r="L1053" s="33"/>
      <c r="M1053" s="147"/>
      <c r="T1053" s="54"/>
      <c r="AT1053" s="18" t="s">
        <v>154</v>
      </c>
      <c r="AU1053" s="18" t="s">
        <v>86</v>
      </c>
    </row>
    <row r="1054" spans="2:65" s="12" customFormat="1" ht="11.25">
      <c r="B1054" s="163"/>
      <c r="D1054" s="144" t="s">
        <v>476</v>
      </c>
      <c r="E1054" s="164" t="s">
        <v>21</v>
      </c>
      <c r="F1054" s="165" t="s">
        <v>2062</v>
      </c>
      <c r="H1054" s="166">
        <v>6</v>
      </c>
      <c r="I1054" s="167"/>
      <c r="L1054" s="163"/>
      <c r="M1054" s="168"/>
      <c r="T1054" s="169"/>
      <c r="AT1054" s="164" t="s">
        <v>476</v>
      </c>
      <c r="AU1054" s="164" t="s">
        <v>86</v>
      </c>
      <c r="AV1054" s="12" t="s">
        <v>86</v>
      </c>
      <c r="AW1054" s="12" t="s">
        <v>38</v>
      </c>
      <c r="AX1054" s="12" t="s">
        <v>84</v>
      </c>
      <c r="AY1054" s="164" t="s">
        <v>146</v>
      </c>
    </row>
    <row r="1055" spans="2:65" s="1" customFormat="1" ht="16.5" customHeight="1">
      <c r="B1055" s="33"/>
      <c r="C1055" s="149" t="s">
        <v>2063</v>
      </c>
      <c r="D1055" s="149" t="s">
        <v>195</v>
      </c>
      <c r="E1055" s="150" t="s">
        <v>2064</v>
      </c>
      <c r="F1055" s="151" t="s">
        <v>2065</v>
      </c>
      <c r="G1055" s="152" t="s">
        <v>198</v>
      </c>
      <c r="H1055" s="153">
        <v>3</v>
      </c>
      <c r="I1055" s="154"/>
      <c r="J1055" s="155">
        <f>ROUND(I1055*H1055,2)</f>
        <v>0</v>
      </c>
      <c r="K1055" s="151" t="s">
        <v>21</v>
      </c>
      <c r="L1055" s="33"/>
      <c r="M1055" s="156" t="s">
        <v>21</v>
      </c>
      <c r="N1055" s="157" t="s">
        <v>48</v>
      </c>
      <c r="P1055" s="140">
        <f>O1055*H1055</f>
        <v>0</v>
      </c>
      <c r="Q1055" s="140">
        <v>0</v>
      </c>
      <c r="R1055" s="140">
        <f>Q1055*H1055</f>
        <v>0</v>
      </c>
      <c r="S1055" s="140">
        <v>0</v>
      </c>
      <c r="T1055" s="141">
        <f>S1055*H1055</f>
        <v>0</v>
      </c>
      <c r="AR1055" s="142" t="s">
        <v>168</v>
      </c>
      <c r="AT1055" s="142" t="s">
        <v>195</v>
      </c>
      <c r="AU1055" s="142" t="s">
        <v>86</v>
      </c>
      <c r="AY1055" s="18" t="s">
        <v>146</v>
      </c>
      <c r="BE1055" s="143">
        <f>IF(N1055="základní",J1055,0)</f>
        <v>0</v>
      </c>
      <c r="BF1055" s="143">
        <f>IF(N1055="snížená",J1055,0)</f>
        <v>0</v>
      </c>
      <c r="BG1055" s="143">
        <f>IF(N1055="zákl. přenesená",J1055,0)</f>
        <v>0</v>
      </c>
      <c r="BH1055" s="143">
        <f>IF(N1055="sníž. přenesená",J1055,0)</f>
        <v>0</v>
      </c>
      <c r="BI1055" s="143">
        <f>IF(N1055="nulová",J1055,0)</f>
        <v>0</v>
      </c>
      <c r="BJ1055" s="18" t="s">
        <v>84</v>
      </c>
      <c r="BK1055" s="143">
        <f>ROUND(I1055*H1055,2)</f>
        <v>0</v>
      </c>
      <c r="BL1055" s="18" t="s">
        <v>168</v>
      </c>
      <c r="BM1055" s="142" t="s">
        <v>2066</v>
      </c>
    </row>
    <row r="1056" spans="2:65" s="1" customFormat="1" ht="29.25">
      <c r="B1056" s="33"/>
      <c r="D1056" s="144" t="s">
        <v>154</v>
      </c>
      <c r="F1056" s="145" t="s">
        <v>2067</v>
      </c>
      <c r="I1056" s="146"/>
      <c r="L1056" s="33"/>
      <c r="M1056" s="147"/>
      <c r="T1056" s="54"/>
      <c r="AT1056" s="18" t="s">
        <v>154</v>
      </c>
      <c r="AU1056" s="18" t="s">
        <v>86</v>
      </c>
    </row>
    <row r="1057" spans="2:65" s="12" customFormat="1" ht="11.25">
      <c r="B1057" s="163"/>
      <c r="D1057" s="144" t="s">
        <v>476</v>
      </c>
      <c r="E1057" s="164" t="s">
        <v>21</v>
      </c>
      <c r="F1057" s="165" t="s">
        <v>2068</v>
      </c>
      <c r="H1057" s="166">
        <v>3</v>
      </c>
      <c r="I1057" s="167"/>
      <c r="L1057" s="163"/>
      <c r="M1057" s="168"/>
      <c r="T1057" s="169"/>
      <c r="AT1057" s="164" t="s">
        <v>476</v>
      </c>
      <c r="AU1057" s="164" t="s">
        <v>86</v>
      </c>
      <c r="AV1057" s="12" t="s">
        <v>86</v>
      </c>
      <c r="AW1057" s="12" t="s">
        <v>38</v>
      </c>
      <c r="AX1057" s="12" t="s">
        <v>84</v>
      </c>
      <c r="AY1057" s="164" t="s">
        <v>146</v>
      </c>
    </row>
    <row r="1058" spans="2:65" s="1" customFormat="1" ht="16.5" customHeight="1">
      <c r="B1058" s="33"/>
      <c r="C1058" s="149" t="s">
        <v>2069</v>
      </c>
      <c r="D1058" s="149" t="s">
        <v>195</v>
      </c>
      <c r="E1058" s="150" t="s">
        <v>2070</v>
      </c>
      <c r="F1058" s="151" t="s">
        <v>2071</v>
      </c>
      <c r="G1058" s="152" t="s">
        <v>738</v>
      </c>
      <c r="H1058" s="153">
        <v>556.79999999999995</v>
      </c>
      <c r="I1058" s="154"/>
      <c r="J1058" s="155">
        <f>ROUND(I1058*H1058,2)</f>
        <v>0</v>
      </c>
      <c r="K1058" s="151" t="s">
        <v>967</v>
      </c>
      <c r="L1058" s="33"/>
      <c r="M1058" s="156" t="s">
        <v>21</v>
      </c>
      <c r="N1058" s="157" t="s">
        <v>48</v>
      </c>
      <c r="P1058" s="140">
        <f>O1058*H1058</f>
        <v>0</v>
      </c>
      <c r="Q1058" s="140">
        <v>0</v>
      </c>
      <c r="R1058" s="140">
        <f>Q1058*H1058</f>
        <v>0</v>
      </c>
      <c r="S1058" s="140">
        <v>0</v>
      </c>
      <c r="T1058" s="141">
        <f>S1058*H1058</f>
        <v>0</v>
      </c>
      <c r="AR1058" s="142" t="s">
        <v>168</v>
      </c>
      <c r="AT1058" s="142" t="s">
        <v>195</v>
      </c>
      <c r="AU1058" s="142" t="s">
        <v>86</v>
      </c>
      <c r="AY1058" s="18" t="s">
        <v>146</v>
      </c>
      <c r="BE1058" s="143">
        <f>IF(N1058="základní",J1058,0)</f>
        <v>0</v>
      </c>
      <c r="BF1058" s="143">
        <f>IF(N1058="snížená",J1058,0)</f>
        <v>0</v>
      </c>
      <c r="BG1058" s="143">
        <f>IF(N1058="zákl. přenesená",J1058,0)</f>
        <v>0</v>
      </c>
      <c r="BH1058" s="143">
        <f>IF(N1058="sníž. přenesená",J1058,0)</f>
        <v>0</v>
      </c>
      <c r="BI1058" s="143">
        <f>IF(N1058="nulová",J1058,0)</f>
        <v>0</v>
      </c>
      <c r="BJ1058" s="18" t="s">
        <v>84</v>
      </c>
      <c r="BK1058" s="143">
        <f>ROUND(I1058*H1058,2)</f>
        <v>0</v>
      </c>
      <c r="BL1058" s="18" t="s">
        <v>168</v>
      </c>
      <c r="BM1058" s="142" t="s">
        <v>2072</v>
      </c>
    </row>
    <row r="1059" spans="2:65" s="1" customFormat="1" ht="11.25">
      <c r="B1059" s="33"/>
      <c r="D1059" s="144" t="s">
        <v>154</v>
      </c>
      <c r="F1059" s="145" t="s">
        <v>2073</v>
      </c>
      <c r="I1059" s="146"/>
      <c r="L1059" s="33"/>
      <c r="M1059" s="147"/>
      <c r="T1059" s="54"/>
      <c r="AT1059" s="18" t="s">
        <v>154</v>
      </c>
      <c r="AU1059" s="18" t="s">
        <v>86</v>
      </c>
    </row>
    <row r="1060" spans="2:65" s="1" customFormat="1" ht="11.25">
      <c r="B1060" s="33"/>
      <c r="D1060" s="181" t="s">
        <v>970</v>
      </c>
      <c r="F1060" s="182" t="s">
        <v>2074</v>
      </c>
      <c r="I1060" s="146"/>
      <c r="L1060" s="33"/>
      <c r="M1060" s="147"/>
      <c r="T1060" s="54"/>
      <c r="AT1060" s="18" t="s">
        <v>970</v>
      </c>
      <c r="AU1060" s="18" t="s">
        <v>86</v>
      </c>
    </row>
    <row r="1061" spans="2:65" s="1" customFormat="1" ht="126.75">
      <c r="B1061" s="33"/>
      <c r="D1061" s="144" t="s">
        <v>984</v>
      </c>
      <c r="F1061" s="148" t="s">
        <v>2075</v>
      </c>
      <c r="I1061" s="146"/>
      <c r="L1061" s="33"/>
      <c r="M1061" s="147"/>
      <c r="T1061" s="54"/>
      <c r="AT1061" s="18" t="s">
        <v>984</v>
      </c>
      <c r="AU1061" s="18" t="s">
        <v>86</v>
      </c>
    </row>
    <row r="1062" spans="2:65" s="14" customFormat="1" ht="11.25">
      <c r="B1062" s="183"/>
      <c r="D1062" s="144" t="s">
        <v>476</v>
      </c>
      <c r="E1062" s="184" t="s">
        <v>21</v>
      </c>
      <c r="F1062" s="185" t="s">
        <v>2076</v>
      </c>
      <c r="H1062" s="184" t="s">
        <v>21</v>
      </c>
      <c r="I1062" s="186"/>
      <c r="L1062" s="183"/>
      <c r="M1062" s="187"/>
      <c r="T1062" s="188"/>
      <c r="AT1062" s="184" t="s">
        <v>476</v>
      </c>
      <c r="AU1062" s="184" t="s">
        <v>86</v>
      </c>
      <c r="AV1062" s="14" t="s">
        <v>84</v>
      </c>
      <c r="AW1062" s="14" t="s">
        <v>38</v>
      </c>
      <c r="AX1062" s="14" t="s">
        <v>77</v>
      </c>
      <c r="AY1062" s="184" t="s">
        <v>146</v>
      </c>
    </row>
    <row r="1063" spans="2:65" s="12" customFormat="1" ht="11.25">
      <c r="B1063" s="163"/>
      <c r="D1063" s="144" t="s">
        <v>476</v>
      </c>
      <c r="E1063" s="164" t="s">
        <v>763</v>
      </c>
      <c r="F1063" s="165" t="s">
        <v>2077</v>
      </c>
      <c r="H1063" s="166">
        <v>556.79999999999995</v>
      </c>
      <c r="I1063" s="167"/>
      <c r="L1063" s="163"/>
      <c r="M1063" s="168"/>
      <c r="T1063" s="169"/>
      <c r="AT1063" s="164" t="s">
        <v>476</v>
      </c>
      <c r="AU1063" s="164" t="s">
        <v>86</v>
      </c>
      <c r="AV1063" s="12" t="s">
        <v>86</v>
      </c>
      <c r="AW1063" s="12" t="s">
        <v>38</v>
      </c>
      <c r="AX1063" s="12" t="s">
        <v>84</v>
      </c>
      <c r="AY1063" s="164" t="s">
        <v>146</v>
      </c>
    </row>
    <row r="1064" spans="2:65" s="1" customFormat="1" ht="21.75" customHeight="1">
      <c r="B1064" s="33"/>
      <c r="C1064" s="149" t="s">
        <v>2078</v>
      </c>
      <c r="D1064" s="149" t="s">
        <v>195</v>
      </c>
      <c r="E1064" s="150" t="s">
        <v>2079</v>
      </c>
      <c r="F1064" s="151" t="s">
        <v>2080</v>
      </c>
      <c r="G1064" s="152" t="s">
        <v>722</v>
      </c>
      <c r="H1064" s="153">
        <v>1813.8</v>
      </c>
      <c r="I1064" s="154"/>
      <c r="J1064" s="155">
        <f>ROUND(I1064*H1064,2)</f>
        <v>0</v>
      </c>
      <c r="K1064" s="151" t="s">
        <v>967</v>
      </c>
      <c r="L1064" s="33"/>
      <c r="M1064" s="156" t="s">
        <v>21</v>
      </c>
      <c r="N1064" s="157" t="s">
        <v>48</v>
      </c>
      <c r="P1064" s="140">
        <f>O1064*H1064</f>
        <v>0</v>
      </c>
      <c r="Q1064" s="140">
        <v>0</v>
      </c>
      <c r="R1064" s="140">
        <f>Q1064*H1064</f>
        <v>0</v>
      </c>
      <c r="S1064" s="140">
        <v>0</v>
      </c>
      <c r="T1064" s="141">
        <f>S1064*H1064</f>
        <v>0</v>
      </c>
      <c r="AR1064" s="142" t="s">
        <v>168</v>
      </c>
      <c r="AT1064" s="142" t="s">
        <v>195</v>
      </c>
      <c r="AU1064" s="142" t="s">
        <v>86</v>
      </c>
      <c r="AY1064" s="18" t="s">
        <v>146</v>
      </c>
      <c r="BE1064" s="143">
        <f>IF(N1064="základní",J1064,0)</f>
        <v>0</v>
      </c>
      <c r="BF1064" s="143">
        <f>IF(N1064="snížená",J1064,0)</f>
        <v>0</v>
      </c>
      <c r="BG1064" s="143">
        <f>IF(N1064="zákl. přenesená",J1064,0)</f>
        <v>0</v>
      </c>
      <c r="BH1064" s="143">
        <f>IF(N1064="sníž. přenesená",J1064,0)</f>
        <v>0</v>
      </c>
      <c r="BI1064" s="143">
        <f>IF(N1064="nulová",J1064,0)</f>
        <v>0</v>
      </c>
      <c r="BJ1064" s="18" t="s">
        <v>84</v>
      </c>
      <c r="BK1064" s="143">
        <f>ROUND(I1064*H1064,2)</f>
        <v>0</v>
      </c>
      <c r="BL1064" s="18" t="s">
        <v>168</v>
      </c>
      <c r="BM1064" s="142" t="s">
        <v>2081</v>
      </c>
    </row>
    <row r="1065" spans="2:65" s="1" customFormat="1" ht="19.5">
      <c r="B1065" s="33"/>
      <c r="D1065" s="144" t="s">
        <v>154</v>
      </c>
      <c r="F1065" s="145" t="s">
        <v>2082</v>
      </c>
      <c r="I1065" s="146"/>
      <c r="L1065" s="33"/>
      <c r="M1065" s="147"/>
      <c r="T1065" s="54"/>
      <c r="AT1065" s="18" t="s">
        <v>154</v>
      </c>
      <c r="AU1065" s="18" t="s">
        <v>86</v>
      </c>
    </row>
    <row r="1066" spans="2:65" s="1" customFormat="1" ht="11.25">
      <c r="B1066" s="33"/>
      <c r="D1066" s="181" t="s">
        <v>970</v>
      </c>
      <c r="F1066" s="182" t="s">
        <v>2083</v>
      </c>
      <c r="I1066" s="146"/>
      <c r="L1066" s="33"/>
      <c r="M1066" s="147"/>
      <c r="T1066" s="54"/>
      <c r="AT1066" s="18" t="s">
        <v>970</v>
      </c>
      <c r="AU1066" s="18" t="s">
        <v>86</v>
      </c>
    </row>
    <row r="1067" spans="2:65" s="1" customFormat="1" ht="58.5">
      <c r="B1067" s="33"/>
      <c r="D1067" s="144" t="s">
        <v>984</v>
      </c>
      <c r="F1067" s="148" t="s">
        <v>2084</v>
      </c>
      <c r="I1067" s="146"/>
      <c r="L1067" s="33"/>
      <c r="M1067" s="147"/>
      <c r="T1067" s="54"/>
      <c r="AT1067" s="18" t="s">
        <v>984</v>
      </c>
      <c r="AU1067" s="18" t="s">
        <v>86</v>
      </c>
    </row>
    <row r="1068" spans="2:65" s="12" customFormat="1" ht="11.25">
      <c r="B1068" s="163"/>
      <c r="D1068" s="144" t="s">
        <v>476</v>
      </c>
      <c r="E1068" s="164" t="s">
        <v>21</v>
      </c>
      <c r="F1068" s="165" t="s">
        <v>2085</v>
      </c>
      <c r="H1068" s="166">
        <v>1641</v>
      </c>
      <c r="I1068" s="167"/>
      <c r="L1068" s="163"/>
      <c r="M1068" s="168"/>
      <c r="T1068" s="169"/>
      <c r="AT1068" s="164" t="s">
        <v>476</v>
      </c>
      <c r="AU1068" s="164" t="s">
        <v>86</v>
      </c>
      <c r="AV1068" s="12" t="s">
        <v>86</v>
      </c>
      <c r="AW1068" s="12" t="s">
        <v>38</v>
      </c>
      <c r="AX1068" s="12" t="s">
        <v>77</v>
      </c>
      <c r="AY1068" s="164" t="s">
        <v>146</v>
      </c>
    </row>
    <row r="1069" spans="2:65" s="12" customFormat="1" ht="11.25">
      <c r="B1069" s="163"/>
      <c r="D1069" s="144" t="s">
        <v>476</v>
      </c>
      <c r="E1069" s="164" t="s">
        <v>21</v>
      </c>
      <c r="F1069" s="165" t="s">
        <v>2086</v>
      </c>
      <c r="H1069" s="166">
        <v>172.8</v>
      </c>
      <c r="I1069" s="167"/>
      <c r="L1069" s="163"/>
      <c r="M1069" s="168"/>
      <c r="T1069" s="169"/>
      <c r="AT1069" s="164" t="s">
        <v>476</v>
      </c>
      <c r="AU1069" s="164" t="s">
        <v>86</v>
      </c>
      <c r="AV1069" s="12" t="s">
        <v>86</v>
      </c>
      <c r="AW1069" s="12" t="s">
        <v>38</v>
      </c>
      <c r="AX1069" s="12" t="s">
        <v>77</v>
      </c>
      <c r="AY1069" s="164" t="s">
        <v>146</v>
      </c>
    </row>
    <row r="1070" spans="2:65" s="13" customFormat="1" ht="11.25">
      <c r="B1070" s="170"/>
      <c r="D1070" s="144" t="s">
        <v>476</v>
      </c>
      <c r="E1070" s="171" t="s">
        <v>823</v>
      </c>
      <c r="F1070" s="172" t="s">
        <v>479</v>
      </c>
      <c r="H1070" s="173">
        <v>1813.8</v>
      </c>
      <c r="I1070" s="174"/>
      <c r="L1070" s="170"/>
      <c r="M1070" s="175"/>
      <c r="T1070" s="176"/>
      <c r="AT1070" s="171" t="s">
        <v>476</v>
      </c>
      <c r="AU1070" s="171" t="s">
        <v>86</v>
      </c>
      <c r="AV1070" s="13" t="s">
        <v>168</v>
      </c>
      <c r="AW1070" s="13" t="s">
        <v>38</v>
      </c>
      <c r="AX1070" s="13" t="s">
        <v>84</v>
      </c>
      <c r="AY1070" s="171" t="s">
        <v>146</v>
      </c>
    </row>
    <row r="1071" spans="2:65" s="1" customFormat="1" ht="24.2" customHeight="1">
      <c r="B1071" s="33"/>
      <c r="C1071" s="149" t="s">
        <v>2087</v>
      </c>
      <c r="D1071" s="149" t="s">
        <v>195</v>
      </c>
      <c r="E1071" s="150" t="s">
        <v>2088</v>
      </c>
      <c r="F1071" s="151" t="s">
        <v>2089</v>
      </c>
      <c r="G1071" s="152" t="s">
        <v>722</v>
      </c>
      <c r="H1071" s="153">
        <v>163242</v>
      </c>
      <c r="I1071" s="154"/>
      <c r="J1071" s="155">
        <f>ROUND(I1071*H1071,2)</f>
        <v>0</v>
      </c>
      <c r="K1071" s="151" t="s">
        <v>967</v>
      </c>
      <c r="L1071" s="33"/>
      <c r="M1071" s="156" t="s">
        <v>21</v>
      </c>
      <c r="N1071" s="157" t="s">
        <v>48</v>
      </c>
      <c r="P1071" s="140">
        <f>O1071*H1071</f>
        <v>0</v>
      </c>
      <c r="Q1071" s="140">
        <v>0</v>
      </c>
      <c r="R1071" s="140">
        <f>Q1071*H1071</f>
        <v>0</v>
      </c>
      <c r="S1071" s="140">
        <v>0</v>
      </c>
      <c r="T1071" s="141">
        <f>S1071*H1071</f>
        <v>0</v>
      </c>
      <c r="AR1071" s="142" t="s">
        <v>168</v>
      </c>
      <c r="AT1071" s="142" t="s">
        <v>195</v>
      </c>
      <c r="AU1071" s="142" t="s">
        <v>86</v>
      </c>
      <c r="AY1071" s="18" t="s">
        <v>146</v>
      </c>
      <c r="BE1071" s="143">
        <f>IF(N1071="základní",J1071,0)</f>
        <v>0</v>
      </c>
      <c r="BF1071" s="143">
        <f>IF(N1071="snížená",J1071,0)</f>
        <v>0</v>
      </c>
      <c r="BG1071" s="143">
        <f>IF(N1071="zákl. přenesená",J1071,0)</f>
        <v>0</v>
      </c>
      <c r="BH1071" s="143">
        <f>IF(N1071="sníž. přenesená",J1071,0)</f>
        <v>0</v>
      </c>
      <c r="BI1071" s="143">
        <f>IF(N1071="nulová",J1071,0)</f>
        <v>0</v>
      </c>
      <c r="BJ1071" s="18" t="s">
        <v>84</v>
      </c>
      <c r="BK1071" s="143">
        <f>ROUND(I1071*H1071,2)</f>
        <v>0</v>
      </c>
      <c r="BL1071" s="18" t="s">
        <v>168</v>
      </c>
      <c r="BM1071" s="142" t="s">
        <v>2090</v>
      </c>
    </row>
    <row r="1072" spans="2:65" s="1" customFormat="1" ht="19.5">
      <c r="B1072" s="33"/>
      <c r="D1072" s="144" t="s">
        <v>154</v>
      </c>
      <c r="F1072" s="145" t="s">
        <v>2091</v>
      </c>
      <c r="I1072" s="146"/>
      <c r="L1072" s="33"/>
      <c r="M1072" s="147"/>
      <c r="T1072" s="54"/>
      <c r="AT1072" s="18" t="s">
        <v>154</v>
      </c>
      <c r="AU1072" s="18" t="s">
        <v>86</v>
      </c>
    </row>
    <row r="1073" spans="2:65" s="1" customFormat="1" ht="11.25">
      <c r="B1073" s="33"/>
      <c r="D1073" s="181" t="s">
        <v>970</v>
      </c>
      <c r="F1073" s="182" t="s">
        <v>2092</v>
      </c>
      <c r="I1073" s="146"/>
      <c r="L1073" s="33"/>
      <c r="M1073" s="147"/>
      <c r="T1073" s="54"/>
      <c r="AT1073" s="18" t="s">
        <v>970</v>
      </c>
      <c r="AU1073" s="18" t="s">
        <v>86</v>
      </c>
    </row>
    <row r="1074" spans="2:65" s="1" customFormat="1" ht="58.5">
      <c r="B1074" s="33"/>
      <c r="D1074" s="144" t="s">
        <v>984</v>
      </c>
      <c r="F1074" s="148" t="s">
        <v>2084</v>
      </c>
      <c r="I1074" s="146"/>
      <c r="L1074" s="33"/>
      <c r="M1074" s="147"/>
      <c r="T1074" s="54"/>
      <c r="AT1074" s="18" t="s">
        <v>984</v>
      </c>
      <c r="AU1074" s="18" t="s">
        <v>86</v>
      </c>
    </row>
    <row r="1075" spans="2:65" s="12" customFormat="1" ht="11.25">
      <c r="B1075" s="163"/>
      <c r="D1075" s="144" t="s">
        <v>476</v>
      </c>
      <c r="E1075" s="164" t="s">
        <v>21</v>
      </c>
      <c r="F1075" s="165" t="s">
        <v>2093</v>
      </c>
      <c r="H1075" s="166">
        <v>163242</v>
      </c>
      <c r="I1075" s="167"/>
      <c r="L1075" s="163"/>
      <c r="M1075" s="168"/>
      <c r="T1075" s="169"/>
      <c r="AT1075" s="164" t="s">
        <v>476</v>
      </c>
      <c r="AU1075" s="164" t="s">
        <v>86</v>
      </c>
      <c r="AV1075" s="12" t="s">
        <v>86</v>
      </c>
      <c r="AW1075" s="12" t="s">
        <v>38</v>
      </c>
      <c r="AX1075" s="12" t="s">
        <v>84</v>
      </c>
      <c r="AY1075" s="164" t="s">
        <v>146</v>
      </c>
    </row>
    <row r="1076" spans="2:65" s="1" customFormat="1" ht="24.2" customHeight="1">
      <c r="B1076" s="33"/>
      <c r="C1076" s="149" t="s">
        <v>2094</v>
      </c>
      <c r="D1076" s="149" t="s">
        <v>195</v>
      </c>
      <c r="E1076" s="150" t="s">
        <v>2095</v>
      </c>
      <c r="F1076" s="151" t="s">
        <v>2096</v>
      </c>
      <c r="G1076" s="152" t="s">
        <v>722</v>
      </c>
      <c r="H1076" s="153">
        <v>1813.8</v>
      </c>
      <c r="I1076" s="154"/>
      <c r="J1076" s="155">
        <f>ROUND(I1076*H1076,2)</f>
        <v>0</v>
      </c>
      <c r="K1076" s="151" t="s">
        <v>967</v>
      </c>
      <c r="L1076" s="33"/>
      <c r="M1076" s="156" t="s">
        <v>21</v>
      </c>
      <c r="N1076" s="157" t="s">
        <v>48</v>
      </c>
      <c r="P1076" s="140">
        <f>O1076*H1076</f>
        <v>0</v>
      </c>
      <c r="Q1076" s="140">
        <v>0</v>
      </c>
      <c r="R1076" s="140">
        <f>Q1076*H1076</f>
        <v>0</v>
      </c>
      <c r="S1076" s="140">
        <v>0</v>
      </c>
      <c r="T1076" s="141">
        <f>S1076*H1076</f>
        <v>0</v>
      </c>
      <c r="AR1076" s="142" t="s">
        <v>168</v>
      </c>
      <c r="AT1076" s="142" t="s">
        <v>195</v>
      </c>
      <c r="AU1076" s="142" t="s">
        <v>86</v>
      </c>
      <c r="AY1076" s="18" t="s">
        <v>146</v>
      </c>
      <c r="BE1076" s="143">
        <f>IF(N1076="základní",J1076,0)</f>
        <v>0</v>
      </c>
      <c r="BF1076" s="143">
        <f>IF(N1076="snížená",J1076,0)</f>
        <v>0</v>
      </c>
      <c r="BG1076" s="143">
        <f>IF(N1076="zákl. přenesená",J1076,0)</f>
        <v>0</v>
      </c>
      <c r="BH1076" s="143">
        <f>IF(N1076="sníž. přenesená",J1076,0)</f>
        <v>0</v>
      </c>
      <c r="BI1076" s="143">
        <f>IF(N1076="nulová",J1076,0)</f>
        <v>0</v>
      </c>
      <c r="BJ1076" s="18" t="s">
        <v>84</v>
      </c>
      <c r="BK1076" s="143">
        <f>ROUND(I1076*H1076,2)</f>
        <v>0</v>
      </c>
      <c r="BL1076" s="18" t="s">
        <v>168</v>
      </c>
      <c r="BM1076" s="142" t="s">
        <v>2097</v>
      </c>
    </row>
    <row r="1077" spans="2:65" s="1" customFormat="1" ht="19.5">
      <c r="B1077" s="33"/>
      <c r="D1077" s="144" t="s">
        <v>154</v>
      </c>
      <c r="F1077" s="145" t="s">
        <v>2098</v>
      </c>
      <c r="I1077" s="146"/>
      <c r="L1077" s="33"/>
      <c r="M1077" s="147"/>
      <c r="T1077" s="54"/>
      <c r="AT1077" s="18" t="s">
        <v>154</v>
      </c>
      <c r="AU1077" s="18" t="s">
        <v>86</v>
      </c>
    </row>
    <row r="1078" spans="2:65" s="1" customFormat="1" ht="11.25">
      <c r="B1078" s="33"/>
      <c r="D1078" s="181" t="s">
        <v>970</v>
      </c>
      <c r="F1078" s="182" t="s">
        <v>2099</v>
      </c>
      <c r="I1078" s="146"/>
      <c r="L1078" s="33"/>
      <c r="M1078" s="147"/>
      <c r="T1078" s="54"/>
      <c r="AT1078" s="18" t="s">
        <v>970</v>
      </c>
      <c r="AU1078" s="18" t="s">
        <v>86</v>
      </c>
    </row>
    <row r="1079" spans="2:65" s="1" customFormat="1" ht="29.25">
      <c r="B1079" s="33"/>
      <c r="D1079" s="144" t="s">
        <v>984</v>
      </c>
      <c r="F1079" s="148" t="s">
        <v>2100</v>
      </c>
      <c r="I1079" s="146"/>
      <c r="L1079" s="33"/>
      <c r="M1079" s="147"/>
      <c r="T1079" s="54"/>
      <c r="AT1079" s="18" t="s">
        <v>984</v>
      </c>
      <c r="AU1079" s="18" t="s">
        <v>86</v>
      </c>
    </row>
    <row r="1080" spans="2:65" s="12" customFormat="1" ht="11.25">
      <c r="B1080" s="163"/>
      <c r="D1080" s="144" t="s">
        <v>476</v>
      </c>
      <c r="E1080" s="164" t="s">
        <v>21</v>
      </c>
      <c r="F1080" s="165" t="s">
        <v>823</v>
      </c>
      <c r="H1080" s="166">
        <v>1813.8</v>
      </c>
      <c r="I1080" s="167"/>
      <c r="L1080" s="163"/>
      <c r="M1080" s="168"/>
      <c r="T1080" s="169"/>
      <c r="AT1080" s="164" t="s">
        <v>476</v>
      </c>
      <c r="AU1080" s="164" t="s">
        <v>86</v>
      </c>
      <c r="AV1080" s="12" t="s">
        <v>86</v>
      </c>
      <c r="AW1080" s="12" t="s">
        <v>38</v>
      </c>
      <c r="AX1080" s="12" t="s">
        <v>84</v>
      </c>
      <c r="AY1080" s="164" t="s">
        <v>146</v>
      </c>
    </row>
    <row r="1081" spans="2:65" s="1" customFormat="1" ht="21.75" customHeight="1">
      <c r="B1081" s="33"/>
      <c r="C1081" s="149" t="s">
        <v>2101</v>
      </c>
      <c r="D1081" s="149" t="s">
        <v>195</v>
      </c>
      <c r="E1081" s="150" t="s">
        <v>2102</v>
      </c>
      <c r="F1081" s="151" t="s">
        <v>2103</v>
      </c>
      <c r="G1081" s="152" t="s">
        <v>786</v>
      </c>
      <c r="H1081" s="153">
        <v>16</v>
      </c>
      <c r="I1081" s="154"/>
      <c r="J1081" s="155">
        <f>ROUND(I1081*H1081,2)</f>
        <v>0</v>
      </c>
      <c r="K1081" s="151" t="s">
        <v>967</v>
      </c>
      <c r="L1081" s="33"/>
      <c r="M1081" s="156" t="s">
        <v>21</v>
      </c>
      <c r="N1081" s="157" t="s">
        <v>48</v>
      </c>
      <c r="P1081" s="140">
        <f>O1081*H1081</f>
        <v>0</v>
      </c>
      <c r="Q1081" s="140">
        <v>2.0000000000000001E-4</v>
      </c>
      <c r="R1081" s="140">
        <f>Q1081*H1081</f>
        <v>3.2000000000000002E-3</v>
      </c>
      <c r="S1081" s="140">
        <v>0</v>
      </c>
      <c r="T1081" s="141">
        <f>S1081*H1081</f>
        <v>0</v>
      </c>
      <c r="AR1081" s="142" t="s">
        <v>168</v>
      </c>
      <c r="AT1081" s="142" t="s">
        <v>195</v>
      </c>
      <c r="AU1081" s="142" t="s">
        <v>86</v>
      </c>
      <c r="AY1081" s="18" t="s">
        <v>146</v>
      </c>
      <c r="BE1081" s="143">
        <f>IF(N1081="základní",J1081,0)</f>
        <v>0</v>
      </c>
      <c r="BF1081" s="143">
        <f>IF(N1081="snížená",J1081,0)</f>
        <v>0</v>
      </c>
      <c r="BG1081" s="143">
        <f>IF(N1081="zákl. přenesená",J1081,0)</f>
        <v>0</v>
      </c>
      <c r="BH1081" s="143">
        <f>IF(N1081="sníž. přenesená",J1081,0)</f>
        <v>0</v>
      </c>
      <c r="BI1081" s="143">
        <f>IF(N1081="nulová",J1081,0)</f>
        <v>0</v>
      </c>
      <c r="BJ1081" s="18" t="s">
        <v>84</v>
      </c>
      <c r="BK1081" s="143">
        <f>ROUND(I1081*H1081,2)</f>
        <v>0</v>
      </c>
      <c r="BL1081" s="18" t="s">
        <v>168</v>
      </c>
      <c r="BM1081" s="142" t="s">
        <v>2104</v>
      </c>
    </row>
    <row r="1082" spans="2:65" s="1" customFormat="1" ht="19.5">
      <c r="B1082" s="33"/>
      <c r="D1082" s="144" t="s">
        <v>154</v>
      </c>
      <c r="F1082" s="145" t="s">
        <v>2105</v>
      </c>
      <c r="I1082" s="146"/>
      <c r="L1082" s="33"/>
      <c r="M1082" s="147"/>
      <c r="T1082" s="54"/>
      <c r="AT1082" s="18" t="s">
        <v>154</v>
      </c>
      <c r="AU1082" s="18" t="s">
        <v>86</v>
      </c>
    </row>
    <row r="1083" spans="2:65" s="1" customFormat="1" ht="11.25">
      <c r="B1083" s="33"/>
      <c r="D1083" s="181" t="s">
        <v>970</v>
      </c>
      <c r="F1083" s="182" t="s">
        <v>2106</v>
      </c>
      <c r="I1083" s="146"/>
      <c r="L1083" s="33"/>
      <c r="M1083" s="147"/>
      <c r="T1083" s="54"/>
      <c r="AT1083" s="18" t="s">
        <v>970</v>
      </c>
      <c r="AU1083" s="18" t="s">
        <v>86</v>
      </c>
    </row>
    <row r="1084" spans="2:65" s="1" customFormat="1" ht="58.5">
      <c r="B1084" s="33"/>
      <c r="D1084" s="144" t="s">
        <v>984</v>
      </c>
      <c r="F1084" s="148" t="s">
        <v>2107</v>
      </c>
      <c r="I1084" s="146"/>
      <c r="L1084" s="33"/>
      <c r="M1084" s="147"/>
      <c r="T1084" s="54"/>
      <c r="AT1084" s="18" t="s">
        <v>984</v>
      </c>
      <c r="AU1084" s="18" t="s">
        <v>86</v>
      </c>
    </row>
    <row r="1085" spans="2:65" s="1" customFormat="1" ht="19.5">
      <c r="B1085" s="33"/>
      <c r="D1085" s="144" t="s">
        <v>156</v>
      </c>
      <c r="F1085" s="148" t="s">
        <v>1512</v>
      </c>
      <c r="I1085" s="146"/>
      <c r="L1085" s="33"/>
      <c r="M1085" s="147"/>
      <c r="T1085" s="54"/>
      <c r="AT1085" s="18" t="s">
        <v>156</v>
      </c>
      <c r="AU1085" s="18" t="s">
        <v>86</v>
      </c>
    </row>
    <row r="1086" spans="2:65" s="12" customFormat="1" ht="11.25">
      <c r="B1086" s="163"/>
      <c r="D1086" s="144" t="s">
        <v>476</v>
      </c>
      <c r="E1086" s="164" t="s">
        <v>21</v>
      </c>
      <c r="F1086" s="165" t="s">
        <v>2108</v>
      </c>
      <c r="H1086" s="166">
        <v>16</v>
      </c>
      <c r="I1086" s="167"/>
      <c r="L1086" s="163"/>
      <c r="M1086" s="168"/>
      <c r="T1086" s="169"/>
      <c r="AT1086" s="164" t="s">
        <v>476</v>
      </c>
      <c r="AU1086" s="164" t="s">
        <v>86</v>
      </c>
      <c r="AV1086" s="12" t="s">
        <v>86</v>
      </c>
      <c r="AW1086" s="12" t="s">
        <v>38</v>
      </c>
      <c r="AX1086" s="12" t="s">
        <v>84</v>
      </c>
      <c r="AY1086" s="164" t="s">
        <v>146</v>
      </c>
    </row>
    <row r="1087" spans="2:65" s="1" customFormat="1" ht="16.5" customHeight="1">
      <c r="B1087" s="33"/>
      <c r="C1087" s="149" t="s">
        <v>2109</v>
      </c>
      <c r="D1087" s="149" t="s">
        <v>195</v>
      </c>
      <c r="E1087" s="150" t="s">
        <v>2110</v>
      </c>
      <c r="F1087" s="151" t="s">
        <v>2111</v>
      </c>
      <c r="G1087" s="152" t="s">
        <v>738</v>
      </c>
      <c r="H1087" s="153">
        <v>360.428</v>
      </c>
      <c r="I1087" s="154"/>
      <c r="J1087" s="155">
        <f>ROUND(I1087*H1087,2)</f>
        <v>0</v>
      </c>
      <c r="K1087" s="151" t="s">
        <v>21</v>
      </c>
      <c r="L1087" s="33"/>
      <c r="M1087" s="156" t="s">
        <v>21</v>
      </c>
      <c r="N1087" s="157" t="s">
        <v>48</v>
      </c>
      <c r="P1087" s="140">
        <f>O1087*H1087</f>
        <v>0</v>
      </c>
      <c r="Q1087" s="140">
        <v>1.47E-3</v>
      </c>
      <c r="R1087" s="140">
        <f>Q1087*H1087</f>
        <v>0.52982916000000002</v>
      </c>
      <c r="S1087" s="140">
        <v>2.4470000000000001</v>
      </c>
      <c r="T1087" s="141">
        <f>S1087*H1087</f>
        <v>881.96731599999998</v>
      </c>
      <c r="AR1087" s="142" t="s">
        <v>168</v>
      </c>
      <c r="AT1087" s="142" t="s">
        <v>195</v>
      </c>
      <c r="AU1087" s="142" t="s">
        <v>86</v>
      </c>
      <c r="AY1087" s="18" t="s">
        <v>146</v>
      </c>
      <c r="BE1087" s="143">
        <f>IF(N1087="základní",J1087,0)</f>
        <v>0</v>
      </c>
      <c r="BF1087" s="143">
        <f>IF(N1087="snížená",J1087,0)</f>
        <v>0</v>
      </c>
      <c r="BG1087" s="143">
        <f>IF(N1087="zákl. přenesená",J1087,0)</f>
        <v>0</v>
      </c>
      <c r="BH1087" s="143">
        <f>IF(N1087="sníž. přenesená",J1087,0)</f>
        <v>0</v>
      </c>
      <c r="BI1087" s="143">
        <f>IF(N1087="nulová",J1087,0)</f>
        <v>0</v>
      </c>
      <c r="BJ1087" s="18" t="s">
        <v>84</v>
      </c>
      <c r="BK1087" s="143">
        <f>ROUND(I1087*H1087,2)</f>
        <v>0</v>
      </c>
      <c r="BL1087" s="18" t="s">
        <v>168</v>
      </c>
      <c r="BM1087" s="142" t="s">
        <v>2112</v>
      </c>
    </row>
    <row r="1088" spans="2:65" s="1" customFormat="1" ht="19.5">
      <c r="B1088" s="33"/>
      <c r="D1088" s="144" t="s">
        <v>154</v>
      </c>
      <c r="F1088" s="145" t="s">
        <v>2113</v>
      </c>
      <c r="I1088" s="146"/>
      <c r="L1088" s="33"/>
      <c r="M1088" s="147"/>
      <c r="T1088" s="54"/>
      <c r="AT1088" s="18" t="s">
        <v>154</v>
      </c>
      <c r="AU1088" s="18" t="s">
        <v>86</v>
      </c>
    </row>
    <row r="1089" spans="2:51" s="1" customFormat="1" ht="409.5">
      <c r="B1089" s="33"/>
      <c r="D1089" s="144" t="s">
        <v>984</v>
      </c>
      <c r="F1089" s="148" t="s">
        <v>2114</v>
      </c>
      <c r="I1089" s="146"/>
      <c r="L1089" s="33"/>
      <c r="M1089" s="147"/>
      <c r="T1089" s="54"/>
      <c r="AT1089" s="18" t="s">
        <v>984</v>
      </c>
      <c r="AU1089" s="18" t="s">
        <v>86</v>
      </c>
    </row>
    <row r="1090" spans="2:51" s="12" customFormat="1" ht="11.25">
      <c r="B1090" s="163"/>
      <c r="D1090" s="144" t="s">
        <v>476</v>
      </c>
      <c r="E1090" s="164" t="s">
        <v>21</v>
      </c>
      <c r="F1090" s="165" t="s">
        <v>2115</v>
      </c>
      <c r="H1090" s="166">
        <v>6.08</v>
      </c>
      <c r="I1090" s="167"/>
      <c r="L1090" s="163"/>
      <c r="M1090" s="168"/>
      <c r="T1090" s="169"/>
      <c r="AT1090" s="164" t="s">
        <v>476</v>
      </c>
      <c r="AU1090" s="164" t="s">
        <v>86</v>
      </c>
      <c r="AV1090" s="12" t="s">
        <v>86</v>
      </c>
      <c r="AW1090" s="12" t="s">
        <v>38</v>
      </c>
      <c r="AX1090" s="12" t="s">
        <v>77</v>
      </c>
      <c r="AY1090" s="164" t="s">
        <v>146</v>
      </c>
    </row>
    <row r="1091" spans="2:51" s="12" customFormat="1" ht="11.25">
      <c r="B1091" s="163"/>
      <c r="D1091" s="144" t="s">
        <v>476</v>
      </c>
      <c r="E1091" s="164" t="s">
        <v>21</v>
      </c>
      <c r="F1091" s="165" t="s">
        <v>2116</v>
      </c>
      <c r="H1091" s="166">
        <v>165.2</v>
      </c>
      <c r="I1091" s="167"/>
      <c r="L1091" s="163"/>
      <c r="M1091" s="168"/>
      <c r="T1091" s="169"/>
      <c r="AT1091" s="164" t="s">
        <v>476</v>
      </c>
      <c r="AU1091" s="164" t="s">
        <v>86</v>
      </c>
      <c r="AV1091" s="12" t="s">
        <v>86</v>
      </c>
      <c r="AW1091" s="12" t="s">
        <v>38</v>
      </c>
      <c r="AX1091" s="12" t="s">
        <v>77</v>
      </c>
      <c r="AY1091" s="164" t="s">
        <v>146</v>
      </c>
    </row>
    <row r="1092" spans="2:51" s="12" customFormat="1" ht="11.25">
      <c r="B1092" s="163"/>
      <c r="D1092" s="144" t="s">
        <v>476</v>
      </c>
      <c r="E1092" s="164" t="s">
        <v>21</v>
      </c>
      <c r="F1092" s="165" t="s">
        <v>2117</v>
      </c>
      <c r="H1092" s="166">
        <v>97.45</v>
      </c>
      <c r="I1092" s="167"/>
      <c r="L1092" s="163"/>
      <c r="M1092" s="168"/>
      <c r="T1092" s="169"/>
      <c r="AT1092" s="164" t="s">
        <v>476</v>
      </c>
      <c r="AU1092" s="164" t="s">
        <v>86</v>
      </c>
      <c r="AV1092" s="12" t="s">
        <v>86</v>
      </c>
      <c r="AW1092" s="12" t="s">
        <v>38</v>
      </c>
      <c r="AX1092" s="12" t="s">
        <v>77</v>
      </c>
      <c r="AY1092" s="164" t="s">
        <v>146</v>
      </c>
    </row>
    <row r="1093" spans="2:51" s="12" customFormat="1" ht="11.25">
      <c r="B1093" s="163"/>
      <c r="D1093" s="144" t="s">
        <v>476</v>
      </c>
      <c r="E1093" s="164" t="s">
        <v>21</v>
      </c>
      <c r="F1093" s="165" t="s">
        <v>2118</v>
      </c>
      <c r="H1093" s="166">
        <v>8.4450000000000003</v>
      </c>
      <c r="I1093" s="167"/>
      <c r="L1093" s="163"/>
      <c r="M1093" s="168"/>
      <c r="T1093" s="169"/>
      <c r="AT1093" s="164" t="s">
        <v>476</v>
      </c>
      <c r="AU1093" s="164" t="s">
        <v>86</v>
      </c>
      <c r="AV1093" s="12" t="s">
        <v>86</v>
      </c>
      <c r="AW1093" s="12" t="s">
        <v>38</v>
      </c>
      <c r="AX1093" s="12" t="s">
        <v>77</v>
      </c>
      <c r="AY1093" s="164" t="s">
        <v>146</v>
      </c>
    </row>
    <row r="1094" spans="2:51" s="12" customFormat="1" ht="11.25">
      <c r="B1094" s="163"/>
      <c r="D1094" s="144" t="s">
        <v>476</v>
      </c>
      <c r="E1094" s="164" t="s">
        <v>21</v>
      </c>
      <c r="F1094" s="165" t="s">
        <v>2119</v>
      </c>
      <c r="H1094" s="166">
        <v>1.2749999999999999</v>
      </c>
      <c r="I1094" s="167"/>
      <c r="L1094" s="163"/>
      <c r="M1094" s="168"/>
      <c r="T1094" s="169"/>
      <c r="AT1094" s="164" t="s">
        <v>476</v>
      </c>
      <c r="AU1094" s="164" t="s">
        <v>86</v>
      </c>
      <c r="AV1094" s="12" t="s">
        <v>86</v>
      </c>
      <c r="AW1094" s="12" t="s">
        <v>38</v>
      </c>
      <c r="AX1094" s="12" t="s">
        <v>77</v>
      </c>
      <c r="AY1094" s="164" t="s">
        <v>146</v>
      </c>
    </row>
    <row r="1095" spans="2:51" s="14" customFormat="1" ht="11.25">
      <c r="B1095" s="183"/>
      <c r="D1095" s="144" t="s">
        <v>476</v>
      </c>
      <c r="E1095" s="184" t="s">
        <v>21</v>
      </c>
      <c r="F1095" s="185" t="s">
        <v>2120</v>
      </c>
      <c r="H1095" s="184" t="s">
        <v>21</v>
      </c>
      <c r="I1095" s="186"/>
      <c r="L1095" s="183"/>
      <c r="M1095" s="187"/>
      <c r="T1095" s="188"/>
      <c r="AT1095" s="184" t="s">
        <v>476</v>
      </c>
      <c r="AU1095" s="184" t="s">
        <v>86</v>
      </c>
      <c r="AV1095" s="14" t="s">
        <v>84</v>
      </c>
      <c r="AW1095" s="14" t="s">
        <v>38</v>
      </c>
      <c r="AX1095" s="14" t="s">
        <v>77</v>
      </c>
      <c r="AY1095" s="184" t="s">
        <v>146</v>
      </c>
    </row>
    <row r="1096" spans="2:51" s="12" customFormat="1" ht="11.25">
      <c r="B1096" s="163"/>
      <c r="D1096" s="144" t="s">
        <v>476</v>
      </c>
      <c r="E1096" s="164" t="s">
        <v>21</v>
      </c>
      <c r="F1096" s="165" t="s">
        <v>2121</v>
      </c>
      <c r="H1096" s="166">
        <v>3.6190000000000002</v>
      </c>
      <c r="I1096" s="167"/>
      <c r="L1096" s="163"/>
      <c r="M1096" s="168"/>
      <c r="T1096" s="169"/>
      <c r="AT1096" s="164" t="s">
        <v>476</v>
      </c>
      <c r="AU1096" s="164" t="s">
        <v>86</v>
      </c>
      <c r="AV1096" s="12" t="s">
        <v>86</v>
      </c>
      <c r="AW1096" s="12" t="s">
        <v>38</v>
      </c>
      <c r="AX1096" s="12" t="s">
        <v>77</v>
      </c>
      <c r="AY1096" s="164" t="s">
        <v>146</v>
      </c>
    </row>
    <row r="1097" spans="2:51" s="14" customFormat="1" ht="11.25">
      <c r="B1097" s="183"/>
      <c r="D1097" s="144" t="s">
        <v>476</v>
      </c>
      <c r="E1097" s="184" t="s">
        <v>21</v>
      </c>
      <c r="F1097" s="185" t="s">
        <v>2122</v>
      </c>
      <c r="H1097" s="184" t="s">
        <v>21</v>
      </c>
      <c r="I1097" s="186"/>
      <c r="L1097" s="183"/>
      <c r="M1097" s="187"/>
      <c r="T1097" s="188"/>
      <c r="AT1097" s="184" t="s">
        <v>476</v>
      </c>
      <c r="AU1097" s="184" t="s">
        <v>86</v>
      </c>
      <c r="AV1097" s="14" t="s">
        <v>84</v>
      </c>
      <c r="AW1097" s="14" t="s">
        <v>38</v>
      </c>
      <c r="AX1097" s="14" t="s">
        <v>77</v>
      </c>
      <c r="AY1097" s="184" t="s">
        <v>146</v>
      </c>
    </row>
    <row r="1098" spans="2:51" s="12" customFormat="1" ht="11.25">
      <c r="B1098" s="163"/>
      <c r="D1098" s="144" t="s">
        <v>476</v>
      </c>
      <c r="E1098" s="164" t="s">
        <v>21</v>
      </c>
      <c r="F1098" s="165" t="s">
        <v>2123</v>
      </c>
      <c r="H1098" s="166">
        <v>13.247999999999999</v>
      </c>
      <c r="I1098" s="167"/>
      <c r="L1098" s="163"/>
      <c r="M1098" s="168"/>
      <c r="T1098" s="169"/>
      <c r="AT1098" s="164" t="s">
        <v>476</v>
      </c>
      <c r="AU1098" s="164" t="s">
        <v>86</v>
      </c>
      <c r="AV1098" s="12" t="s">
        <v>86</v>
      </c>
      <c r="AW1098" s="12" t="s">
        <v>38</v>
      </c>
      <c r="AX1098" s="12" t="s">
        <v>77</v>
      </c>
      <c r="AY1098" s="164" t="s">
        <v>146</v>
      </c>
    </row>
    <row r="1099" spans="2:51" s="12" customFormat="1" ht="11.25">
      <c r="B1099" s="163"/>
      <c r="D1099" s="144" t="s">
        <v>476</v>
      </c>
      <c r="E1099" s="164" t="s">
        <v>21</v>
      </c>
      <c r="F1099" s="165" t="s">
        <v>2124</v>
      </c>
      <c r="H1099" s="166">
        <v>1.881</v>
      </c>
      <c r="I1099" s="167"/>
      <c r="L1099" s="163"/>
      <c r="M1099" s="168"/>
      <c r="T1099" s="169"/>
      <c r="AT1099" s="164" t="s">
        <v>476</v>
      </c>
      <c r="AU1099" s="164" t="s">
        <v>86</v>
      </c>
      <c r="AV1099" s="12" t="s">
        <v>86</v>
      </c>
      <c r="AW1099" s="12" t="s">
        <v>38</v>
      </c>
      <c r="AX1099" s="12" t="s">
        <v>77</v>
      </c>
      <c r="AY1099" s="164" t="s">
        <v>146</v>
      </c>
    </row>
    <row r="1100" spans="2:51" s="12" customFormat="1" ht="11.25">
      <c r="B1100" s="163"/>
      <c r="D1100" s="144" t="s">
        <v>476</v>
      </c>
      <c r="E1100" s="164" t="s">
        <v>21</v>
      </c>
      <c r="F1100" s="165" t="s">
        <v>2125</v>
      </c>
      <c r="H1100" s="166">
        <v>1.04</v>
      </c>
      <c r="I1100" s="167"/>
      <c r="L1100" s="163"/>
      <c r="M1100" s="168"/>
      <c r="T1100" s="169"/>
      <c r="AT1100" s="164" t="s">
        <v>476</v>
      </c>
      <c r="AU1100" s="164" t="s">
        <v>86</v>
      </c>
      <c r="AV1100" s="12" t="s">
        <v>86</v>
      </c>
      <c r="AW1100" s="12" t="s">
        <v>38</v>
      </c>
      <c r="AX1100" s="12" t="s">
        <v>77</v>
      </c>
      <c r="AY1100" s="164" t="s">
        <v>146</v>
      </c>
    </row>
    <row r="1101" spans="2:51" s="12" customFormat="1" ht="11.25">
      <c r="B1101" s="163"/>
      <c r="D1101" s="144" t="s">
        <v>476</v>
      </c>
      <c r="E1101" s="164" t="s">
        <v>21</v>
      </c>
      <c r="F1101" s="165" t="s">
        <v>2126</v>
      </c>
      <c r="H1101" s="166">
        <v>2.093</v>
      </c>
      <c r="I1101" s="167"/>
      <c r="L1101" s="163"/>
      <c r="M1101" s="168"/>
      <c r="T1101" s="169"/>
      <c r="AT1101" s="164" t="s">
        <v>476</v>
      </c>
      <c r="AU1101" s="164" t="s">
        <v>86</v>
      </c>
      <c r="AV1101" s="12" t="s">
        <v>86</v>
      </c>
      <c r="AW1101" s="12" t="s">
        <v>38</v>
      </c>
      <c r="AX1101" s="12" t="s">
        <v>77</v>
      </c>
      <c r="AY1101" s="164" t="s">
        <v>146</v>
      </c>
    </row>
    <row r="1102" spans="2:51" s="12" customFormat="1" ht="11.25">
      <c r="B1102" s="163"/>
      <c r="D1102" s="144" t="s">
        <v>476</v>
      </c>
      <c r="E1102" s="164" t="s">
        <v>21</v>
      </c>
      <c r="F1102" s="165" t="s">
        <v>2127</v>
      </c>
      <c r="H1102" s="166">
        <v>0.34499999999999997</v>
      </c>
      <c r="I1102" s="167"/>
      <c r="L1102" s="163"/>
      <c r="M1102" s="168"/>
      <c r="T1102" s="169"/>
      <c r="AT1102" s="164" t="s">
        <v>476</v>
      </c>
      <c r="AU1102" s="164" t="s">
        <v>86</v>
      </c>
      <c r="AV1102" s="12" t="s">
        <v>86</v>
      </c>
      <c r="AW1102" s="12" t="s">
        <v>38</v>
      </c>
      <c r="AX1102" s="12" t="s">
        <v>77</v>
      </c>
      <c r="AY1102" s="164" t="s">
        <v>146</v>
      </c>
    </row>
    <row r="1103" spans="2:51" s="14" customFormat="1" ht="11.25">
      <c r="B1103" s="183"/>
      <c r="D1103" s="144" t="s">
        <v>476</v>
      </c>
      <c r="E1103" s="184" t="s">
        <v>21</v>
      </c>
      <c r="F1103" s="185" t="s">
        <v>2128</v>
      </c>
      <c r="H1103" s="184" t="s">
        <v>21</v>
      </c>
      <c r="I1103" s="186"/>
      <c r="L1103" s="183"/>
      <c r="M1103" s="187"/>
      <c r="T1103" s="188"/>
      <c r="AT1103" s="184" t="s">
        <v>476</v>
      </c>
      <c r="AU1103" s="184" t="s">
        <v>86</v>
      </c>
      <c r="AV1103" s="14" t="s">
        <v>84</v>
      </c>
      <c r="AW1103" s="14" t="s">
        <v>38</v>
      </c>
      <c r="AX1103" s="14" t="s">
        <v>77</v>
      </c>
      <c r="AY1103" s="184" t="s">
        <v>146</v>
      </c>
    </row>
    <row r="1104" spans="2:51" s="12" customFormat="1" ht="11.25">
      <c r="B1104" s="163"/>
      <c r="D1104" s="144" t="s">
        <v>476</v>
      </c>
      <c r="E1104" s="164" t="s">
        <v>21</v>
      </c>
      <c r="F1104" s="165" t="s">
        <v>2129</v>
      </c>
      <c r="H1104" s="166">
        <v>0.27</v>
      </c>
      <c r="I1104" s="167"/>
      <c r="L1104" s="163"/>
      <c r="M1104" s="168"/>
      <c r="T1104" s="169"/>
      <c r="AT1104" s="164" t="s">
        <v>476</v>
      </c>
      <c r="AU1104" s="164" t="s">
        <v>86</v>
      </c>
      <c r="AV1104" s="12" t="s">
        <v>86</v>
      </c>
      <c r="AW1104" s="12" t="s">
        <v>38</v>
      </c>
      <c r="AX1104" s="12" t="s">
        <v>77</v>
      </c>
      <c r="AY1104" s="164" t="s">
        <v>146</v>
      </c>
    </row>
    <row r="1105" spans="2:65" s="14" customFormat="1" ht="11.25">
      <c r="B1105" s="183"/>
      <c r="D1105" s="144" t="s">
        <v>476</v>
      </c>
      <c r="E1105" s="184" t="s">
        <v>21</v>
      </c>
      <c r="F1105" s="185" t="s">
        <v>2130</v>
      </c>
      <c r="H1105" s="184" t="s">
        <v>21</v>
      </c>
      <c r="I1105" s="186"/>
      <c r="L1105" s="183"/>
      <c r="M1105" s="187"/>
      <c r="T1105" s="188"/>
      <c r="AT1105" s="184" t="s">
        <v>476</v>
      </c>
      <c r="AU1105" s="184" t="s">
        <v>86</v>
      </c>
      <c r="AV1105" s="14" t="s">
        <v>84</v>
      </c>
      <c r="AW1105" s="14" t="s">
        <v>38</v>
      </c>
      <c r="AX1105" s="14" t="s">
        <v>77</v>
      </c>
      <c r="AY1105" s="184" t="s">
        <v>146</v>
      </c>
    </row>
    <row r="1106" spans="2:65" s="12" customFormat="1" ht="11.25">
      <c r="B1106" s="163"/>
      <c r="D1106" s="144" t="s">
        <v>476</v>
      </c>
      <c r="E1106" s="164" t="s">
        <v>21</v>
      </c>
      <c r="F1106" s="165" t="s">
        <v>2131</v>
      </c>
      <c r="H1106" s="166">
        <v>8.1229999999999993</v>
      </c>
      <c r="I1106" s="167"/>
      <c r="L1106" s="163"/>
      <c r="M1106" s="168"/>
      <c r="T1106" s="169"/>
      <c r="AT1106" s="164" t="s">
        <v>476</v>
      </c>
      <c r="AU1106" s="164" t="s">
        <v>86</v>
      </c>
      <c r="AV1106" s="12" t="s">
        <v>86</v>
      </c>
      <c r="AW1106" s="12" t="s">
        <v>38</v>
      </c>
      <c r="AX1106" s="12" t="s">
        <v>77</v>
      </c>
      <c r="AY1106" s="164" t="s">
        <v>146</v>
      </c>
    </row>
    <row r="1107" spans="2:65" s="12" customFormat="1" ht="11.25">
      <c r="B1107" s="163"/>
      <c r="D1107" s="144" t="s">
        <v>476</v>
      </c>
      <c r="E1107" s="164" t="s">
        <v>21</v>
      </c>
      <c r="F1107" s="165" t="s">
        <v>2132</v>
      </c>
      <c r="H1107" s="166">
        <v>51.212000000000003</v>
      </c>
      <c r="I1107" s="167"/>
      <c r="L1107" s="163"/>
      <c r="M1107" s="168"/>
      <c r="T1107" s="169"/>
      <c r="AT1107" s="164" t="s">
        <v>476</v>
      </c>
      <c r="AU1107" s="164" t="s">
        <v>86</v>
      </c>
      <c r="AV1107" s="12" t="s">
        <v>86</v>
      </c>
      <c r="AW1107" s="12" t="s">
        <v>38</v>
      </c>
      <c r="AX1107" s="12" t="s">
        <v>77</v>
      </c>
      <c r="AY1107" s="164" t="s">
        <v>146</v>
      </c>
    </row>
    <row r="1108" spans="2:65" s="14" customFormat="1" ht="11.25">
      <c r="B1108" s="183"/>
      <c r="D1108" s="144" t="s">
        <v>476</v>
      </c>
      <c r="E1108" s="184" t="s">
        <v>21</v>
      </c>
      <c r="F1108" s="185" t="s">
        <v>2133</v>
      </c>
      <c r="H1108" s="184" t="s">
        <v>21</v>
      </c>
      <c r="I1108" s="186"/>
      <c r="L1108" s="183"/>
      <c r="M1108" s="187"/>
      <c r="T1108" s="188"/>
      <c r="AT1108" s="184" t="s">
        <v>476</v>
      </c>
      <c r="AU1108" s="184" t="s">
        <v>86</v>
      </c>
      <c r="AV1108" s="14" t="s">
        <v>84</v>
      </c>
      <c r="AW1108" s="14" t="s">
        <v>38</v>
      </c>
      <c r="AX1108" s="14" t="s">
        <v>77</v>
      </c>
      <c r="AY1108" s="184" t="s">
        <v>146</v>
      </c>
    </row>
    <row r="1109" spans="2:65" s="12" customFormat="1" ht="11.25">
      <c r="B1109" s="163"/>
      <c r="D1109" s="144" t="s">
        <v>476</v>
      </c>
      <c r="E1109" s="164" t="s">
        <v>21</v>
      </c>
      <c r="F1109" s="165" t="s">
        <v>2134</v>
      </c>
      <c r="H1109" s="166">
        <v>0.14699999999999999</v>
      </c>
      <c r="I1109" s="167"/>
      <c r="L1109" s="163"/>
      <c r="M1109" s="168"/>
      <c r="T1109" s="169"/>
      <c r="AT1109" s="164" t="s">
        <v>476</v>
      </c>
      <c r="AU1109" s="164" t="s">
        <v>86</v>
      </c>
      <c r="AV1109" s="12" t="s">
        <v>86</v>
      </c>
      <c r="AW1109" s="12" t="s">
        <v>38</v>
      </c>
      <c r="AX1109" s="12" t="s">
        <v>77</v>
      </c>
      <c r="AY1109" s="164" t="s">
        <v>146</v>
      </c>
    </row>
    <row r="1110" spans="2:65" s="13" customFormat="1" ht="11.25">
      <c r="B1110" s="170"/>
      <c r="D1110" s="144" t="s">
        <v>476</v>
      </c>
      <c r="E1110" s="171" t="s">
        <v>736</v>
      </c>
      <c r="F1110" s="172" t="s">
        <v>479</v>
      </c>
      <c r="H1110" s="173">
        <v>360.428</v>
      </c>
      <c r="I1110" s="174"/>
      <c r="L1110" s="170"/>
      <c r="M1110" s="175"/>
      <c r="T1110" s="176"/>
      <c r="AT1110" s="171" t="s">
        <v>476</v>
      </c>
      <c r="AU1110" s="171" t="s">
        <v>86</v>
      </c>
      <c r="AV1110" s="13" t="s">
        <v>168</v>
      </c>
      <c r="AW1110" s="13" t="s">
        <v>38</v>
      </c>
      <c r="AX1110" s="13" t="s">
        <v>84</v>
      </c>
      <c r="AY1110" s="171" t="s">
        <v>146</v>
      </c>
    </row>
    <row r="1111" spans="2:65" s="1" customFormat="1" ht="16.5" customHeight="1">
      <c r="B1111" s="33"/>
      <c r="C1111" s="149" t="s">
        <v>2135</v>
      </c>
      <c r="D1111" s="149" t="s">
        <v>195</v>
      </c>
      <c r="E1111" s="150" t="s">
        <v>2136</v>
      </c>
      <c r="F1111" s="151" t="s">
        <v>2137</v>
      </c>
      <c r="G1111" s="152" t="s">
        <v>251</v>
      </c>
      <c r="H1111" s="153">
        <v>249</v>
      </c>
      <c r="I1111" s="154"/>
      <c r="J1111" s="155">
        <f>ROUND(I1111*H1111,2)</f>
        <v>0</v>
      </c>
      <c r="K1111" s="151" t="s">
        <v>967</v>
      </c>
      <c r="L1111" s="33"/>
      <c r="M1111" s="156" t="s">
        <v>21</v>
      </c>
      <c r="N1111" s="157" t="s">
        <v>48</v>
      </c>
      <c r="P1111" s="140">
        <f>O1111*H1111</f>
        <v>0</v>
      </c>
      <c r="Q1111" s="140">
        <v>0</v>
      </c>
      <c r="R1111" s="140">
        <f>Q1111*H1111</f>
        <v>0</v>
      </c>
      <c r="S1111" s="140">
        <v>0.6</v>
      </c>
      <c r="T1111" s="141">
        <f>S1111*H1111</f>
        <v>149.4</v>
      </c>
      <c r="AR1111" s="142" t="s">
        <v>168</v>
      </c>
      <c r="AT1111" s="142" t="s">
        <v>195</v>
      </c>
      <c r="AU1111" s="142" t="s">
        <v>86</v>
      </c>
      <c r="AY1111" s="18" t="s">
        <v>146</v>
      </c>
      <c r="BE1111" s="143">
        <f>IF(N1111="základní",J1111,0)</f>
        <v>0</v>
      </c>
      <c r="BF1111" s="143">
        <f>IF(N1111="snížená",J1111,0)</f>
        <v>0</v>
      </c>
      <c r="BG1111" s="143">
        <f>IF(N1111="zákl. přenesená",J1111,0)</f>
        <v>0</v>
      </c>
      <c r="BH1111" s="143">
        <f>IF(N1111="sníž. přenesená",J1111,0)</f>
        <v>0</v>
      </c>
      <c r="BI1111" s="143">
        <f>IF(N1111="nulová",J1111,0)</f>
        <v>0</v>
      </c>
      <c r="BJ1111" s="18" t="s">
        <v>84</v>
      </c>
      <c r="BK1111" s="143">
        <f>ROUND(I1111*H1111,2)</f>
        <v>0</v>
      </c>
      <c r="BL1111" s="18" t="s">
        <v>168</v>
      </c>
      <c r="BM1111" s="142" t="s">
        <v>2138</v>
      </c>
    </row>
    <row r="1112" spans="2:65" s="1" customFormat="1" ht="19.5">
      <c r="B1112" s="33"/>
      <c r="D1112" s="144" t="s">
        <v>154</v>
      </c>
      <c r="F1112" s="145" t="s">
        <v>2139</v>
      </c>
      <c r="I1112" s="146"/>
      <c r="L1112" s="33"/>
      <c r="M1112" s="147"/>
      <c r="T1112" s="54"/>
      <c r="AT1112" s="18" t="s">
        <v>154</v>
      </c>
      <c r="AU1112" s="18" t="s">
        <v>86</v>
      </c>
    </row>
    <row r="1113" spans="2:65" s="1" customFormat="1" ht="11.25">
      <c r="B1113" s="33"/>
      <c r="D1113" s="181" t="s">
        <v>970</v>
      </c>
      <c r="F1113" s="182" t="s">
        <v>2140</v>
      </c>
      <c r="I1113" s="146"/>
      <c r="L1113" s="33"/>
      <c r="M1113" s="147"/>
      <c r="T1113" s="54"/>
      <c r="AT1113" s="18" t="s">
        <v>970</v>
      </c>
      <c r="AU1113" s="18" t="s">
        <v>86</v>
      </c>
    </row>
    <row r="1114" spans="2:65" s="1" customFormat="1" ht="58.5">
      <c r="B1114" s="33"/>
      <c r="D1114" s="144" t="s">
        <v>984</v>
      </c>
      <c r="F1114" s="148" t="s">
        <v>2141</v>
      </c>
      <c r="I1114" s="146"/>
      <c r="L1114" s="33"/>
      <c r="M1114" s="147"/>
      <c r="T1114" s="54"/>
      <c r="AT1114" s="18" t="s">
        <v>984</v>
      </c>
      <c r="AU1114" s="18" t="s">
        <v>86</v>
      </c>
    </row>
    <row r="1115" spans="2:65" s="12" customFormat="1" ht="11.25">
      <c r="B1115" s="163"/>
      <c r="D1115" s="144" t="s">
        <v>476</v>
      </c>
      <c r="E1115" s="164" t="s">
        <v>21</v>
      </c>
      <c r="F1115" s="165" t="s">
        <v>2142</v>
      </c>
      <c r="H1115" s="166">
        <v>232</v>
      </c>
      <c r="I1115" s="167"/>
      <c r="L1115" s="163"/>
      <c r="M1115" s="168"/>
      <c r="T1115" s="169"/>
      <c r="AT1115" s="164" t="s">
        <v>476</v>
      </c>
      <c r="AU1115" s="164" t="s">
        <v>86</v>
      </c>
      <c r="AV1115" s="12" t="s">
        <v>86</v>
      </c>
      <c r="AW1115" s="12" t="s">
        <v>38</v>
      </c>
      <c r="AX1115" s="12" t="s">
        <v>77</v>
      </c>
      <c r="AY1115" s="164" t="s">
        <v>146</v>
      </c>
    </row>
    <row r="1116" spans="2:65" s="12" customFormat="1" ht="11.25">
      <c r="B1116" s="163"/>
      <c r="D1116" s="144" t="s">
        <v>476</v>
      </c>
      <c r="E1116" s="164" t="s">
        <v>21</v>
      </c>
      <c r="F1116" s="165" t="s">
        <v>2143</v>
      </c>
      <c r="H1116" s="166">
        <v>17</v>
      </c>
      <c r="I1116" s="167"/>
      <c r="L1116" s="163"/>
      <c r="M1116" s="168"/>
      <c r="T1116" s="169"/>
      <c r="AT1116" s="164" t="s">
        <v>476</v>
      </c>
      <c r="AU1116" s="164" t="s">
        <v>86</v>
      </c>
      <c r="AV1116" s="12" t="s">
        <v>86</v>
      </c>
      <c r="AW1116" s="12" t="s">
        <v>38</v>
      </c>
      <c r="AX1116" s="12" t="s">
        <v>77</v>
      </c>
      <c r="AY1116" s="164" t="s">
        <v>146</v>
      </c>
    </row>
    <row r="1117" spans="2:65" s="13" customFormat="1" ht="11.25">
      <c r="B1117" s="170"/>
      <c r="D1117" s="144" t="s">
        <v>476</v>
      </c>
      <c r="E1117" s="171" t="s">
        <v>740</v>
      </c>
      <c r="F1117" s="172" t="s">
        <v>479</v>
      </c>
      <c r="H1117" s="173">
        <v>249</v>
      </c>
      <c r="I1117" s="174"/>
      <c r="L1117" s="170"/>
      <c r="M1117" s="175"/>
      <c r="T1117" s="176"/>
      <c r="AT1117" s="171" t="s">
        <v>476</v>
      </c>
      <c r="AU1117" s="171" t="s">
        <v>86</v>
      </c>
      <c r="AV1117" s="13" t="s">
        <v>168</v>
      </c>
      <c r="AW1117" s="13" t="s">
        <v>38</v>
      </c>
      <c r="AX1117" s="13" t="s">
        <v>84</v>
      </c>
      <c r="AY1117" s="171" t="s">
        <v>146</v>
      </c>
    </row>
    <row r="1118" spans="2:65" s="1" customFormat="1" ht="16.5" customHeight="1">
      <c r="B1118" s="33"/>
      <c r="C1118" s="149" t="s">
        <v>2144</v>
      </c>
      <c r="D1118" s="149" t="s">
        <v>195</v>
      </c>
      <c r="E1118" s="150" t="s">
        <v>2145</v>
      </c>
      <c r="F1118" s="151" t="s">
        <v>2146</v>
      </c>
      <c r="G1118" s="152" t="s">
        <v>251</v>
      </c>
      <c r="H1118" s="153">
        <v>8.6</v>
      </c>
      <c r="I1118" s="154"/>
      <c r="J1118" s="155">
        <f>ROUND(I1118*H1118,2)</f>
        <v>0</v>
      </c>
      <c r="K1118" s="151" t="s">
        <v>967</v>
      </c>
      <c r="L1118" s="33"/>
      <c r="M1118" s="156" t="s">
        <v>21</v>
      </c>
      <c r="N1118" s="157" t="s">
        <v>48</v>
      </c>
      <c r="P1118" s="140">
        <f>O1118*H1118</f>
        <v>0</v>
      </c>
      <c r="Q1118" s="140">
        <v>0</v>
      </c>
      <c r="R1118" s="140">
        <f>Q1118*H1118</f>
        <v>0</v>
      </c>
      <c r="S1118" s="140">
        <v>9.2499999999999995E-3</v>
      </c>
      <c r="T1118" s="141">
        <f>S1118*H1118</f>
        <v>7.9549999999999996E-2</v>
      </c>
      <c r="AR1118" s="142" t="s">
        <v>168</v>
      </c>
      <c r="AT1118" s="142" t="s">
        <v>195</v>
      </c>
      <c r="AU1118" s="142" t="s">
        <v>86</v>
      </c>
      <c r="AY1118" s="18" t="s">
        <v>146</v>
      </c>
      <c r="BE1118" s="143">
        <f>IF(N1118="základní",J1118,0)</f>
        <v>0</v>
      </c>
      <c r="BF1118" s="143">
        <f>IF(N1118="snížená",J1118,0)</f>
        <v>0</v>
      </c>
      <c r="BG1118" s="143">
        <f>IF(N1118="zákl. přenesená",J1118,0)</f>
        <v>0</v>
      </c>
      <c r="BH1118" s="143">
        <f>IF(N1118="sníž. přenesená",J1118,0)</f>
        <v>0</v>
      </c>
      <c r="BI1118" s="143">
        <f>IF(N1118="nulová",J1118,0)</f>
        <v>0</v>
      </c>
      <c r="BJ1118" s="18" t="s">
        <v>84</v>
      </c>
      <c r="BK1118" s="143">
        <f>ROUND(I1118*H1118,2)</f>
        <v>0</v>
      </c>
      <c r="BL1118" s="18" t="s">
        <v>168</v>
      </c>
      <c r="BM1118" s="142" t="s">
        <v>2147</v>
      </c>
    </row>
    <row r="1119" spans="2:65" s="1" customFormat="1" ht="11.25">
      <c r="B1119" s="33"/>
      <c r="D1119" s="144" t="s">
        <v>154</v>
      </c>
      <c r="F1119" s="145" t="s">
        <v>2148</v>
      </c>
      <c r="I1119" s="146"/>
      <c r="L1119" s="33"/>
      <c r="M1119" s="147"/>
      <c r="T1119" s="54"/>
      <c r="AT1119" s="18" t="s">
        <v>154</v>
      </c>
      <c r="AU1119" s="18" t="s">
        <v>86</v>
      </c>
    </row>
    <row r="1120" spans="2:65" s="1" customFormat="1" ht="11.25">
      <c r="B1120" s="33"/>
      <c r="D1120" s="181" t="s">
        <v>970</v>
      </c>
      <c r="F1120" s="182" t="s">
        <v>2149</v>
      </c>
      <c r="I1120" s="146"/>
      <c r="L1120" s="33"/>
      <c r="M1120" s="147"/>
      <c r="T1120" s="54"/>
      <c r="AT1120" s="18" t="s">
        <v>970</v>
      </c>
      <c r="AU1120" s="18" t="s">
        <v>86</v>
      </c>
    </row>
    <row r="1121" spans="2:65" s="1" customFormat="1" ht="29.25">
      <c r="B1121" s="33"/>
      <c r="D1121" s="144" t="s">
        <v>984</v>
      </c>
      <c r="F1121" s="148" t="s">
        <v>2150</v>
      </c>
      <c r="I1121" s="146"/>
      <c r="L1121" s="33"/>
      <c r="M1121" s="147"/>
      <c r="T1121" s="54"/>
      <c r="AT1121" s="18" t="s">
        <v>984</v>
      </c>
      <c r="AU1121" s="18" t="s">
        <v>86</v>
      </c>
    </row>
    <row r="1122" spans="2:65" s="12" customFormat="1" ht="11.25">
      <c r="B1122" s="163"/>
      <c r="D1122" s="144" t="s">
        <v>476</v>
      </c>
      <c r="E1122" s="164" t="s">
        <v>833</v>
      </c>
      <c r="F1122" s="165" t="s">
        <v>2151</v>
      </c>
      <c r="H1122" s="166">
        <v>8.6</v>
      </c>
      <c r="I1122" s="167"/>
      <c r="L1122" s="163"/>
      <c r="M1122" s="168"/>
      <c r="T1122" s="169"/>
      <c r="AT1122" s="164" t="s">
        <v>476</v>
      </c>
      <c r="AU1122" s="164" t="s">
        <v>86</v>
      </c>
      <c r="AV1122" s="12" t="s">
        <v>86</v>
      </c>
      <c r="AW1122" s="12" t="s">
        <v>38</v>
      </c>
      <c r="AX1122" s="12" t="s">
        <v>84</v>
      </c>
      <c r="AY1122" s="164" t="s">
        <v>146</v>
      </c>
    </row>
    <row r="1123" spans="2:65" s="1" customFormat="1" ht="16.5" customHeight="1">
      <c r="B1123" s="33"/>
      <c r="C1123" s="149" t="s">
        <v>2152</v>
      </c>
      <c r="D1123" s="149" t="s">
        <v>195</v>
      </c>
      <c r="E1123" s="150" t="s">
        <v>2153</v>
      </c>
      <c r="F1123" s="151" t="s">
        <v>2154</v>
      </c>
      <c r="G1123" s="152" t="s">
        <v>722</v>
      </c>
      <c r="H1123" s="153">
        <v>1343.39</v>
      </c>
      <c r="I1123" s="154"/>
      <c r="J1123" s="155">
        <f>ROUND(I1123*H1123,2)</f>
        <v>0</v>
      </c>
      <c r="K1123" s="151" t="s">
        <v>967</v>
      </c>
      <c r="L1123" s="33"/>
      <c r="M1123" s="156" t="s">
        <v>21</v>
      </c>
      <c r="N1123" s="157" t="s">
        <v>48</v>
      </c>
      <c r="P1123" s="140">
        <f>O1123*H1123</f>
        <v>0</v>
      </c>
      <c r="Q1123" s="140">
        <v>0</v>
      </c>
      <c r="R1123" s="140">
        <f>Q1123*H1123</f>
        <v>0</v>
      </c>
      <c r="S1123" s="140">
        <v>0</v>
      </c>
      <c r="T1123" s="141">
        <f>S1123*H1123</f>
        <v>0</v>
      </c>
      <c r="AR1123" s="142" t="s">
        <v>168</v>
      </c>
      <c r="AT1123" s="142" t="s">
        <v>195</v>
      </c>
      <c r="AU1123" s="142" t="s">
        <v>86</v>
      </c>
      <c r="AY1123" s="18" t="s">
        <v>146</v>
      </c>
      <c r="BE1123" s="143">
        <f>IF(N1123="základní",J1123,0)</f>
        <v>0</v>
      </c>
      <c r="BF1123" s="143">
        <f>IF(N1123="snížená",J1123,0)</f>
        <v>0</v>
      </c>
      <c r="BG1123" s="143">
        <f>IF(N1123="zákl. přenesená",J1123,0)</f>
        <v>0</v>
      </c>
      <c r="BH1123" s="143">
        <f>IF(N1123="sníž. přenesená",J1123,0)</f>
        <v>0</v>
      </c>
      <c r="BI1123" s="143">
        <f>IF(N1123="nulová",J1123,0)</f>
        <v>0</v>
      </c>
      <c r="BJ1123" s="18" t="s">
        <v>84</v>
      </c>
      <c r="BK1123" s="143">
        <f>ROUND(I1123*H1123,2)</f>
        <v>0</v>
      </c>
      <c r="BL1123" s="18" t="s">
        <v>168</v>
      </c>
      <c r="BM1123" s="142" t="s">
        <v>2155</v>
      </c>
    </row>
    <row r="1124" spans="2:65" s="1" customFormat="1" ht="11.25">
      <c r="B1124" s="33"/>
      <c r="D1124" s="144" t="s">
        <v>154</v>
      </c>
      <c r="F1124" s="145" t="s">
        <v>2154</v>
      </c>
      <c r="I1124" s="146"/>
      <c r="L1124" s="33"/>
      <c r="M1124" s="147"/>
      <c r="T1124" s="54"/>
      <c r="AT1124" s="18" t="s">
        <v>154</v>
      </c>
      <c r="AU1124" s="18" t="s">
        <v>86</v>
      </c>
    </row>
    <row r="1125" spans="2:65" s="1" customFormat="1" ht="11.25">
      <c r="B1125" s="33"/>
      <c r="D1125" s="181" t="s">
        <v>970</v>
      </c>
      <c r="F1125" s="182" t="s">
        <v>2156</v>
      </c>
      <c r="I1125" s="146"/>
      <c r="L1125" s="33"/>
      <c r="M1125" s="147"/>
      <c r="T1125" s="54"/>
      <c r="AT1125" s="18" t="s">
        <v>970</v>
      </c>
      <c r="AU1125" s="18" t="s">
        <v>86</v>
      </c>
    </row>
    <row r="1126" spans="2:65" s="1" customFormat="1" ht="68.25">
      <c r="B1126" s="33"/>
      <c r="D1126" s="144" t="s">
        <v>984</v>
      </c>
      <c r="F1126" s="148" t="s">
        <v>2157</v>
      </c>
      <c r="I1126" s="146"/>
      <c r="L1126" s="33"/>
      <c r="M1126" s="147"/>
      <c r="T1126" s="54"/>
      <c r="AT1126" s="18" t="s">
        <v>984</v>
      </c>
      <c r="AU1126" s="18" t="s">
        <v>86</v>
      </c>
    </row>
    <row r="1127" spans="2:65" s="1" customFormat="1" ht="19.5">
      <c r="B1127" s="33"/>
      <c r="D1127" s="144" t="s">
        <v>156</v>
      </c>
      <c r="F1127" s="148" t="s">
        <v>2158</v>
      </c>
      <c r="I1127" s="146"/>
      <c r="L1127" s="33"/>
      <c r="M1127" s="147"/>
      <c r="T1127" s="54"/>
      <c r="AT1127" s="18" t="s">
        <v>156</v>
      </c>
      <c r="AU1127" s="18" t="s">
        <v>86</v>
      </c>
    </row>
    <row r="1128" spans="2:65" s="12" customFormat="1" ht="11.25">
      <c r="B1128" s="163"/>
      <c r="D1128" s="144" t="s">
        <v>476</v>
      </c>
      <c r="E1128" s="164" t="s">
        <v>21</v>
      </c>
      <c r="F1128" s="165" t="s">
        <v>2159</v>
      </c>
      <c r="H1128" s="166">
        <v>1332</v>
      </c>
      <c r="I1128" s="167"/>
      <c r="L1128" s="163"/>
      <c r="M1128" s="168"/>
      <c r="T1128" s="169"/>
      <c r="AT1128" s="164" t="s">
        <v>476</v>
      </c>
      <c r="AU1128" s="164" t="s">
        <v>86</v>
      </c>
      <c r="AV1128" s="12" t="s">
        <v>86</v>
      </c>
      <c r="AW1128" s="12" t="s">
        <v>38</v>
      </c>
      <c r="AX1128" s="12" t="s">
        <v>77</v>
      </c>
      <c r="AY1128" s="164" t="s">
        <v>146</v>
      </c>
    </row>
    <row r="1129" spans="2:65" s="12" customFormat="1" ht="11.25">
      <c r="B1129" s="163"/>
      <c r="D1129" s="144" t="s">
        <v>476</v>
      </c>
      <c r="E1129" s="164" t="s">
        <v>21</v>
      </c>
      <c r="F1129" s="165" t="s">
        <v>815</v>
      </c>
      <c r="H1129" s="166">
        <v>6.5</v>
      </c>
      <c r="I1129" s="167"/>
      <c r="L1129" s="163"/>
      <c r="M1129" s="168"/>
      <c r="T1129" s="169"/>
      <c r="AT1129" s="164" t="s">
        <v>476</v>
      </c>
      <c r="AU1129" s="164" t="s">
        <v>86</v>
      </c>
      <c r="AV1129" s="12" t="s">
        <v>86</v>
      </c>
      <c r="AW1129" s="12" t="s">
        <v>38</v>
      </c>
      <c r="AX1129" s="12" t="s">
        <v>77</v>
      </c>
      <c r="AY1129" s="164" t="s">
        <v>146</v>
      </c>
    </row>
    <row r="1130" spans="2:65" s="12" customFormat="1" ht="11.25">
      <c r="B1130" s="163"/>
      <c r="D1130" s="144" t="s">
        <v>476</v>
      </c>
      <c r="E1130" s="164" t="s">
        <v>21</v>
      </c>
      <c r="F1130" s="165" t="s">
        <v>821</v>
      </c>
      <c r="H1130" s="166">
        <v>4.8899999999999997</v>
      </c>
      <c r="I1130" s="167"/>
      <c r="L1130" s="163"/>
      <c r="M1130" s="168"/>
      <c r="T1130" s="169"/>
      <c r="AT1130" s="164" t="s">
        <v>476</v>
      </c>
      <c r="AU1130" s="164" t="s">
        <v>86</v>
      </c>
      <c r="AV1130" s="12" t="s">
        <v>86</v>
      </c>
      <c r="AW1130" s="12" t="s">
        <v>38</v>
      </c>
      <c r="AX1130" s="12" t="s">
        <v>77</v>
      </c>
      <c r="AY1130" s="164" t="s">
        <v>146</v>
      </c>
    </row>
    <row r="1131" spans="2:65" s="13" customFormat="1" ht="11.25">
      <c r="B1131" s="170"/>
      <c r="D1131" s="144" t="s">
        <v>476</v>
      </c>
      <c r="E1131" s="171" t="s">
        <v>21</v>
      </c>
      <c r="F1131" s="172" t="s">
        <v>479</v>
      </c>
      <c r="H1131" s="173">
        <v>1343.39</v>
      </c>
      <c r="I1131" s="174"/>
      <c r="L1131" s="170"/>
      <c r="M1131" s="175"/>
      <c r="T1131" s="176"/>
      <c r="AT1131" s="171" t="s">
        <v>476</v>
      </c>
      <c r="AU1131" s="171" t="s">
        <v>86</v>
      </c>
      <c r="AV1131" s="13" t="s">
        <v>168</v>
      </c>
      <c r="AW1131" s="13" t="s">
        <v>38</v>
      </c>
      <c r="AX1131" s="13" t="s">
        <v>84</v>
      </c>
      <c r="AY1131" s="171" t="s">
        <v>146</v>
      </c>
    </row>
    <row r="1132" spans="2:65" s="1" customFormat="1" ht="16.5" customHeight="1">
      <c r="B1132" s="33"/>
      <c r="C1132" s="149" t="s">
        <v>2160</v>
      </c>
      <c r="D1132" s="149" t="s">
        <v>195</v>
      </c>
      <c r="E1132" s="150" t="s">
        <v>2161</v>
      </c>
      <c r="F1132" s="151" t="s">
        <v>2162</v>
      </c>
      <c r="G1132" s="152" t="s">
        <v>251</v>
      </c>
      <c r="H1132" s="153">
        <v>1336.25</v>
      </c>
      <c r="I1132" s="154"/>
      <c r="J1132" s="155">
        <f>ROUND(I1132*H1132,2)</f>
        <v>0</v>
      </c>
      <c r="K1132" s="151" t="s">
        <v>967</v>
      </c>
      <c r="L1132" s="33"/>
      <c r="M1132" s="156" t="s">
        <v>21</v>
      </c>
      <c r="N1132" s="157" t="s">
        <v>48</v>
      </c>
      <c r="P1132" s="140">
        <f>O1132*H1132</f>
        <v>0</v>
      </c>
      <c r="Q1132" s="140">
        <v>4.2999999999999999E-4</v>
      </c>
      <c r="R1132" s="140">
        <f>Q1132*H1132</f>
        <v>0.57458750000000003</v>
      </c>
      <c r="S1132" s="140">
        <v>0</v>
      </c>
      <c r="T1132" s="141">
        <f>S1132*H1132</f>
        <v>0</v>
      </c>
      <c r="AR1132" s="142" t="s">
        <v>168</v>
      </c>
      <c r="AT1132" s="142" t="s">
        <v>195</v>
      </c>
      <c r="AU1132" s="142" t="s">
        <v>86</v>
      </c>
      <c r="AY1132" s="18" t="s">
        <v>146</v>
      </c>
      <c r="BE1132" s="143">
        <f>IF(N1132="základní",J1132,0)</f>
        <v>0</v>
      </c>
      <c r="BF1132" s="143">
        <f>IF(N1132="snížená",J1132,0)</f>
        <v>0</v>
      </c>
      <c r="BG1132" s="143">
        <f>IF(N1132="zákl. přenesená",J1132,0)</f>
        <v>0</v>
      </c>
      <c r="BH1132" s="143">
        <f>IF(N1132="sníž. přenesená",J1132,0)</f>
        <v>0</v>
      </c>
      <c r="BI1132" s="143">
        <f>IF(N1132="nulová",J1132,0)</f>
        <v>0</v>
      </c>
      <c r="BJ1132" s="18" t="s">
        <v>84</v>
      </c>
      <c r="BK1132" s="143">
        <f>ROUND(I1132*H1132,2)</f>
        <v>0</v>
      </c>
      <c r="BL1132" s="18" t="s">
        <v>168</v>
      </c>
      <c r="BM1132" s="142" t="s">
        <v>2163</v>
      </c>
    </row>
    <row r="1133" spans="2:65" s="1" customFormat="1" ht="11.25">
      <c r="B1133" s="33"/>
      <c r="D1133" s="144" t="s">
        <v>154</v>
      </c>
      <c r="F1133" s="145" t="s">
        <v>2164</v>
      </c>
      <c r="I1133" s="146"/>
      <c r="L1133" s="33"/>
      <c r="M1133" s="147"/>
      <c r="T1133" s="54"/>
      <c r="AT1133" s="18" t="s">
        <v>154</v>
      </c>
      <c r="AU1133" s="18" t="s">
        <v>86</v>
      </c>
    </row>
    <row r="1134" spans="2:65" s="1" customFormat="1" ht="11.25">
      <c r="B1134" s="33"/>
      <c r="D1134" s="181" t="s">
        <v>970</v>
      </c>
      <c r="F1134" s="182" t="s">
        <v>2165</v>
      </c>
      <c r="I1134" s="146"/>
      <c r="L1134" s="33"/>
      <c r="M1134" s="147"/>
      <c r="T1134" s="54"/>
      <c r="AT1134" s="18" t="s">
        <v>970</v>
      </c>
      <c r="AU1134" s="18" t="s">
        <v>86</v>
      </c>
    </row>
    <row r="1135" spans="2:65" s="1" customFormat="1" ht="78">
      <c r="B1135" s="33"/>
      <c r="D1135" s="144" t="s">
        <v>984</v>
      </c>
      <c r="F1135" s="148" t="s">
        <v>2166</v>
      </c>
      <c r="I1135" s="146"/>
      <c r="L1135" s="33"/>
      <c r="M1135" s="147"/>
      <c r="T1135" s="54"/>
      <c r="AT1135" s="18" t="s">
        <v>984</v>
      </c>
      <c r="AU1135" s="18" t="s">
        <v>86</v>
      </c>
    </row>
    <row r="1136" spans="2:65" s="12" customFormat="1" ht="11.25">
      <c r="B1136" s="163"/>
      <c r="D1136" s="144" t="s">
        <v>476</v>
      </c>
      <c r="E1136" s="164" t="s">
        <v>21</v>
      </c>
      <c r="F1136" s="165" t="s">
        <v>2167</v>
      </c>
      <c r="H1136" s="166">
        <v>1332</v>
      </c>
      <c r="I1136" s="167"/>
      <c r="L1136" s="163"/>
      <c r="M1136" s="168"/>
      <c r="T1136" s="169"/>
      <c r="AT1136" s="164" t="s">
        <v>476</v>
      </c>
      <c r="AU1136" s="164" t="s">
        <v>86</v>
      </c>
      <c r="AV1136" s="12" t="s">
        <v>86</v>
      </c>
      <c r="AW1136" s="12" t="s">
        <v>38</v>
      </c>
      <c r="AX1136" s="12" t="s">
        <v>77</v>
      </c>
      <c r="AY1136" s="164" t="s">
        <v>146</v>
      </c>
    </row>
    <row r="1137" spans="2:65" s="12" customFormat="1" ht="11.25">
      <c r="B1137" s="163"/>
      <c r="D1137" s="144" t="s">
        <v>476</v>
      </c>
      <c r="E1137" s="164" t="s">
        <v>21</v>
      </c>
      <c r="F1137" s="165" t="s">
        <v>2168</v>
      </c>
      <c r="H1137" s="166">
        <v>4.25</v>
      </c>
      <c r="I1137" s="167"/>
      <c r="L1137" s="163"/>
      <c r="M1137" s="168"/>
      <c r="T1137" s="169"/>
      <c r="AT1137" s="164" t="s">
        <v>476</v>
      </c>
      <c r="AU1137" s="164" t="s">
        <v>86</v>
      </c>
      <c r="AV1137" s="12" t="s">
        <v>86</v>
      </c>
      <c r="AW1137" s="12" t="s">
        <v>38</v>
      </c>
      <c r="AX1137" s="12" t="s">
        <v>77</v>
      </c>
      <c r="AY1137" s="164" t="s">
        <v>146</v>
      </c>
    </row>
    <row r="1138" spans="2:65" s="13" customFormat="1" ht="11.25">
      <c r="B1138" s="170"/>
      <c r="D1138" s="144" t="s">
        <v>476</v>
      </c>
      <c r="E1138" s="171" t="s">
        <v>21</v>
      </c>
      <c r="F1138" s="172" t="s">
        <v>479</v>
      </c>
      <c r="H1138" s="173">
        <v>1336.25</v>
      </c>
      <c r="I1138" s="174"/>
      <c r="L1138" s="170"/>
      <c r="M1138" s="175"/>
      <c r="T1138" s="176"/>
      <c r="AT1138" s="171" t="s">
        <v>476</v>
      </c>
      <c r="AU1138" s="171" t="s">
        <v>86</v>
      </c>
      <c r="AV1138" s="13" t="s">
        <v>168</v>
      </c>
      <c r="AW1138" s="13" t="s">
        <v>38</v>
      </c>
      <c r="AX1138" s="13" t="s">
        <v>84</v>
      </c>
      <c r="AY1138" s="171" t="s">
        <v>146</v>
      </c>
    </row>
    <row r="1139" spans="2:65" s="1" customFormat="1" ht="16.5" customHeight="1">
      <c r="B1139" s="33"/>
      <c r="C1139" s="130" t="s">
        <v>2169</v>
      </c>
      <c r="D1139" s="130" t="s">
        <v>147</v>
      </c>
      <c r="E1139" s="131" t="s">
        <v>2170</v>
      </c>
      <c r="F1139" s="132" t="s">
        <v>2171</v>
      </c>
      <c r="G1139" s="133" t="s">
        <v>472</v>
      </c>
      <c r="H1139" s="134">
        <v>1.998</v>
      </c>
      <c r="I1139" s="135"/>
      <c r="J1139" s="136">
        <f>ROUND(I1139*H1139,2)</f>
        <v>0</v>
      </c>
      <c r="K1139" s="132" t="s">
        <v>967</v>
      </c>
      <c r="L1139" s="137"/>
      <c r="M1139" s="138" t="s">
        <v>21</v>
      </c>
      <c r="N1139" s="139" t="s">
        <v>48</v>
      </c>
      <c r="P1139" s="140">
        <f>O1139*H1139</f>
        <v>0</v>
      </c>
      <c r="Q1139" s="140">
        <v>1</v>
      </c>
      <c r="R1139" s="140">
        <f>Q1139*H1139</f>
        <v>1.998</v>
      </c>
      <c r="S1139" s="140">
        <v>0</v>
      </c>
      <c r="T1139" s="141">
        <f>S1139*H1139</f>
        <v>0</v>
      </c>
      <c r="AR1139" s="142" t="s">
        <v>189</v>
      </c>
      <c r="AT1139" s="142" t="s">
        <v>147</v>
      </c>
      <c r="AU1139" s="142" t="s">
        <v>86</v>
      </c>
      <c r="AY1139" s="18" t="s">
        <v>146</v>
      </c>
      <c r="BE1139" s="143">
        <f>IF(N1139="základní",J1139,0)</f>
        <v>0</v>
      </c>
      <c r="BF1139" s="143">
        <f>IF(N1139="snížená",J1139,0)</f>
        <v>0</v>
      </c>
      <c r="BG1139" s="143">
        <f>IF(N1139="zákl. přenesená",J1139,0)</f>
        <v>0</v>
      </c>
      <c r="BH1139" s="143">
        <f>IF(N1139="sníž. přenesená",J1139,0)</f>
        <v>0</v>
      </c>
      <c r="BI1139" s="143">
        <f>IF(N1139="nulová",J1139,0)</f>
        <v>0</v>
      </c>
      <c r="BJ1139" s="18" t="s">
        <v>84</v>
      </c>
      <c r="BK1139" s="143">
        <f>ROUND(I1139*H1139,2)</f>
        <v>0</v>
      </c>
      <c r="BL1139" s="18" t="s">
        <v>168</v>
      </c>
      <c r="BM1139" s="142" t="s">
        <v>2172</v>
      </c>
    </row>
    <row r="1140" spans="2:65" s="1" customFormat="1" ht="11.25">
      <c r="B1140" s="33"/>
      <c r="D1140" s="144" t="s">
        <v>154</v>
      </c>
      <c r="F1140" s="145" t="s">
        <v>2171</v>
      </c>
      <c r="I1140" s="146"/>
      <c r="L1140" s="33"/>
      <c r="M1140" s="147"/>
      <c r="T1140" s="54"/>
      <c r="AT1140" s="18" t="s">
        <v>154</v>
      </c>
      <c r="AU1140" s="18" t="s">
        <v>86</v>
      </c>
    </row>
    <row r="1141" spans="2:65" s="14" customFormat="1" ht="11.25">
      <c r="B1141" s="183"/>
      <c r="D1141" s="144" t="s">
        <v>476</v>
      </c>
      <c r="E1141" s="184" t="s">
        <v>21</v>
      </c>
      <c r="F1141" s="185" t="s">
        <v>2173</v>
      </c>
      <c r="H1141" s="184" t="s">
        <v>21</v>
      </c>
      <c r="I1141" s="186"/>
      <c r="L1141" s="183"/>
      <c r="M1141" s="187"/>
      <c r="T1141" s="188"/>
      <c r="AT1141" s="184" t="s">
        <v>476</v>
      </c>
      <c r="AU1141" s="184" t="s">
        <v>86</v>
      </c>
      <c r="AV1141" s="14" t="s">
        <v>84</v>
      </c>
      <c r="AW1141" s="14" t="s">
        <v>38</v>
      </c>
      <c r="AX1141" s="14" t="s">
        <v>77</v>
      </c>
      <c r="AY1141" s="184" t="s">
        <v>146</v>
      </c>
    </row>
    <row r="1142" spans="2:65" s="12" customFormat="1" ht="11.25">
      <c r="B1142" s="163"/>
      <c r="D1142" s="144" t="s">
        <v>476</v>
      </c>
      <c r="E1142" s="164" t="s">
        <v>21</v>
      </c>
      <c r="F1142" s="165" t="s">
        <v>2174</v>
      </c>
      <c r="H1142" s="166">
        <v>1.992</v>
      </c>
      <c r="I1142" s="167"/>
      <c r="L1142" s="163"/>
      <c r="M1142" s="168"/>
      <c r="T1142" s="169"/>
      <c r="AT1142" s="164" t="s">
        <v>476</v>
      </c>
      <c r="AU1142" s="164" t="s">
        <v>86</v>
      </c>
      <c r="AV1142" s="12" t="s">
        <v>86</v>
      </c>
      <c r="AW1142" s="12" t="s">
        <v>38</v>
      </c>
      <c r="AX1142" s="12" t="s">
        <v>77</v>
      </c>
      <c r="AY1142" s="164" t="s">
        <v>146</v>
      </c>
    </row>
    <row r="1143" spans="2:65" s="14" customFormat="1" ht="11.25">
      <c r="B1143" s="183"/>
      <c r="D1143" s="144" t="s">
        <v>476</v>
      </c>
      <c r="E1143" s="184" t="s">
        <v>21</v>
      </c>
      <c r="F1143" s="185" t="s">
        <v>2175</v>
      </c>
      <c r="H1143" s="184" t="s">
        <v>21</v>
      </c>
      <c r="I1143" s="186"/>
      <c r="L1143" s="183"/>
      <c r="M1143" s="187"/>
      <c r="T1143" s="188"/>
      <c r="AT1143" s="184" t="s">
        <v>476</v>
      </c>
      <c r="AU1143" s="184" t="s">
        <v>86</v>
      </c>
      <c r="AV1143" s="14" t="s">
        <v>84</v>
      </c>
      <c r="AW1143" s="14" t="s">
        <v>38</v>
      </c>
      <c r="AX1143" s="14" t="s">
        <v>77</v>
      </c>
      <c r="AY1143" s="184" t="s">
        <v>146</v>
      </c>
    </row>
    <row r="1144" spans="2:65" s="12" customFormat="1" ht="11.25">
      <c r="B1144" s="163"/>
      <c r="D1144" s="144" t="s">
        <v>476</v>
      </c>
      <c r="E1144" s="164" t="s">
        <v>21</v>
      </c>
      <c r="F1144" s="165" t="s">
        <v>2176</v>
      </c>
      <c r="H1144" s="166">
        <v>6.0000000000000001E-3</v>
      </c>
      <c r="I1144" s="167"/>
      <c r="L1144" s="163"/>
      <c r="M1144" s="168"/>
      <c r="T1144" s="169"/>
      <c r="AT1144" s="164" t="s">
        <v>476</v>
      </c>
      <c r="AU1144" s="164" t="s">
        <v>86</v>
      </c>
      <c r="AV1144" s="12" t="s">
        <v>86</v>
      </c>
      <c r="AW1144" s="12" t="s">
        <v>38</v>
      </c>
      <c r="AX1144" s="12" t="s">
        <v>77</v>
      </c>
      <c r="AY1144" s="164" t="s">
        <v>146</v>
      </c>
    </row>
    <row r="1145" spans="2:65" s="13" customFormat="1" ht="11.25">
      <c r="B1145" s="170"/>
      <c r="D1145" s="144" t="s">
        <v>476</v>
      </c>
      <c r="E1145" s="171" t="s">
        <v>21</v>
      </c>
      <c r="F1145" s="172" t="s">
        <v>479</v>
      </c>
      <c r="H1145" s="173">
        <v>1.998</v>
      </c>
      <c r="I1145" s="174"/>
      <c r="L1145" s="170"/>
      <c r="M1145" s="175"/>
      <c r="T1145" s="176"/>
      <c r="AT1145" s="171" t="s">
        <v>476</v>
      </c>
      <c r="AU1145" s="171" t="s">
        <v>86</v>
      </c>
      <c r="AV1145" s="13" t="s">
        <v>168</v>
      </c>
      <c r="AW1145" s="13" t="s">
        <v>38</v>
      </c>
      <c r="AX1145" s="13" t="s">
        <v>84</v>
      </c>
      <c r="AY1145" s="171" t="s">
        <v>146</v>
      </c>
    </row>
    <row r="1146" spans="2:65" s="1" customFormat="1" ht="16.5" customHeight="1">
      <c r="B1146" s="33"/>
      <c r="C1146" s="149" t="s">
        <v>2177</v>
      </c>
      <c r="D1146" s="149" t="s">
        <v>195</v>
      </c>
      <c r="E1146" s="150" t="s">
        <v>2178</v>
      </c>
      <c r="F1146" s="151" t="s">
        <v>2179</v>
      </c>
      <c r="G1146" s="152" t="s">
        <v>198</v>
      </c>
      <c r="H1146" s="153">
        <v>1</v>
      </c>
      <c r="I1146" s="154"/>
      <c r="J1146" s="155">
        <f>ROUND(I1146*H1146,2)</f>
        <v>0</v>
      </c>
      <c r="K1146" s="151" t="s">
        <v>21</v>
      </c>
      <c r="L1146" s="33"/>
      <c r="M1146" s="156" t="s">
        <v>21</v>
      </c>
      <c r="N1146" s="157" t="s">
        <v>48</v>
      </c>
      <c r="P1146" s="140">
        <f>O1146*H1146</f>
        <v>0</v>
      </c>
      <c r="Q1146" s="140">
        <v>0</v>
      </c>
      <c r="R1146" s="140">
        <f>Q1146*H1146</f>
        <v>0</v>
      </c>
      <c r="S1146" s="140">
        <v>0</v>
      </c>
      <c r="T1146" s="141">
        <f>S1146*H1146</f>
        <v>0</v>
      </c>
      <c r="AR1146" s="142" t="s">
        <v>168</v>
      </c>
      <c r="AT1146" s="142" t="s">
        <v>195</v>
      </c>
      <c r="AU1146" s="142" t="s">
        <v>86</v>
      </c>
      <c r="AY1146" s="18" t="s">
        <v>146</v>
      </c>
      <c r="BE1146" s="143">
        <f>IF(N1146="základní",J1146,0)</f>
        <v>0</v>
      </c>
      <c r="BF1146" s="143">
        <f>IF(N1146="snížená",J1146,0)</f>
        <v>0</v>
      </c>
      <c r="BG1146" s="143">
        <f>IF(N1146="zákl. přenesená",J1146,0)</f>
        <v>0</v>
      </c>
      <c r="BH1146" s="143">
        <f>IF(N1146="sníž. přenesená",J1146,0)</f>
        <v>0</v>
      </c>
      <c r="BI1146" s="143">
        <f>IF(N1146="nulová",J1146,0)</f>
        <v>0</v>
      </c>
      <c r="BJ1146" s="18" t="s">
        <v>84</v>
      </c>
      <c r="BK1146" s="143">
        <f>ROUND(I1146*H1146,2)</f>
        <v>0</v>
      </c>
      <c r="BL1146" s="18" t="s">
        <v>168</v>
      </c>
      <c r="BM1146" s="142" t="s">
        <v>2180</v>
      </c>
    </row>
    <row r="1147" spans="2:65" s="1" customFormat="1" ht="11.25">
      <c r="B1147" s="33"/>
      <c r="D1147" s="144" t="s">
        <v>154</v>
      </c>
      <c r="F1147" s="145" t="s">
        <v>2181</v>
      </c>
      <c r="I1147" s="146"/>
      <c r="L1147" s="33"/>
      <c r="M1147" s="147"/>
      <c r="T1147" s="54"/>
      <c r="AT1147" s="18" t="s">
        <v>154</v>
      </c>
      <c r="AU1147" s="18" t="s">
        <v>86</v>
      </c>
    </row>
    <row r="1148" spans="2:65" s="1" customFormat="1" ht="19.5">
      <c r="B1148" s="33"/>
      <c r="D1148" s="144" t="s">
        <v>156</v>
      </c>
      <c r="F1148" s="148" t="s">
        <v>2182</v>
      </c>
      <c r="I1148" s="146"/>
      <c r="L1148" s="33"/>
      <c r="M1148" s="147"/>
      <c r="T1148" s="54"/>
      <c r="AT1148" s="18" t="s">
        <v>156</v>
      </c>
      <c r="AU1148" s="18" t="s">
        <v>86</v>
      </c>
    </row>
    <row r="1149" spans="2:65" s="1" customFormat="1" ht="16.5" customHeight="1">
      <c r="B1149" s="33"/>
      <c r="C1149" s="149" t="s">
        <v>2183</v>
      </c>
      <c r="D1149" s="149" t="s">
        <v>195</v>
      </c>
      <c r="E1149" s="150" t="s">
        <v>2184</v>
      </c>
      <c r="F1149" s="151" t="s">
        <v>2185</v>
      </c>
      <c r="G1149" s="152" t="s">
        <v>198</v>
      </c>
      <c r="H1149" s="153">
        <v>1</v>
      </c>
      <c r="I1149" s="154"/>
      <c r="J1149" s="155">
        <f>ROUND(I1149*H1149,2)</f>
        <v>0</v>
      </c>
      <c r="K1149" s="151" t="s">
        <v>21</v>
      </c>
      <c r="L1149" s="33"/>
      <c r="M1149" s="156" t="s">
        <v>21</v>
      </c>
      <c r="N1149" s="157" t="s">
        <v>48</v>
      </c>
      <c r="P1149" s="140">
        <f>O1149*H1149</f>
        <v>0</v>
      </c>
      <c r="Q1149" s="140">
        <v>0</v>
      </c>
      <c r="R1149" s="140">
        <f>Q1149*H1149</f>
        <v>0</v>
      </c>
      <c r="S1149" s="140">
        <v>0</v>
      </c>
      <c r="T1149" s="141">
        <f>S1149*H1149</f>
        <v>0</v>
      </c>
      <c r="AR1149" s="142" t="s">
        <v>168</v>
      </c>
      <c r="AT1149" s="142" t="s">
        <v>195</v>
      </c>
      <c r="AU1149" s="142" t="s">
        <v>86</v>
      </c>
      <c r="AY1149" s="18" t="s">
        <v>146</v>
      </c>
      <c r="BE1149" s="143">
        <f>IF(N1149="základní",J1149,0)</f>
        <v>0</v>
      </c>
      <c r="BF1149" s="143">
        <f>IF(N1149="snížená",J1149,0)</f>
        <v>0</v>
      </c>
      <c r="BG1149" s="143">
        <f>IF(N1149="zákl. přenesená",J1149,0)</f>
        <v>0</v>
      </c>
      <c r="BH1149" s="143">
        <f>IF(N1149="sníž. přenesená",J1149,0)</f>
        <v>0</v>
      </c>
      <c r="BI1149" s="143">
        <f>IF(N1149="nulová",J1149,0)</f>
        <v>0</v>
      </c>
      <c r="BJ1149" s="18" t="s">
        <v>84</v>
      </c>
      <c r="BK1149" s="143">
        <f>ROUND(I1149*H1149,2)</f>
        <v>0</v>
      </c>
      <c r="BL1149" s="18" t="s">
        <v>168</v>
      </c>
      <c r="BM1149" s="142" t="s">
        <v>2186</v>
      </c>
    </row>
    <row r="1150" spans="2:65" s="1" customFormat="1" ht="11.25">
      <c r="B1150" s="33"/>
      <c r="D1150" s="144" t="s">
        <v>154</v>
      </c>
      <c r="F1150" s="145" t="s">
        <v>2187</v>
      </c>
      <c r="I1150" s="146"/>
      <c r="L1150" s="33"/>
      <c r="M1150" s="147"/>
      <c r="T1150" s="54"/>
      <c r="AT1150" s="18" t="s">
        <v>154</v>
      </c>
      <c r="AU1150" s="18" t="s">
        <v>86</v>
      </c>
    </row>
    <row r="1151" spans="2:65" s="1" customFormat="1" ht="19.5">
      <c r="B1151" s="33"/>
      <c r="D1151" s="144" t="s">
        <v>156</v>
      </c>
      <c r="F1151" s="148" t="s">
        <v>2188</v>
      </c>
      <c r="I1151" s="146"/>
      <c r="L1151" s="33"/>
      <c r="M1151" s="147"/>
      <c r="T1151" s="54"/>
      <c r="AT1151" s="18" t="s">
        <v>156</v>
      </c>
      <c r="AU1151" s="18" t="s">
        <v>86</v>
      </c>
    </row>
    <row r="1152" spans="2:65" s="11" customFormat="1" ht="22.9" customHeight="1">
      <c r="B1152" s="120"/>
      <c r="D1152" s="121" t="s">
        <v>76</v>
      </c>
      <c r="E1152" s="158" t="s">
        <v>2189</v>
      </c>
      <c r="F1152" s="158" t="s">
        <v>2190</v>
      </c>
      <c r="I1152" s="123"/>
      <c r="J1152" s="159">
        <f>BK1152</f>
        <v>0</v>
      </c>
      <c r="L1152" s="120"/>
      <c r="M1152" s="125"/>
      <c r="P1152" s="126">
        <f>SUM(P1153:P1176)</f>
        <v>0</v>
      </c>
      <c r="R1152" s="126">
        <f>SUM(R1153:R1176)</f>
        <v>0</v>
      </c>
      <c r="T1152" s="127">
        <f>SUM(T1153:T1176)</f>
        <v>0</v>
      </c>
      <c r="AR1152" s="121" t="s">
        <v>84</v>
      </c>
      <c r="AT1152" s="128" t="s">
        <v>76</v>
      </c>
      <c r="AU1152" s="128" t="s">
        <v>84</v>
      </c>
      <c r="AY1152" s="121" t="s">
        <v>146</v>
      </c>
      <c r="BK1152" s="129">
        <f>SUM(BK1153:BK1176)</f>
        <v>0</v>
      </c>
    </row>
    <row r="1153" spans="2:65" s="1" customFormat="1" ht="16.5" customHeight="1">
      <c r="B1153" s="33"/>
      <c r="C1153" s="149" t="s">
        <v>2191</v>
      </c>
      <c r="D1153" s="149" t="s">
        <v>195</v>
      </c>
      <c r="E1153" s="150" t="s">
        <v>2192</v>
      </c>
      <c r="F1153" s="151" t="s">
        <v>2193</v>
      </c>
      <c r="G1153" s="152" t="s">
        <v>472</v>
      </c>
      <c r="H1153" s="153">
        <v>45.372999999999998</v>
      </c>
      <c r="I1153" s="154"/>
      <c r="J1153" s="155">
        <f>ROUND(I1153*H1153,2)</f>
        <v>0</v>
      </c>
      <c r="K1153" s="151" t="s">
        <v>21</v>
      </c>
      <c r="L1153" s="33"/>
      <c r="M1153" s="156" t="s">
        <v>21</v>
      </c>
      <c r="N1153" s="157" t="s">
        <v>48</v>
      </c>
      <c r="P1153" s="140">
        <f>O1153*H1153</f>
        <v>0</v>
      </c>
      <c r="Q1153" s="140">
        <v>0</v>
      </c>
      <c r="R1153" s="140">
        <f>Q1153*H1153</f>
        <v>0</v>
      </c>
      <c r="S1153" s="140">
        <v>0</v>
      </c>
      <c r="T1153" s="141">
        <f>S1153*H1153</f>
        <v>0</v>
      </c>
      <c r="AR1153" s="142" t="s">
        <v>168</v>
      </c>
      <c r="AT1153" s="142" t="s">
        <v>195</v>
      </c>
      <c r="AU1153" s="142" t="s">
        <v>86</v>
      </c>
      <c r="AY1153" s="18" t="s">
        <v>146</v>
      </c>
      <c r="BE1153" s="143">
        <f>IF(N1153="základní",J1153,0)</f>
        <v>0</v>
      </c>
      <c r="BF1153" s="143">
        <f>IF(N1153="snížená",J1153,0)</f>
        <v>0</v>
      </c>
      <c r="BG1153" s="143">
        <f>IF(N1153="zákl. přenesená",J1153,0)</f>
        <v>0</v>
      </c>
      <c r="BH1153" s="143">
        <f>IF(N1153="sníž. přenesená",J1153,0)</f>
        <v>0</v>
      </c>
      <c r="BI1153" s="143">
        <f>IF(N1153="nulová",J1153,0)</f>
        <v>0</v>
      </c>
      <c r="BJ1153" s="18" t="s">
        <v>84</v>
      </c>
      <c r="BK1153" s="143">
        <f>ROUND(I1153*H1153,2)</f>
        <v>0</v>
      </c>
      <c r="BL1153" s="18" t="s">
        <v>168</v>
      </c>
      <c r="BM1153" s="142" t="s">
        <v>2194</v>
      </c>
    </row>
    <row r="1154" spans="2:65" s="1" customFormat="1" ht="11.25">
      <c r="B1154" s="33"/>
      <c r="D1154" s="144" t="s">
        <v>154</v>
      </c>
      <c r="F1154" s="145" t="s">
        <v>2195</v>
      </c>
      <c r="I1154" s="146"/>
      <c r="L1154" s="33"/>
      <c r="M1154" s="147"/>
      <c r="T1154" s="54"/>
      <c r="AT1154" s="18" t="s">
        <v>154</v>
      </c>
      <c r="AU1154" s="18" t="s">
        <v>86</v>
      </c>
    </row>
    <row r="1155" spans="2:65" s="12" customFormat="1" ht="11.25">
      <c r="B1155" s="163"/>
      <c r="D1155" s="144" t="s">
        <v>476</v>
      </c>
      <c r="E1155" s="164" t="s">
        <v>21</v>
      </c>
      <c r="F1155" s="165" t="s">
        <v>2196</v>
      </c>
      <c r="H1155" s="166">
        <v>1.1000000000000001</v>
      </c>
      <c r="I1155" s="167"/>
      <c r="L1155" s="163"/>
      <c r="M1155" s="168"/>
      <c r="T1155" s="169"/>
      <c r="AT1155" s="164" t="s">
        <v>476</v>
      </c>
      <c r="AU1155" s="164" t="s">
        <v>86</v>
      </c>
      <c r="AV1155" s="12" t="s">
        <v>86</v>
      </c>
      <c r="AW1155" s="12" t="s">
        <v>38</v>
      </c>
      <c r="AX1155" s="12" t="s">
        <v>77</v>
      </c>
      <c r="AY1155" s="164" t="s">
        <v>146</v>
      </c>
    </row>
    <row r="1156" spans="2:65" s="12" customFormat="1" ht="11.25">
      <c r="B1156" s="163"/>
      <c r="D1156" s="144" t="s">
        <v>476</v>
      </c>
      <c r="E1156" s="164" t="s">
        <v>21</v>
      </c>
      <c r="F1156" s="165" t="s">
        <v>2197</v>
      </c>
      <c r="H1156" s="166">
        <v>42.918999999999997</v>
      </c>
      <c r="I1156" s="167"/>
      <c r="L1156" s="163"/>
      <c r="M1156" s="168"/>
      <c r="T1156" s="169"/>
      <c r="AT1156" s="164" t="s">
        <v>476</v>
      </c>
      <c r="AU1156" s="164" t="s">
        <v>86</v>
      </c>
      <c r="AV1156" s="12" t="s">
        <v>86</v>
      </c>
      <c r="AW1156" s="12" t="s">
        <v>38</v>
      </c>
      <c r="AX1156" s="12" t="s">
        <v>77</v>
      </c>
      <c r="AY1156" s="164" t="s">
        <v>146</v>
      </c>
    </row>
    <row r="1157" spans="2:65" s="12" customFormat="1" ht="11.25">
      <c r="B1157" s="163"/>
      <c r="D1157" s="144" t="s">
        <v>476</v>
      </c>
      <c r="E1157" s="164" t="s">
        <v>21</v>
      </c>
      <c r="F1157" s="165" t="s">
        <v>2198</v>
      </c>
      <c r="H1157" s="166">
        <v>1.2849999999999999</v>
      </c>
      <c r="I1157" s="167"/>
      <c r="L1157" s="163"/>
      <c r="M1157" s="168"/>
      <c r="T1157" s="169"/>
      <c r="AT1157" s="164" t="s">
        <v>476</v>
      </c>
      <c r="AU1157" s="164" t="s">
        <v>86</v>
      </c>
      <c r="AV1157" s="12" t="s">
        <v>86</v>
      </c>
      <c r="AW1157" s="12" t="s">
        <v>38</v>
      </c>
      <c r="AX1157" s="12" t="s">
        <v>77</v>
      </c>
      <c r="AY1157" s="164" t="s">
        <v>146</v>
      </c>
    </row>
    <row r="1158" spans="2:65" s="12" customFormat="1" ht="11.25">
      <c r="B1158" s="163"/>
      <c r="D1158" s="144" t="s">
        <v>476</v>
      </c>
      <c r="E1158" s="164" t="s">
        <v>21</v>
      </c>
      <c r="F1158" s="165" t="s">
        <v>2199</v>
      </c>
      <c r="H1158" s="166">
        <v>6.9000000000000006E-2</v>
      </c>
      <c r="I1158" s="167"/>
      <c r="L1158" s="163"/>
      <c r="M1158" s="168"/>
      <c r="T1158" s="169"/>
      <c r="AT1158" s="164" t="s">
        <v>476</v>
      </c>
      <c r="AU1158" s="164" t="s">
        <v>86</v>
      </c>
      <c r="AV1158" s="12" t="s">
        <v>86</v>
      </c>
      <c r="AW1158" s="12" t="s">
        <v>38</v>
      </c>
      <c r="AX1158" s="12" t="s">
        <v>77</v>
      </c>
      <c r="AY1158" s="164" t="s">
        <v>146</v>
      </c>
    </row>
    <row r="1159" spans="2:65" s="13" customFormat="1" ht="11.25">
      <c r="B1159" s="170"/>
      <c r="D1159" s="144" t="s">
        <v>476</v>
      </c>
      <c r="E1159" s="171" t="s">
        <v>2200</v>
      </c>
      <c r="F1159" s="172" t="s">
        <v>479</v>
      </c>
      <c r="H1159" s="173">
        <v>45.372999999999998</v>
      </c>
      <c r="I1159" s="174"/>
      <c r="L1159" s="170"/>
      <c r="M1159" s="175"/>
      <c r="T1159" s="176"/>
      <c r="AT1159" s="171" t="s">
        <v>476</v>
      </c>
      <c r="AU1159" s="171" t="s">
        <v>86</v>
      </c>
      <c r="AV1159" s="13" t="s">
        <v>168</v>
      </c>
      <c r="AW1159" s="13" t="s">
        <v>38</v>
      </c>
      <c r="AX1159" s="13" t="s">
        <v>84</v>
      </c>
      <c r="AY1159" s="171" t="s">
        <v>146</v>
      </c>
    </row>
    <row r="1160" spans="2:65" s="1" customFormat="1" ht="16.5" customHeight="1">
      <c r="B1160" s="33"/>
      <c r="C1160" s="149" t="s">
        <v>2201</v>
      </c>
      <c r="D1160" s="149" t="s">
        <v>195</v>
      </c>
      <c r="E1160" s="150" t="s">
        <v>2202</v>
      </c>
      <c r="F1160" s="151" t="s">
        <v>2203</v>
      </c>
      <c r="G1160" s="152" t="s">
        <v>472</v>
      </c>
      <c r="H1160" s="153">
        <v>4255.8289999999997</v>
      </c>
      <c r="I1160" s="154"/>
      <c r="J1160" s="155">
        <f>ROUND(I1160*H1160,2)</f>
        <v>0</v>
      </c>
      <c r="K1160" s="151" t="s">
        <v>21</v>
      </c>
      <c r="L1160" s="33"/>
      <c r="M1160" s="156" t="s">
        <v>21</v>
      </c>
      <c r="N1160" s="157" t="s">
        <v>48</v>
      </c>
      <c r="P1160" s="140">
        <f>O1160*H1160</f>
        <v>0</v>
      </c>
      <c r="Q1160" s="140">
        <v>0</v>
      </c>
      <c r="R1160" s="140">
        <f>Q1160*H1160</f>
        <v>0</v>
      </c>
      <c r="S1160" s="140">
        <v>0</v>
      </c>
      <c r="T1160" s="141">
        <f>S1160*H1160</f>
        <v>0</v>
      </c>
      <c r="AR1160" s="142" t="s">
        <v>168</v>
      </c>
      <c r="AT1160" s="142" t="s">
        <v>195</v>
      </c>
      <c r="AU1160" s="142" t="s">
        <v>86</v>
      </c>
      <c r="AY1160" s="18" t="s">
        <v>146</v>
      </c>
      <c r="BE1160" s="143">
        <f>IF(N1160="základní",J1160,0)</f>
        <v>0</v>
      </c>
      <c r="BF1160" s="143">
        <f>IF(N1160="snížená",J1160,0)</f>
        <v>0</v>
      </c>
      <c r="BG1160" s="143">
        <f>IF(N1160="zákl. přenesená",J1160,0)</f>
        <v>0</v>
      </c>
      <c r="BH1160" s="143">
        <f>IF(N1160="sníž. přenesená",J1160,0)</f>
        <v>0</v>
      </c>
      <c r="BI1160" s="143">
        <f>IF(N1160="nulová",J1160,0)</f>
        <v>0</v>
      </c>
      <c r="BJ1160" s="18" t="s">
        <v>84</v>
      </c>
      <c r="BK1160" s="143">
        <f>ROUND(I1160*H1160,2)</f>
        <v>0</v>
      </c>
      <c r="BL1160" s="18" t="s">
        <v>168</v>
      </c>
      <c r="BM1160" s="142" t="s">
        <v>2204</v>
      </c>
    </row>
    <row r="1161" spans="2:65" s="1" customFormat="1" ht="68.25">
      <c r="B1161" s="33"/>
      <c r="D1161" s="144" t="s">
        <v>154</v>
      </c>
      <c r="F1161" s="145" t="s">
        <v>2205</v>
      </c>
      <c r="I1161" s="146"/>
      <c r="L1161" s="33"/>
      <c r="M1161" s="147"/>
      <c r="T1161" s="54"/>
      <c r="AT1161" s="18" t="s">
        <v>154</v>
      </c>
      <c r="AU1161" s="18" t="s">
        <v>86</v>
      </c>
    </row>
    <row r="1162" spans="2:65" s="14" customFormat="1" ht="11.25">
      <c r="B1162" s="183"/>
      <c r="D1162" s="144" t="s">
        <v>476</v>
      </c>
      <c r="E1162" s="184" t="s">
        <v>21</v>
      </c>
      <c r="F1162" s="185" t="s">
        <v>2206</v>
      </c>
      <c r="H1162" s="184" t="s">
        <v>21</v>
      </c>
      <c r="I1162" s="186"/>
      <c r="L1162" s="183"/>
      <c r="M1162" s="187"/>
      <c r="T1162" s="188"/>
      <c r="AT1162" s="184" t="s">
        <v>476</v>
      </c>
      <c r="AU1162" s="184" t="s">
        <v>86</v>
      </c>
      <c r="AV1162" s="14" t="s">
        <v>84</v>
      </c>
      <c r="AW1162" s="14" t="s">
        <v>38</v>
      </c>
      <c r="AX1162" s="14" t="s">
        <v>77</v>
      </c>
      <c r="AY1162" s="184" t="s">
        <v>146</v>
      </c>
    </row>
    <row r="1163" spans="2:65" s="12" customFormat="1" ht="11.25">
      <c r="B1163" s="163"/>
      <c r="D1163" s="144" t="s">
        <v>476</v>
      </c>
      <c r="E1163" s="164" t="s">
        <v>21</v>
      </c>
      <c r="F1163" s="165" t="s">
        <v>2207</v>
      </c>
      <c r="H1163" s="166">
        <v>198.38</v>
      </c>
      <c r="I1163" s="167"/>
      <c r="L1163" s="163"/>
      <c r="M1163" s="168"/>
      <c r="T1163" s="169"/>
      <c r="AT1163" s="164" t="s">
        <v>476</v>
      </c>
      <c r="AU1163" s="164" t="s">
        <v>86</v>
      </c>
      <c r="AV1163" s="12" t="s">
        <v>86</v>
      </c>
      <c r="AW1163" s="12" t="s">
        <v>38</v>
      </c>
      <c r="AX1163" s="12" t="s">
        <v>77</v>
      </c>
      <c r="AY1163" s="164" t="s">
        <v>146</v>
      </c>
    </row>
    <row r="1164" spans="2:65" s="12" customFormat="1" ht="11.25">
      <c r="B1164" s="163"/>
      <c r="D1164" s="144" t="s">
        <v>476</v>
      </c>
      <c r="E1164" s="164" t="s">
        <v>21</v>
      </c>
      <c r="F1164" s="165" t="s">
        <v>2208</v>
      </c>
      <c r="H1164" s="166">
        <v>27.265000000000001</v>
      </c>
      <c r="I1164" s="167"/>
      <c r="L1164" s="163"/>
      <c r="M1164" s="168"/>
      <c r="T1164" s="169"/>
      <c r="AT1164" s="164" t="s">
        <v>476</v>
      </c>
      <c r="AU1164" s="164" t="s">
        <v>86</v>
      </c>
      <c r="AV1164" s="12" t="s">
        <v>86</v>
      </c>
      <c r="AW1164" s="12" t="s">
        <v>38</v>
      </c>
      <c r="AX1164" s="12" t="s">
        <v>77</v>
      </c>
      <c r="AY1164" s="164" t="s">
        <v>146</v>
      </c>
    </row>
    <row r="1165" spans="2:65" s="12" customFormat="1" ht="11.25">
      <c r="B1165" s="163"/>
      <c r="D1165" s="144" t="s">
        <v>476</v>
      </c>
      <c r="E1165" s="164" t="s">
        <v>21</v>
      </c>
      <c r="F1165" s="165" t="s">
        <v>2209</v>
      </c>
      <c r="H1165" s="166">
        <v>881.96699999999998</v>
      </c>
      <c r="I1165" s="167"/>
      <c r="L1165" s="163"/>
      <c r="M1165" s="168"/>
      <c r="T1165" s="169"/>
      <c r="AT1165" s="164" t="s">
        <v>476</v>
      </c>
      <c r="AU1165" s="164" t="s">
        <v>86</v>
      </c>
      <c r="AV1165" s="12" t="s">
        <v>86</v>
      </c>
      <c r="AW1165" s="12" t="s">
        <v>38</v>
      </c>
      <c r="AX1165" s="12" t="s">
        <v>77</v>
      </c>
      <c r="AY1165" s="164" t="s">
        <v>146</v>
      </c>
    </row>
    <row r="1166" spans="2:65" s="12" customFormat="1" ht="11.25">
      <c r="B1166" s="163"/>
      <c r="D1166" s="144" t="s">
        <v>476</v>
      </c>
      <c r="E1166" s="164" t="s">
        <v>21</v>
      </c>
      <c r="F1166" s="165" t="s">
        <v>2210</v>
      </c>
      <c r="H1166" s="166">
        <v>149.4</v>
      </c>
      <c r="I1166" s="167"/>
      <c r="L1166" s="163"/>
      <c r="M1166" s="168"/>
      <c r="T1166" s="169"/>
      <c r="AT1166" s="164" t="s">
        <v>476</v>
      </c>
      <c r="AU1166" s="164" t="s">
        <v>86</v>
      </c>
      <c r="AV1166" s="12" t="s">
        <v>86</v>
      </c>
      <c r="AW1166" s="12" t="s">
        <v>38</v>
      </c>
      <c r="AX1166" s="12" t="s">
        <v>77</v>
      </c>
      <c r="AY1166" s="164" t="s">
        <v>146</v>
      </c>
    </row>
    <row r="1167" spans="2:65" s="12" customFormat="1" ht="11.25">
      <c r="B1167" s="163"/>
      <c r="D1167" s="144" t="s">
        <v>476</v>
      </c>
      <c r="E1167" s="164" t="s">
        <v>21</v>
      </c>
      <c r="F1167" s="165" t="s">
        <v>2211</v>
      </c>
      <c r="H1167" s="166">
        <v>247.97499999999999</v>
      </c>
      <c r="I1167" s="167"/>
      <c r="L1167" s="163"/>
      <c r="M1167" s="168"/>
      <c r="T1167" s="169"/>
      <c r="AT1167" s="164" t="s">
        <v>476</v>
      </c>
      <c r="AU1167" s="164" t="s">
        <v>86</v>
      </c>
      <c r="AV1167" s="12" t="s">
        <v>86</v>
      </c>
      <c r="AW1167" s="12" t="s">
        <v>38</v>
      </c>
      <c r="AX1167" s="12" t="s">
        <v>77</v>
      </c>
      <c r="AY1167" s="164" t="s">
        <v>146</v>
      </c>
    </row>
    <row r="1168" spans="2:65" s="12" customFormat="1" ht="11.25">
      <c r="B1168" s="163"/>
      <c r="D1168" s="144" t="s">
        <v>476</v>
      </c>
      <c r="E1168" s="164" t="s">
        <v>21</v>
      </c>
      <c r="F1168" s="165" t="s">
        <v>2212</v>
      </c>
      <c r="H1168" s="166">
        <v>2642.22</v>
      </c>
      <c r="I1168" s="167"/>
      <c r="L1168" s="163"/>
      <c r="M1168" s="168"/>
      <c r="T1168" s="169"/>
      <c r="AT1168" s="164" t="s">
        <v>476</v>
      </c>
      <c r="AU1168" s="164" t="s">
        <v>86</v>
      </c>
      <c r="AV1168" s="12" t="s">
        <v>86</v>
      </c>
      <c r="AW1168" s="12" t="s">
        <v>38</v>
      </c>
      <c r="AX1168" s="12" t="s">
        <v>77</v>
      </c>
      <c r="AY1168" s="164" t="s">
        <v>146</v>
      </c>
    </row>
    <row r="1169" spans="2:65" s="12" customFormat="1" ht="11.25">
      <c r="B1169" s="163"/>
      <c r="D1169" s="144" t="s">
        <v>476</v>
      </c>
      <c r="E1169" s="164" t="s">
        <v>21</v>
      </c>
      <c r="F1169" s="165" t="s">
        <v>2213</v>
      </c>
      <c r="H1169" s="166">
        <v>10.206</v>
      </c>
      <c r="I1169" s="167"/>
      <c r="L1169" s="163"/>
      <c r="M1169" s="168"/>
      <c r="T1169" s="169"/>
      <c r="AT1169" s="164" t="s">
        <v>476</v>
      </c>
      <c r="AU1169" s="164" t="s">
        <v>86</v>
      </c>
      <c r="AV1169" s="12" t="s">
        <v>86</v>
      </c>
      <c r="AW1169" s="12" t="s">
        <v>38</v>
      </c>
      <c r="AX1169" s="12" t="s">
        <v>77</v>
      </c>
      <c r="AY1169" s="164" t="s">
        <v>146</v>
      </c>
    </row>
    <row r="1170" spans="2:65" s="12" customFormat="1" ht="11.25">
      <c r="B1170" s="163"/>
      <c r="D1170" s="144" t="s">
        <v>476</v>
      </c>
      <c r="E1170" s="164" t="s">
        <v>21</v>
      </c>
      <c r="F1170" s="165" t="s">
        <v>2214</v>
      </c>
      <c r="H1170" s="166">
        <v>46.72</v>
      </c>
      <c r="I1170" s="167"/>
      <c r="L1170" s="163"/>
      <c r="M1170" s="168"/>
      <c r="T1170" s="169"/>
      <c r="AT1170" s="164" t="s">
        <v>476</v>
      </c>
      <c r="AU1170" s="164" t="s">
        <v>86</v>
      </c>
      <c r="AV1170" s="12" t="s">
        <v>86</v>
      </c>
      <c r="AW1170" s="12" t="s">
        <v>38</v>
      </c>
      <c r="AX1170" s="12" t="s">
        <v>77</v>
      </c>
      <c r="AY1170" s="164" t="s">
        <v>146</v>
      </c>
    </row>
    <row r="1171" spans="2:65" s="12" customFormat="1" ht="11.25">
      <c r="B1171" s="163"/>
      <c r="D1171" s="144" t="s">
        <v>476</v>
      </c>
      <c r="E1171" s="164" t="s">
        <v>21</v>
      </c>
      <c r="F1171" s="165" t="s">
        <v>2215</v>
      </c>
      <c r="H1171" s="166">
        <v>20.265999999999998</v>
      </c>
      <c r="I1171" s="167"/>
      <c r="L1171" s="163"/>
      <c r="M1171" s="168"/>
      <c r="T1171" s="169"/>
      <c r="AT1171" s="164" t="s">
        <v>476</v>
      </c>
      <c r="AU1171" s="164" t="s">
        <v>86</v>
      </c>
      <c r="AV1171" s="12" t="s">
        <v>86</v>
      </c>
      <c r="AW1171" s="12" t="s">
        <v>38</v>
      </c>
      <c r="AX1171" s="12" t="s">
        <v>77</v>
      </c>
      <c r="AY1171" s="164" t="s">
        <v>146</v>
      </c>
    </row>
    <row r="1172" spans="2:65" s="14" customFormat="1" ht="11.25">
      <c r="B1172" s="183"/>
      <c r="D1172" s="144" t="s">
        <v>476</v>
      </c>
      <c r="E1172" s="184" t="s">
        <v>21</v>
      </c>
      <c r="F1172" s="185" t="s">
        <v>2216</v>
      </c>
      <c r="H1172" s="184" t="s">
        <v>21</v>
      </c>
      <c r="I1172" s="186"/>
      <c r="L1172" s="183"/>
      <c r="M1172" s="187"/>
      <c r="T1172" s="188"/>
      <c r="AT1172" s="184" t="s">
        <v>476</v>
      </c>
      <c r="AU1172" s="184" t="s">
        <v>86</v>
      </c>
      <c r="AV1172" s="14" t="s">
        <v>84</v>
      </c>
      <c r="AW1172" s="14" t="s">
        <v>38</v>
      </c>
      <c r="AX1172" s="14" t="s">
        <v>77</v>
      </c>
      <c r="AY1172" s="184" t="s">
        <v>146</v>
      </c>
    </row>
    <row r="1173" spans="2:65" s="12" customFormat="1" ht="11.25">
      <c r="B1173" s="163"/>
      <c r="D1173" s="144" t="s">
        <v>476</v>
      </c>
      <c r="E1173" s="164" t="s">
        <v>21</v>
      </c>
      <c r="F1173" s="165" t="s">
        <v>2217</v>
      </c>
      <c r="H1173" s="166">
        <v>31.283999999999999</v>
      </c>
      <c r="I1173" s="167"/>
      <c r="L1173" s="163"/>
      <c r="M1173" s="168"/>
      <c r="T1173" s="169"/>
      <c r="AT1173" s="164" t="s">
        <v>476</v>
      </c>
      <c r="AU1173" s="164" t="s">
        <v>86</v>
      </c>
      <c r="AV1173" s="12" t="s">
        <v>86</v>
      </c>
      <c r="AW1173" s="12" t="s">
        <v>38</v>
      </c>
      <c r="AX1173" s="12" t="s">
        <v>77</v>
      </c>
      <c r="AY1173" s="164" t="s">
        <v>146</v>
      </c>
    </row>
    <row r="1174" spans="2:65" s="14" customFormat="1" ht="11.25">
      <c r="B1174" s="183"/>
      <c r="D1174" s="144" t="s">
        <v>476</v>
      </c>
      <c r="E1174" s="184" t="s">
        <v>21</v>
      </c>
      <c r="F1174" s="185" t="s">
        <v>2218</v>
      </c>
      <c r="H1174" s="184" t="s">
        <v>21</v>
      </c>
      <c r="I1174" s="186"/>
      <c r="L1174" s="183"/>
      <c r="M1174" s="187"/>
      <c r="T1174" s="188"/>
      <c r="AT1174" s="184" t="s">
        <v>476</v>
      </c>
      <c r="AU1174" s="184" t="s">
        <v>86</v>
      </c>
      <c r="AV1174" s="14" t="s">
        <v>84</v>
      </c>
      <c r="AW1174" s="14" t="s">
        <v>38</v>
      </c>
      <c r="AX1174" s="14" t="s">
        <v>77</v>
      </c>
      <c r="AY1174" s="184" t="s">
        <v>146</v>
      </c>
    </row>
    <row r="1175" spans="2:65" s="12" customFormat="1" ht="11.25">
      <c r="B1175" s="163"/>
      <c r="D1175" s="144" t="s">
        <v>476</v>
      </c>
      <c r="E1175" s="164" t="s">
        <v>21</v>
      </c>
      <c r="F1175" s="165" t="s">
        <v>2219</v>
      </c>
      <c r="H1175" s="166">
        <v>0.14599999999999999</v>
      </c>
      <c r="I1175" s="167"/>
      <c r="L1175" s="163"/>
      <c r="M1175" s="168"/>
      <c r="T1175" s="169"/>
      <c r="AT1175" s="164" t="s">
        <v>476</v>
      </c>
      <c r="AU1175" s="164" t="s">
        <v>86</v>
      </c>
      <c r="AV1175" s="12" t="s">
        <v>86</v>
      </c>
      <c r="AW1175" s="12" t="s">
        <v>38</v>
      </c>
      <c r="AX1175" s="12" t="s">
        <v>77</v>
      </c>
      <c r="AY1175" s="164" t="s">
        <v>146</v>
      </c>
    </row>
    <row r="1176" spans="2:65" s="13" customFormat="1" ht="11.25">
      <c r="B1176" s="170"/>
      <c r="D1176" s="144" t="s">
        <v>476</v>
      </c>
      <c r="E1176" s="171" t="s">
        <v>21</v>
      </c>
      <c r="F1176" s="172" t="s">
        <v>479</v>
      </c>
      <c r="H1176" s="173">
        <v>4255.8289999999997</v>
      </c>
      <c r="I1176" s="174"/>
      <c r="L1176" s="170"/>
      <c r="M1176" s="175"/>
      <c r="T1176" s="176"/>
      <c r="AT1176" s="171" t="s">
        <v>476</v>
      </c>
      <c r="AU1176" s="171" t="s">
        <v>86</v>
      </c>
      <c r="AV1176" s="13" t="s">
        <v>168</v>
      </c>
      <c r="AW1176" s="13" t="s">
        <v>38</v>
      </c>
      <c r="AX1176" s="13" t="s">
        <v>84</v>
      </c>
      <c r="AY1176" s="171" t="s">
        <v>146</v>
      </c>
    </row>
    <row r="1177" spans="2:65" s="11" customFormat="1" ht="22.9" customHeight="1">
      <c r="B1177" s="120"/>
      <c r="D1177" s="121" t="s">
        <v>76</v>
      </c>
      <c r="E1177" s="158" t="s">
        <v>2220</v>
      </c>
      <c r="F1177" s="158" t="s">
        <v>2221</v>
      </c>
      <c r="I1177" s="123"/>
      <c r="J1177" s="159">
        <f>BK1177</f>
        <v>0</v>
      </c>
      <c r="L1177" s="120"/>
      <c r="M1177" s="125"/>
      <c r="P1177" s="126">
        <f>SUM(P1178:P1181)</f>
        <v>0</v>
      </c>
      <c r="R1177" s="126">
        <f>SUM(R1178:R1181)</f>
        <v>0</v>
      </c>
      <c r="T1177" s="127">
        <f>SUM(T1178:T1181)</f>
        <v>0</v>
      </c>
      <c r="AR1177" s="121" t="s">
        <v>84</v>
      </c>
      <c r="AT1177" s="128" t="s">
        <v>76</v>
      </c>
      <c r="AU1177" s="128" t="s">
        <v>84</v>
      </c>
      <c r="AY1177" s="121" t="s">
        <v>146</v>
      </c>
      <c r="BK1177" s="129">
        <f>SUM(BK1178:BK1181)</f>
        <v>0</v>
      </c>
    </row>
    <row r="1178" spans="2:65" s="1" customFormat="1" ht="16.5" customHeight="1">
      <c r="B1178" s="33"/>
      <c r="C1178" s="149" t="s">
        <v>2222</v>
      </c>
      <c r="D1178" s="149" t="s">
        <v>195</v>
      </c>
      <c r="E1178" s="150" t="s">
        <v>2223</v>
      </c>
      <c r="F1178" s="151" t="s">
        <v>2224</v>
      </c>
      <c r="G1178" s="152" t="s">
        <v>472</v>
      </c>
      <c r="H1178" s="153">
        <v>1176.8920000000001</v>
      </c>
      <c r="I1178" s="154"/>
      <c r="J1178" s="155">
        <f>ROUND(I1178*H1178,2)</f>
        <v>0</v>
      </c>
      <c r="K1178" s="151" t="s">
        <v>967</v>
      </c>
      <c r="L1178" s="33"/>
      <c r="M1178" s="156" t="s">
        <v>21</v>
      </c>
      <c r="N1178" s="157" t="s">
        <v>48</v>
      </c>
      <c r="P1178" s="140">
        <f>O1178*H1178</f>
        <v>0</v>
      </c>
      <c r="Q1178" s="140">
        <v>0</v>
      </c>
      <c r="R1178" s="140">
        <f>Q1178*H1178</f>
        <v>0</v>
      </c>
      <c r="S1178" s="140">
        <v>0</v>
      </c>
      <c r="T1178" s="141">
        <f>S1178*H1178</f>
        <v>0</v>
      </c>
      <c r="AR1178" s="142" t="s">
        <v>168</v>
      </c>
      <c r="AT1178" s="142" t="s">
        <v>195</v>
      </c>
      <c r="AU1178" s="142" t="s">
        <v>86</v>
      </c>
      <c r="AY1178" s="18" t="s">
        <v>146</v>
      </c>
      <c r="BE1178" s="143">
        <f>IF(N1178="základní",J1178,0)</f>
        <v>0</v>
      </c>
      <c r="BF1178" s="143">
        <f>IF(N1178="snížená",J1178,0)</f>
        <v>0</v>
      </c>
      <c r="BG1178" s="143">
        <f>IF(N1178="zákl. přenesená",J1178,0)</f>
        <v>0</v>
      </c>
      <c r="BH1178" s="143">
        <f>IF(N1178="sníž. přenesená",J1178,0)</f>
        <v>0</v>
      </c>
      <c r="BI1178" s="143">
        <f>IF(N1178="nulová",J1178,0)</f>
        <v>0</v>
      </c>
      <c r="BJ1178" s="18" t="s">
        <v>84</v>
      </c>
      <c r="BK1178" s="143">
        <f>ROUND(I1178*H1178,2)</f>
        <v>0</v>
      </c>
      <c r="BL1178" s="18" t="s">
        <v>168</v>
      </c>
      <c r="BM1178" s="142" t="s">
        <v>2225</v>
      </c>
    </row>
    <row r="1179" spans="2:65" s="1" customFormat="1" ht="11.25">
      <c r="B1179" s="33"/>
      <c r="D1179" s="144" t="s">
        <v>154</v>
      </c>
      <c r="F1179" s="145" t="s">
        <v>2226</v>
      </c>
      <c r="I1179" s="146"/>
      <c r="L1179" s="33"/>
      <c r="M1179" s="147"/>
      <c r="T1179" s="54"/>
      <c r="AT1179" s="18" t="s">
        <v>154</v>
      </c>
      <c r="AU1179" s="18" t="s">
        <v>86</v>
      </c>
    </row>
    <row r="1180" spans="2:65" s="1" customFormat="1" ht="11.25">
      <c r="B1180" s="33"/>
      <c r="D1180" s="181" t="s">
        <v>970</v>
      </c>
      <c r="F1180" s="182" t="s">
        <v>2227</v>
      </c>
      <c r="I1180" s="146"/>
      <c r="L1180" s="33"/>
      <c r="M1180" s="147"/>
      <c r="T1180" s="54"/>
      <c r="AT1180" s="18" t="s">
        <v>970</v>
      </c>
      <c r="AU1180" s="18" t="s">
        <v>86</v>
      </c>
    </row>
    <row r="1181" spans="2:65" s="1" customFormat="1" ht="29.25">
      <c r="B1181" s="33"/>
      <c r="D1181" s="144" t="s">
        <v>984</v>
      </c>
      <c r="F1181" s="148" t="s">
        <v>2228</v>
      </c>
      <c r="I1181" s="146"/>
      <c r="L1181" s="33"/>
      <c r="M1181" s="147"/>
      <c r="T1181" s="54"/>
      <c r="AT1181" s="18" t="s">
        <v>984</v>
      </c>
      <c r="AU1181" s="18" t="s">
        <v>86</v>
      </c>
    </row>
    <row r="1182" spans="2:65" s="11" customFormat="1" ht="25.9" customHeight="1">
      <c r="B1182" s="120"/>
      <c r="D1182" s="121" t="s">
        <v>76</v>
      </c>
      <c r="E1182" s="122" t="s">
        <v>2229</v>
      </c>
      <c r="F1182" s="122" t="s">
        <v>2230</v>
      </c>
      <c r="I1182" s="123"/>
      <c r="J1182" s="124">
        <f>BK1182</f>
        <v>0</v>
      </c>
      <c r="L1182" s="120"/>
      <c r="M1182" s="125"/>
      <c r="P1182" s="126">
        <f>P1183+P1204</f>
        <v>0</v>
      </c>
      <c r="R1182" s="126">
        <f>R1183+R1204</f>
        <v>6.0310004999999993</v>
      </c>
      <c r="T1182" s="127">
        <f>T1183+T1204</f>
        <v>44.204000000000001</v>
      </c>
      <c r="AR1182" s="121" t="s">
        <v>86</v>
      </c>
      <c r="AT1182" s="128" t="s">
        <v>76</v>
      </c>
      <c r="AU1182" s="128" t="s">
        <v>77</v>
      </c>
      <c r="AY1182" s="121" t="s">
        <v>146</v>
      </c>
      <c r="BK1182" s="129">
        <f>BK1183+BK1204</f>
        <v>0</v>
      </c>
    </row>
    <row r="1183" spans="2:65" s="11" customFormat="1" ht="22.9" customHeight="1">
      <c r="B1183" s="120"/>
      <c r="D1183" s="121" t="s">
        <v>76</v>
      </c>
      <c r="E1183" s="158" t="s">
        <v>2231</v>
      </c>
      <c r="F1183" s="158" t="s">
        <v>2232</v>
      </c>
      <c r="I1183" s="123"/>
      <c r="J1183" s="159">
        <f>BK1183</f>
        <v>0</v>
      </c>
      <c r="L1183" s="120"/>
      <c r="M1183" s="125"/>
      <c r="P1183" s="126">
        <f>SUM(P1184:P1203)</f>
        <v>0</v>
      </c>
      <c r="R1183" s="126">
        <f>SUM(R1184:R1203)</f>
        <v>0.10648050000000001</v>
      </c>
      <c r="T1183" s="127">
        <f>SUM(T1184:T1203)</f>
        <v>0</v>
      </c>
      <c r="AR1183" s="121" t="s">
        <v>86</v>
      </c>
      <c r="AT1183" s="128" t="s">
        <v>76</v>
      </c>
      <c r="AU1183" s="128" t="s">
        <v>84</v>
      </c>
      <c r="AY1183" s="121" t="s">
        <v>146</v>
      </c>
      <c r="BK1183" s="129">
        <f>SUM(BK1184:BK1203)</f>
        <v>0</v>
      </c>
    </row>
    <row r="1184" spans="2:65" s="1" customFormat="1" ht="16.5" customHeight="1">
      <c r="B1184" s="33"/>
      <c r="C1184" s="149" t="s">
        <v>2233</v>
      </c>
      <c r="D1184" s="149" t="s">
        <v>195</v>
      </c>
      <c r="E1184" s="150" t="s">
        <v>2234</v>
      </c>
      <c r="F1184" s="151" t="s">
        <v>2235</v>
      </c>
      <c r="G1184" s="152" t="s">
        <v>251</v>
      </c>
      <c r="H1184" s="153">
        <v>218.61</v>
      </c>
      <c r="I1184" s="154"/>
      <c r="J1184" s="155">
        <f>ROUND(I1184*H1184,2)</f>
        <v>0</v>
      </c>
      <c r="K1184" s="151" t="s">
        <v>967</v>
      </c>
      <c r="L1184" s="33"/>
      <c r="M1184" s="156" t="s">
        <v>21</v>
      </c>
      <c r="N1184" s="157" t="s">
        <v>48</v>
      </c>
      <c r="P1184" s="140">
        <f>O1184*H1184</f>
        <v>0</v>
      </c>
      <c r="Q1184" s="140">
        <v>0</v>
      </c>
      <c r="R1184" s="140">
        <f>Q1184*H1184</f>
        <v>0</v>
      </c>
      <c r="S1184" s="140">
        <v>0</v>
      </c>
      <c r="T1184" s="141">
        <f>S1184*H1184</f>
        <v>0</v>
      </c>
      <c r="AR1184" s="142" t="s">
        <v>228</v>
      </c>
      <c r="AT1184" s="142" t="s">
        <v>195</v>
      </c>
      <c r="AU1184" s="142" t="s">
        <v>86</v>
      </c>
      <c r="AY1184" s="18" t="s">
        <v>146</v>
      </c>
      <c r="BE1184" s="143">
        <f>IF(N1184="základní",J1184,0)</f>
        <v>0</v>
      </c>
      <c r="BF1184" s="143">
        <f>IF(N1184="snížená",J1184,0)</f>
        <v>0</v>
      </c>
      <c r="BG1184" s="143">
        <f>IF(N1184="zákl. přenesená",J1184,0)</f>
        <v>0</v>
      </c>
      <c r="BH1184" s="143">
        <f>IF(N1184="sníž. přenesená",J1184,0)</f>
        <v>0</v>
      </c>
      <c r="BI1184" s="143">
        <f>IF(N1184="nulová",J1184,0)</f>
        <v>0</v>
      </c>
      <c r="BJ1184" s="18" t="s">
        <v>84</v>
      </c>
      <c r="BK1184" s="143">
        <f>ROUND(I1184*H1184,2)</f>
        <v>0</v>
      </c>
      <c r="BL1184" s="18" t="s">
        <v>228</v>
      </c>
      <c r="BM1184" s="142" t="s">
        <v>2236</v>
      </c>
    </row>
    <row r="1185" spans="2:65" s="1" customFormat="1" ht="11.25">
      <c r="B1185" s="33"/>
      <c r="D1185" s="144" t="s">
        <v>154</v>
      </c>
      <c r="F1185" s="145" t="s">
        <v>2237</v>
      </c>
      <c r="I1185" s="146"/>
      <c r="L1185" s="33"/>
      <c r="M1185" s="147"/>
      <c r="T1185" s="54"/>
      <c r="AT1185" s="18" t="s">
        <v>154</v>
      </c>
      <c r="AU1185" s="18" t="s">
        <v>86</v>
      </c>
    </row>
    <row r="1186" spans="2:65" s="1" customFormat="1" ht="11.25">
      <c r="B1186" s="33"/>
      <c r="D1186" s="181" t="s">
        <v>970</v>
      </c>
      <c r="F1186" s="182" t="s">
        <v>2238</v>
      </c>
      <c r="I1186" s="146"/>
      <c r="L1186" s="33"/>
      <c r="M1186" s="147"/>
      <c r="T1186" s="54"/>
      <c r="AT1186" s="18" t="s">
        <v>970</v>
      </c>
      <c r="AU1186" s="18" t="s">
        <v>86</v>
      </c>
    </row>
    <row r="1187" spans="2:65" s="12" customFormat="1" ht="11.25">
      <c r="B1187" s="163"/>
      <c r="D1187" s="144" t="s">
        <v>476</v>
      </c>
      <c r="E1187" s="164" t="s">
        <v>21</v>
      </c>
      <c r="F1187" s="165" t="s">
        <v>792</v>
      </c>
      <c r="H1187" s="166">
        <v>68.775000000000006</v>
      </c>
      <c r="I1187" s="167"/>
      <c r="L1187" s="163"/>
      <c r="M1187" s="168"/>
      <c r="T1187" s="169"/>
      <c r="AT1187" s="164" t="s">
        <v>476</v>
      </c>
      <c r="AU1187" s="164" t="s">
        <v>86</v>
      </c>
      <c r="AV1187" s="12" t="s">
        <v>86</v>
      </c>
      <c r="AW1187" s="12" t="s">
        <v>38</v>
      </c>
      <c r="AX1187" s="12" t="s">
        <v>77</v>
      </c>
      <c r="AY1187" s="164" t="s">
        <v>146</v>
      </c>
    </row>
    <row r="1188" spans="2:65" s="12" customFormat="1" ht="11.25">
      <c r="B1188" s="163"/>
      <c r="D1188" s="144" t="s">
        <v>476</v>
      </c>
      <c r="E1188" s="164" t="s">
        <v>21</v>
      </c>
      <c r="F1188" s="165" t="s">
        <v>795</v>
      </c>
      <c r="H1188" s="166">
        <v>149.83500000000001</v>
      </c>
      <c r="I1188" s="167"/>
      <c r="L1188" s="163"/>
      <c r="M1188" s="168"/>
      <c r="T1188" s="169"/>
      <c r="AT1188" s="164" t="s">
        <v>476</v>
      </c>
      <c r="AU1188" s="164" t="s">
        <v>86</v>
      </c>
      <c r="AV1188" s="12" t="s">
        <v>86</v>
      </c>
      <c r="AW1188" s="12" t="s">
        <v>38</v>
      </c>
      <c r="AX1188" s="12" t="s">
        <v>77</v>
      </c>
      <c r="AY1188" s="164" t="s">
        <v>146</v>
      </c>
    </row>
    <row r="1189" spans="2:65" s="13" customFormat="1" ht="11.25">
      <c r="B1189" s="170"/>
      <c r="D1189" s="144" t="s">
        <v>476</v>
      </c>
      <c r="E1189" s="171" t="s">
        <v>21</v>
      </c>
      <c r="F1189" s="172" t="s">
        <v>479</v>
      </c>
      <c r="H1189" s="173">
        <v>218.61</v>
      </c>
      <c r="I1189" s="174"/>
      <c r="L1189" s="170"/>
      <c r="M1189" s="175"/>
      <c r="T1189" s="176"/>
      <c r="AT1189" s="171" t="s">
        <v>476</v>
      </c>
      <c r="AU1189" s="171" t="s">
        <v>86</v>
      </c>
      <c r="AV1189" s="13" t="s">
        <v>168</v>
      </c>
      <c r="AW1189" s="13" t="s">
        <v>38</v>
      </c>
      <c r="AX1189" s="13" t="s">
        <v>84</v>
      </c>
      <c r="AY1189" s="171" t="s">
        <v>146</v>
      </c>
    </row>
    <row r="1190" spans="2:65" s="1" customFormat="1" ht="16.5" customHeight="1">
      <c r="B1190" s="33"/>
      <c r="C1190" s="130" t="s">
        <v>2239</v>
      </c>
      <c r="D1190" s="130" t="s">
        <v>147</v>
      </c>
      <c r="E1190" s="131" t="s">
        <v>2240</v>
      </c>
      <c r="F1190" s="132" t="s">
        <v>2241</v>
      </c>
      <c r="G1190" s="133" t="s">
        <v>251</v>
      </c>
      <c r="H1190" s="134">
        <v>68.775000000000006</v>
      </c>
      <c r="I1190" s="135"/>
      <c r="J1190" s="136">
        <f>ROUND(I1190*H1190,2)</f>
        <v>0</v>
      </c>
      <c r="K1190" s="132" t="s">
        <v>967</v>
      </c>
      <c r="L1190" s="137"/>
      <c r="M1190" s="138" t="s">
        <v>21</v>
      </c>
      <c r="N1190" s="139" t="s">
        <v>48</v>
      </c>
      <c r="P1190" s="140">
        <f>O1190*H1190</f>
        <v>0</v>
      </c>
      <c r="Q1190" s="140">
        <v>3.5E-4</v>
      </c>
      <c r="R1190" s="140">
        <f>Q1190*H1190</f>
        <v>2.4071250000000002E-2</v>
      </c>
      <c r="S1190" s="140">
        <v>0</v>
      </c>
      <c r="T1190" s="141">
        <f>S1190*H1190</f>
        <v>0</v>
      </c>
      <c r="AR1190" s="142" t="s">
        <v>295</v>
      </c>
      <c r="AT1190" s="142" t="s">
        <v>147</v>
      </c>
      <c r="AU1190" s="142" t="s">
        <v>86</v>
      </c>
      <c r="AY1190" s="18" t="s">
        <v>146</v>
      </c>
      <c r="BE1190" s="143">
        <f>IF(N1190="základní",J1190,0)</f>
        <v>0</v>
      </c>
      <c r="BF1190" s="143">
        <f>IF(N1190="snížená",J1190,0)</f>
        <v>0</v>
      </c>
      <c r="BG1190" s="143">
        <f>IF(N1190="zákl. přenesená",J1190,0)</f>
        <v>0</v>
      </c>
      <c r="BH1190" s="143">
        <f>IF(N1190="sníž. přenesená",J1190,0)</f>
        <v>0</v>
      </c>
      <c r="BI1190" s="143">
        <f>IF(N1190="nulová",J1190,0)</f>
        <v>0</v>
      </c>
      <c r="BJ1190" s="18" t="s">
        <v>84</v>
      </c>
      <c r="BK1190" s="143">
        <f>ROUND(I1190*H1190,2)</f>
        <v>0</v>
      </c>
      <c r="BL1190" s="18" t="s">
        <v>228</v>
      </c>
      <c r="BM1190" s="142" t="s">
        <v>2242</v>
      </c>
    </row>
    <row r="1191" spans="2:65" s="1" customFormat="1" ht="11.25">
      <c r="B1191" s="33"/>
      <c r="D1191" s="144" t="s">
        <v>154</v>
      </c>
      <c r="F1191" s="145" t="s">
        <v>2241</v>
      </c>
      <c r="I1191" s="146"/>
      <c r="L1191" s="33"/>
      <c r="M1191" s="147"/>
      <c r="T1191" s="54"/>
      <c r="AT1191" s="18" t="s">
        <v>154</v>
      </c>
      <c r="AU1191" s="18" t="s">
        <v>86</v>
      </c>
    </row>
    <row r="1192" spans="2:65" s="12" customFormat="1" ht="11.25">
      <c r="B1192" s="163"/>
      <c r="D1192" s="144" t="s">
        <v>476</v>
      </c>
      <c r="E1192" s="164" t="s">
        <v>21</v>
      </c>
      <c r="F1192" s="165" t="s">
        <v>2243</v>
      </c>
      <c r="H1192" s="166">
        <v>24.15</v>
      </c>
      <c r="I1192" s="167"/>
      <c r="L1192" s="163"/>
      <c r="M1192" s="168"/>
      <c r="T1192" s="169"/>
      <c r="AT1192" s="164" t="s">
        <v>476</v>
      </c>
      <c r="AU1192" s="164" t="s">
        <v>86</v>
      </c>
      <c r="AV1192" s="12" t="s">
        <v>86</v>
      </c>
      <c r="AW1192" s="12" t="s">
        <v>38</v>
      </c>
      <c r="AX1192" s="12" t="s">
        <v>77</v>
      </c>
      <c r="AY1192" s="164" t="s">
        <v>146</v>
      </c>
    </row>
    <row r="1193" spans="2:65" s="12" customFormat="1" ht="11.25">
      <c r="B1193" s="163"/>
      <c r="D1193" s="144" t="s">
        <v>476</v>
      </c>
      <c r="E1193" s="164" t="s">
        <v>21</v>
      </c>
      <c r="F1193" s="165" t="s">
        <v>2244</v>
      </c>
      <c r="H1193" s="166">
        <v>44.625</v>
      </c>
      <c r="I1193" s="167"/>
      <c r="L1193" s="163"/>
      <c r="M1193" s="168"/>
      <c r="T1193" s="169"/>
      <c r="AT1193" s="164" t="s">
        <v>476</v>
      </c>
      <c r="AU1193" s="164" t="s">
        <v>86</v>
      </c>
      <c r="AV1193" s="12" t="s">
        <v>86</v>
      </c>
      <c r="AW1193" s="12" t="s">
        <v>38</v>
      </c>
      <c r="AX1193" s="12" t="s">
        <v>77</v>
      </c>
      <c r="AY1193" s="164" t="s">
        <v>146</v>
      </c>
    </row>
    <row r="1194" spans="2:65" s="13" customFormat="1" ht="11.25">
      <c r="B1194" s="170"/>
      <c r="D1194" s="144" t="s">
        <v>476</v>
      </c>
      <c r="E1194" s="171" t="s">
        <v>792</v>
      </c>
      <c r="F1194" s="172" t="s">
        <v>479</v>
      </c>
      <c r="H1194" s="173">
        <v>68.775000000000006</v>
      </c>
      <c r="I1194" s="174"/>
      <c r="L1194" s="170"/>
      <c r="M1194" s="175"/>
      <c r="T1194" s="176"/>
      <c r="AT1194" s="171" t="s">
        <v>476</v>
      </c>
      <c r="AU1194" s="171" t="s">
        <v>86</v>
      </c>
      <c r="AV1194" s="13" t="s">
        <v>168</v>
      </c>
      <c r="AW1194" s="13" t="s">
        <v>38</v>
      </c>
      <c r="AX1194" s="13" t="s">
        <v>84</v>
      </c>
      <c r="AY1194" s="171" t="s">
        <v>146</v>
      </c>
    </row>
    <row r="1195" spans="2:65" s="1" customFormat="1" ht="16.5" customHeight="1">
      <c r="B1195" s="33"/>
      <c r="C1195" s="130" t="s">
        <v>2245</v>
      </c>
      <c r="D1195" s="130" t="s">
        <v>147</v>
      </c>
      <c r="E1195" s="131" t="s">
        <v>2246</v>
      </c>
      <c r="F1195" s="132" t="s">
        <v>2247</v>
      </c>
      <c r="G1195" s="133" t="s">
        <v>251</v>
      </c>
      <c r="H1195" s="134">
        <v>149.83500000000001</v>
      </c>
      <c r="I1195" s="135"/>
      <c r="J1195" s="136">
        <f>ROUND(I1195*H1195,2)</f>
        <v>0</v>
      </c>
      <c r="K1195" s="132" t="s">
        <v>967</v>
      </c>
      <c r="L1195" s="137"/>
      <c r="M1195" s="138" t="s">
        <v>21</v>
      </c>
      <c r="N1195" s="139" t="s">
        <v>48</v>
      </c>
      <c r="P1195" s="140">
        <f>O1195*H1195</f>
        <v>0</v>
      </c>
      <c r="Q1195" s="140">
        <v>5.5000000000000003E-4</v>
      </c>
      <c r="R1195" s="140">
        <f>Q1195*H1195</f>
        <v>8.2409250000000003E-2</v>
      </c>
      <c r="S1195" s="140">
        <v>0</v>
      </c>
      <c r="T1195" s="141">
        <f>S1195*H1195</f>
        <v>0</v>
      </c>
      <c r="AR1195" s="142" t="s">
        <v>295</v>
      </c>
      <c r="AT1195" s="142" t="s">
        <v>147</v>
      </c>
      <c r="AU1195" s="142" t="s">
        <v>86</v>
      </c>
      <c r="AY1195" s="18" t="s">
        <v>146</v>
      </c>
      <c r="BE1195" s="143">
        <f>IF(N1195="základní",J1195,0)</f>
        <v>0</v>
      </c>
      <c r="BF1195" s="143">
        <f>IF(N1195="snížená",J1195,0)</f>
        <v>0</v>
      </c>
      <c r="BG1195" s="143">
        <f>IF(N1195="zákl. přenesená",J1195,0)</f>
        <v>0</v>
      </c>
      <c r="BH1195" s="143">
        <f>IF(N1195="sníž. přenesená",J1195,0)</f>
        <v>0</v>
      </c>
      <c r="BI1195" s="143">
        <f>IF(N1195="nulová",J1195,0)</f>
        <v>0</v>
      </c>
      <c r="BJ1195" s="18" t="s">
        <v>84</v>
      </c>
      <c r="BK1195" s="143">
        <f>ROUND(I1195*H1195,2)</f>
        <v>0</v>
      </c>
      <c r="BL1195" s="18" t="s">
        <v>228</v>
      </c>
      <c r="BM1195" s="142" t="s">
        <v>2248</v>
      </c>
    </row>
    <row r="1196" spans="2:65" s="1" customFormat="1" ht="11.25">
      <c r="B1196" s="33"/>
      <c r="D1196" s="144" t="s">
        <v>154</v>
      </c>
      <c r="F1196" s="145" t="s">
        <v>2247</v>
      </c>
      <c r="I1196" s="146"/>
      <c r="L1196" s="33"/>
      <c r="M1196" s="147"/>
      <c r="T1196" s="54"/>
      <c r="AT1196" s="18" t="s">
        <v>154</v>
      </c>
      <c r="AU1196" s="18" t="s">
        <v>86</v>
      </c>
    </row>
    <row r="1197" spans="2:65" s="12" customFormat="1" ht="11.25">
      <c r="B1197" s="163"/>
      <c r="D1197" s="144" t="s">
        <v>476</v>
      </c>
      <c r="E1197" s="164" t="s">
        <v>21</v>
      </c>
      <c r="F1197" s="165" t="s">
        <v>2249</v>
      </c>
      <c r="H1197" s="166">
        <v>50.61</v>
      </c>
      <c r="I1197" s="167"/>
      <c r="L1197" s="163"/>
      <c r="M1197" s="168"/>
      <c r="T1197" s="169"/>
      <c r="AT1197" s="164" t="s">
        <v>476</v>
      </c>
      <c r="AU1197" s="164" t="s">
        <v>86</v>
      </c>
      <c r="AV1197" s="12" t="s">
        <v>86</v>
      </c>
      <c r="AW1197" s="12" t="s">
        <v>38</v>
      </c>
      <c r="AX1197" s="12" t="s">
        <v>77</v>
      </c>
      <c r="AY1197" s="164" t="s">
        <v>146</v>
      </c>
    </row>
    <row r="1198" spans="2:65" s="12" customFormat="1" ht="11.25">
      <c r="B1198" s="163"/>
      <c r="D1198" s="144" t="s">
        <v>476</v>
      </c>
      <c r="E1198" s="164" t="s">
        <v>21</v>
      </c>
      <c r="F1198" s="165" t="s">
        <v>2250</v>
      </c>
      <c r="H1198" s="166">
        <v>99.224999999999994</v>
      </c>
      <c r="I1198" s="167"/>
      <c r="L1198" s="163"/>
      <c r="M1198" s="168"/>
      <c r="T1198" s="169"/>
      <c r="AT1198" s="164" t="s">
        <v>476</v>
      </c>
      <c r="AU1198" s="164" t="s">
        <v>86</v>
      </c>
      <c r="AV1198" s="12" t="s">
        <v>86</v>
      </c>
      <c r="AW1198" s="12" t="s">
        <v>38</v>
      </c>
      <c r="AX1198" s="12" t="s">
        <v>77</v>
      </c>
      <c r="AY1198" s="164" t="s">
        <v>146</v>
      </c>
    </row>
    <row r="1199" spans="2:65" s="13" customFormat="1" ht="11.25">
      <c r="B1199" s="170"/>
      <c r="D1199" s="144" t="s">
        <v>476</v>
      </c>
      <c r="E1199" s="171" t="s">
        <v>795</v>
      </c>
      <c r="F1199" s="172" t="s">
        <v>479</v>
      </c>
      <c r="H1199" s="173">
        <v>149.83500000000001</v>
      </c>
      <c r="I1199" s="174"/>
      <c r="L1199" s="170"/>
      <c r="M1199" s="175"/>
      <c r="T1199" s="176"/>
      <c r="AT1199" s="171" t="s">
        <v>476</v>
      </c>
      <c r="AU1199" s="171" t="s">
        <v>86</v>
      </c>
      <c r="AV1199" s="13" t="s">
        <v>168</v>
      </c>
      <c r="AW1199" s="13" t="s">
        <v>38</v>
      </c>
      <c r="AX1199" s="13" t="s">
        <v>84</v>
      </c>
      <c r="AY1199" s="171" t="s">
        <v>146</v>
      </c>
    </row>
    <row r="1200" spans="2:65" s="1" customFormat="1" ht="16.5" customHeight="1">
      <c r="B1200" s="33"/>
      <c r="C1200" s="149" t="s">
        <v>2251</v>
      </c>
      <c r="D1200" s="149" t="s">
        <v>195</v>
      </c>
      <c r="E1200" s="150" t="s">
        <v>2252</v>
      </c>
      <c r="F1200" s="151" t="s">
        <v>2253</v>
      </c>
      <c r="G1200" s="152" t="s">
        <v>472</v>
      </c>
      <c r="H1200" s="153">
        <v>0.106</v>
      </c>
      <c r="I1200" s="154"/>
      <c r="J1200" s="155">
        <f>ROUND(I1200*H1200,2)</f>
        <v>0</v>
      </c>
      <c r="K1200" s="151" t="s">
        <v>967</v>
      </c>
      <c r="L1200" s="33"/>
      <c r="M1200" s="156" t="s">
        <v>21</v>
      </c>
      <c r="N1200" s="157" t="s">
        <v>48</v>
      </c>
      <c r="P1200" s="140">
        <f>O1200*H1200</f>
        <v>0</v>
      </c>
      <c r="Q1200" s="140">
        <v>0</v>
      </c>
      <c r="R1200" s="140">
        <f>Q1200*H1200</f>
        <v>0</v>
      </c>
      <c r="S1200" s="140">
        <v>0</v>
      </c>
      <c r="T1200" s="141">
        <f>S1200*H1200</f>
        <v>0</v>
      </c>
      <c r="AR1200" s="142" t="s">
        <v>228</v>
      </c>
      <c r="AT1200" s="142" t="s">
        <v>195</v>
      </c>
      <c r="AU1200" s="142" t="s">
        <v>86</v>
      </c>
      <c r="AY1200" s="18" t="s">
        <v>146</v>
      </c>
      <c r="BE1200" s="143">
        <f>IF(N1200="základní",J1200,0)</f>
        <v>0</v>
      </c>
      <c r="BF1200" s="143">
        <f>IF(N1200="snížená",J1200,0)</f>
        <v>0</v>
      </c>
      <c r="BG1200" s="143">
        <f>IF(N1200="zákl. přenesená",J1200,0)</f>
        <v>0</v>
      </c>
      <c r="BH1200" s="143">
        <f>IF(N1200="sníž. přenesená",J1200,0)</f>
        <v>0</v>
      </c>
      <c r="BI1200" s="143">
        <f>IF(N1200="nulová",J1200,0)</f>
        <v>0</v>
      </c>
      <c r="BJ1200" s="18" t="s">
        <v>84</v>
      </c>
      <c r="BK1200" s="143">
        <f>ROUND(I1200*H1200,2)</f>
        <v>0</v>
      </c>
      <c r="BL1200" s="18" t="s">
        <v>228</v>
      </c>
      <c r="BM1200" s="142" t="s">
        <v>2254</v>
      </c>
    </row>
    <row r="1201" spans="2:65" s="1" customFormat="1" ht="19.5">
      <c r="B1201" s="33"/>
      <c r="D1201" s="144" t="s">
        <v>154</v>
      </c>
      <c r="F1201" s="145" t="s">
        <v>2255</v>
      </c>
      <c r="I1201" s="146"/>
      <c r="L1201" s="33"/>
      <c r="M1201" s="147"/>
      <c r="T1201" s="54"/>
      <c r="AT1201" s="18" t="s">
        <v>154</v>
      </c>
      <c r="AU1201" s="18" t="s">
        <v>86</v>
      </c>
    </row>
    <row r="1202" spans="2:65" s="1" customFormat="1" ht="11.25">
      <c r="B1202" s="33"/>
      <c r="D1202" s="181" t="s">
        <v>970</v>
      </c>
      <c r="F1202" s="182" t="s">
        <v>2256</v>
      </c>
      <c r="I1202" s="146"/>
      <c r="L1202" s="33"/>
      <c r="M1202" s="147"/>
      <c r="T1202" s="54"/>
      <c r="AT1202" s="18" t="s">
        <v>970</v>
      </c>
      <c r="AU1202" s="18" t="s">
        <v>86</v>
      </c>
    </row>
    <row r="1203" spans="2:65" s="1" customFormat="1" ht="78">
      <c r="B1203" s="33"/>
      <c r="D1203" s="144" t="s">
        <v>984</v>
      </c>
      <c r="F1203" s="148" t="s">
        <v>2257</v>
      </c>
      <c r="I1203" s="146"/>
      <c r="L1203" s="33"/>
      <c r="M1203" s="147"/>
      <c r="T1203" s="54"/>
      <c r="AT1203" s="18" t="s">
        <v>984</v>
      </c>
      <c r="AU1203" s="18" t="s">
        <v>86</v>
      </c>
    </row>
    <row r="1204" spans="2:65" s="11" customFormat="1" ht="22.9" customHeight="1">
      <c r="B1204" s="120"/>
      <c r="D1204" s="121" t="s">
        <v>76</v>
      </c>
      <c r="E1204" s="158" t="s">
        <v>2258</v>
      </c>
      <c r="F1204" s="158" t="s">
        <v>2259</v>
      </c>
      <c r="I1204" s="123"/>
      <c r="J1204" s="159">
        <f>BK1204</f>
        <v>0</v>
      </c>
      <c r="L1204" s="120"/>
      <c r="M1204" s="125"/>
      <c r="P1204" s="126">
        <f>SUM(P1205:P1303)</f>
        <v>0</v>
      </c>
      <c r="R1204" s="126">
        <f>SUM(R1205:R1303)</f>
        <v>5.9245199999999993</v>
      </c>
      <c r="T1204" s="127">
        <f>SUM(T1205:T1303)</f>
        <v>44.204000000000001</v>
      </c>
      <c r="AR1204" s="121" t="s">
        <v>86</v>
      </c>
      <c r="AT1204" s="128" t="s">
        <v>76</v>
      </c>
      <c r="AU1204" s="128" t="s">
        <v>84</v>
      </c>
      <c r="AY1204" s="121" t="s">
        <v>146</v>
      </c>
      <c r="BK1204" s="129">
        <f>SUM(BK1205:BK1303)</f>
        <v>0</v>
      </c>
    </row>
    <row r="1205" spans="2:65" s="1" customFormat="1" ht="16.5" customHeight="1">
      <c r="B1205" s="33"/>
      <c r="C1205" s="149" t="s">
        <v>2260</v>
      </c>
      <c r="D1205" s="149" t="s">
        <v>195</v>
      </c>
      <c r="E1205" s="150" t="s">
        <v>2261</v>
      </c>
      <c r="F1205" s="151" t="s">
        <v>2262</v>
      </c>
      <c r="G1205" s="152" t="s">
        <v>150</v>
      </c>
      <c r="H1205" s="153">
        <v>847.71</v>
      </c>
      <c r="I1205" s="154"/>
      <c r="J1205" s="155">
        <f>ROUND(I1205*H1205,2)</f>
        <v>0</v>
      </c>
      <c r="K1205" s="151" t="s">
        <v>967</v>
      </c>
      <c r="L1205" s="33"/>
      <c r="M1205" s="156" t="s">
        <v>21</v>
      </c>
      <c r="N1205" s="157" t="s">
        <v>48</v>
      </c>
      <c r="P1205" s="140">
        <f>O1205*H1205</f>
        <v>0</v>
      </c>
      <c r="Q1205" s="140">
        <v>5.0000000000000002E-5</v>
      </c>
      <c r="R1205" s="140">
        <f>Q1205*H1205</f>
        <v>4.2385500000000007E-2</v>
      </c>
      <c r="S1205" s="140">
        <v>0</v>
      </c>
      <c r="T1205" s="141">
        <f>S1205*H1205</f>
        <v>0</v>
      </c>
      <c r="AR1205" s="142" t="s">
        <v>228</v>
      </c>
      <c r="AT1205" s="142" t="s">
        <v>195</v>
      </c>
      <c r="AU1205" s="142" t="s">
        <v>86</v>
      </c>
      <c r="AY1205" s="18" t="s">
        <v>146</v>
      </c>
      <c r="BE1205" s="143">
        <f>IF(N1205="základní",J1205,0)</f>
        <v>0</v>
      </c>
      <c r="BF1205" s="143">
        <f>IF(N1205="snížená",J1205,0)</f>
        <v>0</v>
      </c>
      <c r="BG1205" s="143">
        <f>IF(N1205="zákl. přenesená",J1205,0)</f>
        <v>0</v>
      </c>
      <c r="BH1205" s="143">
        <f>IF(N1205="sníž. přenesená",J1205,0)</f>
        <v>0</v>
      </c>
      <c r="BI1205" s="143">
        <f>IF(N1205="nulová",J1205,0)</f>
        <v>0</v>
      </c>
      <c r="BJ1205" s="18" t="s">
        <v>84</v>
      </c>
      <c r="BK1205" s="143">
        <f>ROUND(I1205*H1205,2)</f>
        <v>0</v>
      </c>
      <c r="BL1205" s="18" t="s">
        <v>228</v>
      </c>
      <c r="BM1205" s="142" t="s">
        <v>2263</v>
      </c>
    </row>
    <row r="1206" spans="2:65" s="1" customFormat="1" ht="11.25">
      <c r="B1206" s="33"/>
      <c r="D1206" s="144" t="s">
        <v>154</v>
      </c>
      <c r="F1206" s="145" t="s">
        <v>2264</v>
      </c>
      <c r="I1206" s="146"/>
      <c r="L1206" s="33"/>
      <c r="M1206" s="147"/>
      <c r="T1206" s="54"/>
      <c r="AT1206" s="18" t="s">
        <v>154</v>
      </c>
      <c r="AU1206" s="18" t="s">
        <v>86</v>
      </c>
    </row>
    <row r="1207" spans="2:65" s="1" customFormat="1" ht="11.25">
      <c r="B1207" s="33"/>
      <c r="D1207" s="181" t="s">
        <v>970</v>
      </c>
      <c r="F1207" s="182" t="s">
        <v>2265</v>
      </c>
      <c r="I1207" s="146"/>
      <c r="L1207" s="33"/>
      <c r="M1207" s="147"/>
      <c r="T1207" s="54"/>
      <c r="AT1207" s="18" t="s">
        <v>970</v>
      </c>
      <c r="AU1207" s="18" t="s">
        <v>86</v>
      </c>
    </row>
    <row r="1208" spans="2:65" s="1" customFormat="1" ht="29.25">
      <c r="B1208" s="33"/>
      <c r="D1208" s="144" t="s">
        <v>984</v>
      </c>
      <c r="F1208" s="148" t="s">
        <v>2266</v>
      </c>
      <c r="I1208" s="146"/>
      <c r="L1208" s="33"/>
      <c r="M1208" s="147"/>
      <c r="T1208" s="54"/>
      <c r="AT1208" s="18" t="s">
        <v>984</v>
      </c>
      <c r="AU1208" s="18" t="s">
        <v>86</v>
      </c>
    </row>
    <row r="1209" spans="2:65" s="12" customFormat="1" ht="11.25">
      <c r="B1209" s="163"/>
      <c r="D1209" s="144" t="s">
        <v>476</v>
      </c>
      <c r="E1209" s="164" t="s">
        <v>21</v>
      </c>
      <c r="F1209" s="165" t="s">
        <v>906</v>
      </c>
      <c r="H1209" s="166">
        <v>318.24</v>
      </c>
      <c r="I1209" s="167"/>
      <c r="L1209" s="163"/>
      <c r="M1209" s="168"/>
      <c r="T1209" s="169"/>
      <c r="AT1209" s="164" t="s">
        <v>476</v>
      </c>
      <c r="AU1209" s="164" t="s">
        <v>86</v>
      </c>
      <c r="AV1209" s="12" t="s">
        <v>86</v>
      </c>
      <c r="AW1209" s="12" t="s">
        <v>38</v>
      </c>
      <c r="AX1209" s="12" t="s">
        <v>77</v>
      </c>
      <c r="AY1209" s="164" t="s">
        <v>146</v>
      </c>
    </row>
    <row r="1210" spans="2:65" s="12" customFormat="1" ht="11.25">
      <c r="B1210" s="163"/>
      <c r="D1210" s="144" t="s">
        <v>476</v>
      </c>
      <c r="E1210" s="164" t="s">
        <v>21</v>
      </c>
      <c r="F1210" s="165" t="s">
        <v>910</v>
      </c>
      <c r="H1210" s="166">
        <v>222</v>
      </c>
      <c r="I1210" s="167"/>
      <c r="L1210" s="163"/>
      <c r="M1210" s="168"/>
      <c r="T1210" s="169"/>
      <c r="AT1210" s="164" t="s">
        <v>476</v>
      </c>
      <c r="AU1210" s="164" t="s">
        <v>86</v>
      </c>
      <c r="AV1210" s="12" t="s">
        <v>86</v>
      </c>
      <c r="AW1210" s="12" t="s">
        <v>38</v>
      </c>
      <c r="AX1210" s="12" t="s">
        <v>77</v>
      </c>
      <c r="AY1210" s="164" t="s">
        <v>146</v>
      </c>
    </row>
    <row r="1211" spans="2:65" s="12" customFormat="1" ht="11.25">
      <c r="B1211" s="163"/>
      <c r="D1211" s="144" t="s">
        <v>476</v>
      </c>
      <c r="E1211" s="164" t="s">
        <v>21</v>
      </c>
      <c r="F1211" s="165" t="s">
        <v>914</v>
      </c>
      <c r="H1211" s="166">
        <v>307.47000000000003</v>
      </c>
      <c r="I1211" s="167"/>
      <c r="L1211" s="163"/>
      <c r="M1211" s="168"/>
      <c r="T1211" s="169"/>
      <c r="AT1211" s="164" t="s">
        <v>476</v>
      </c>
      <c r="AU1211" s="164" t="s">
        <v>86</v>
      </c>
      <c r="AV1211" s="12" t="s">
        <v>86</v>
      </c>
      <c r="AW1211" s="12" t="s">
        <v>38</v>
      </c>
      <c r="AX1211" s="12" t="s">
        <v>77</v>
      </c>
      <c r="AY1211" s="164" t="s">
        <v>146</v>
      </c>
    </row>
    <row r="1212" spans="2:65" s="13" customFormat="1" ht="11.25">
      <c r="B1212" s="170"/>
      <c r="D1212" s="144" t="s">
        <v>476</v>
      </c>
      <c r="E1212" s="171" t="s">
        <v>21</v>
      </c>
      <c r="F1212" s="172" t="s">
        <v>479</v>
      </c>
      <c r="H1212" s="173">
        <v>847.71</v>
      </c>
      <c r="I1212" s="174"/>
      <c r="L1212" s="170"/>
      <c r="M1212" s="175"/>
      <c r="T1212" s="176"/>
      <c r="AT1212" s="171" t="s">
        <v>476</v>
      </c>
      <c r="AU1212" s="171" t="s">
        <v>86</v>
      </c>
      <c r="AV1212" s="13" t="s">
        <v>168</v>
      </c>
      <c r="AW1212" s="13" t="s">
        <v>38</v>
      </c>
      <c r="AX1212" s="13" t="s">
        <v>84</v>
      </c>
      <c r="AY1212" s="171" t="s">
        <v>146</v>
      </c>
    </row>
    <row r="1213" spans="2:65" s="1" customFormat="1" ht="16.5" customHeight="1">
      <c r="B1213" s="33"/>
      <c r="C1213" s="130" t="s">
        <v>2267</v>
      </c>
      <c r="D1213" s="130" t="s">
        <v>147</v>
      </c>
      <c r="E1213" s="131" t="s">
        <v>2268</v>
      </c>
      <c r="F1213" s="132" t="s">
        <v>2269</v>
      </c>
      <c r="G1213" s="133" t="s">
        <v>150</v>
      </c>
      <c r="H1213" s="134">
        <v>318.24</v>
      </c>
      <c r="I1213" s="135"/>
      <c r="J1213" s="136">
        <f>ROUND(I1213*H1213,2)</f>
        <v>0</v>
      </c>
      <c r="K1213" s="132" t="s">
        <v>21</v>
      </c>
      <c r="L1213" s="137"/>
      <c r="M1213" s="138" t="s">
        <v>21</v>
      </c>
      <c r="N1213" s="139" t="s">
        <v>48</v>
      </c>
      <c r="P1213" s="140">
        <f>O1213*H1213</f>
        <v>0</v>
      </c>
      <c r="Q1213" s="140">
        <v>1E-3</v>
      </c>
      <c r="R1213" s="140">
        <f>Q1213*H1213</f>
        <v>0.31824000000000002</v>
      </c>
      <c r="S1213" s="140">
        <v>0</v>
      </c>
      <c r="T1213" s="141">
        <f>S1213*H1213</f>
        <v>0</v>
      </c>
      <c r="AR1213" s="142" t="s">
        <v>295</v>
      </c>
      <c r="AT1213" s="142" t="s">
        <v>147</v>
      </c>
      <c r="AU1213" s="142" t="s">
        <v>86</v>
      </c>
      <c r="AY1213" s="18" t="s">
        <v>146</v>
      </c>
      <c r="BE1213" s="143">
        <f>IF(N1213="základní",J1213,0)</f>
        <v>0</v>
      </c>
      <c r="BF1213" s="143">
        <f>IF(N1213="snížená",J1213,0)</f>
        <v>0</v>
      </c>
      <c r="BG1213" s="143">
        <f>IF(N1213="zákl. přenesená",J1213,0)</f>
        <v>0</v>
      </c>
      <c r="BH1213" s="143">
        <f>IF(N1213="sníž. přenesená",J1213,0)</f>
        <v>0</v>
      </c>
      <c r="BI1213" s="143">
        <f>IF(N1213="nulová",J1213,0)</f>
        <v>0</v>
      </c>
      <c r="BJ1213" s="18" t="s">
        <v>84</v>
      </c>
      <c r="BK1213" s="143">
        <f>ROUND(I1213*H1213,2)</f>
        <v>0</v>
      </c>
      <c r="BL1213" s="18" t="s">
        <v>228</v>
      </c>
      <c r="BM1213" s="142" t="s">
        <v>2270</v>
      </c>
    </row>
    <row r="1214" spans="2:65" s="1" customFormat="1" ht="11.25">
      <c r="B1214" s="33"/>
      <c r="D1214" s="144" t="s">
        <v>154</v>
      </c>
      <c r="F1214" s="145" t="s">
        <v>2269</v>
      </c>
      <c r="I1214" s="146"/>
      <c r="L1214" s="33"/>
      <c r="M1214" s="147"/>
      <c r="T1214" s="54"/>
      <c r="AT1214" s="18" t="s">
        <v>154</v>
      </c>
      <c r="AU1214" s="18" t="s">
        <v>86</v>
      </c>
    </row>
    <row r="1215" spans="2:65" s="1" customFormat="1" ht="78">
      <c r="B1215" s="33"/>
      <c r="D1215" s="144" t="s">
        <v>156</v>
      </c>
      <c r="F1215" s="148" t="s">
        <v>2271</v>
      </c>
      <c r="I1215" s="146"/>
      <c r="L1215" s="33"/>
      <c r="M1215" s="147"/>
      <c r="T1215" s="54"/>
      <c r="AT1215" s="18" t="s">
        <v>156</v>
      </c>
      <c r="AU1215" s="18" t="s">
        <v>86</v>
      </c>
    </row>
    <row r="1216" spans="2:65" s="12" customFormat="1" ht="11.25">
      <c r="B1216" s="163"/>
      <c r="D1216" s="144" t="s">
        <v>476</v>
      </c>
      <c r="E1216" s="164" t="s">
        <v>906</v>
      </c>
      <c r="F1216" s="165" t="s">
        <v>2272</v>
      </c>
      <c r="H1216" s="166">
        <v>318.24</v>
      </c>
      <c r="I1216" s="167"/>
      <c r="L1216" s="163"/>
      <c r="M1216" s="168"/>
      <c r="T1216" s="169"/>
      <c r="AT1216" s="164" t="s">
        <v>476</v>
      </c>
      <c r="AU1216" s="164" t="s">
        <v>86</v>
      </c>
      <c r="AV1216" s="12" t="s">
        <v>86</v>
      </c>
      <c r="AW1216" s="12" t="s">
        <v>38</v>
      </c>
      <c r="AX1216" s="12" t="s">
        <v>84</v>
      </c>
      <c r="AY1216" s="164" t="s">
        <v>146</v>
      </c>
    </row>
    <row r="1217" spans="2:65" s="1" customFormat="1" ht="16.5" customHeight="1">
      <c r="B1217" s="33"/>
      <c r="C1217" s="130" t="s">
        <v>2273</v>
      </c>
      <c r="D1217" s="130" t="s">
        <v>147</v>
      </c>
      <c r="E1217" s="131" t="s">
        <v>2274</v>
      </c>
      <c r="F1217" s="132" t="s">
        <v>2275</v>
      </c>
      <c r="G1217" s="133" t="s">
        <v>150</v>
      </c>
      <c r="H1217" s="134">
        <v>222</v>
      </c>
      <c r="I1217" s="135"/>
      <c r="J1217" s="136">
        <f>ROUND(I1217*H1217,2)</f>
        <v>0</v>
      </c>
      <c r="K1217" s="132" t="s">
        <v>21</v>
      </c>
      <c r="L1217" s="137"/>
      <c r="M1217" s="138" t="s">
        <v>21</v>
      </c>
      <c r="N1217" s="139" t="s">
        <v>48</v>
      </c>
      <c r="P1217" s="140">
        <f>O1217*H1217</f>
        <v>0</v>
      </c>
      <c r="Q1217" s="140">
        <v>1E-3</v>
      </c>
      <c r="R1217" s="140">
        <f>Q1217*H1217</f>
        <v>0.222</v>
      </c>
      <c r="S1217" s="140">
        <v>0</v>
      </c>
      <c r="T1217" s="141">
        <f>S1217*H1217</f>
        <v>0</v>
      </c>
      <c r="AR1217" s="142" t="s">
        <v>295</v>
      </c>
      <c r="AT1217" s="142" t="s">
        <v>147</v>
      </c>
      <c r="AU1217" s="142" t="s">
        <v>86</v>
      </c>
      <c r="AY1217" s="18" t="s">
        <v>146</v>
      </c>
      <c r="BE1217" s="143">
        <f>IF(N1217="základní",J1217,0)</f>
        <v>0</v>
      </c>
      <c r="BF1217" s="143">
        <f>IF(N1217="snížená",J1217,0)</f>
        <v>0</v>
      </c>
      <c r="BG1217" s="143">
        <f>IF(N1217="zákl. přenesená",J1217,0)</f>
        <v>0</v>
      </c>
      <c r="BH1217" s="143">
        <f>IF(N1217="sníž. přenesená",J1217,0)</f>
        <v>0</v>
      </c>
      <c r="BI1217" s="143">
        <f>IF(N1217="nulová",J1217,0)</f>
        <v>0</v>
      </c>
      <c r="BJ1217" s="18" t="s">
        <v>84</v>
      </c>
      <c r="BK1217" s="143">
        <f>ROUND(I1217*H1217,2)</f>
        <v>0</v>
      </c>
      <c r="BL1217" s="18" t="s">
        <v>228</v>
      </c>
      <c r="BM1217" s="142" t="s">
        <v>2276</v>
      </c>
    </row>
    <row r="1218" spans="2:65" s="1" customFormat="1" ht="11.25">
      <c r="B1218" s="33"/>
      <c r="D1218" s="144" t="s">
        <v>154</v>
      </c>
      <c r="F1218" s="145" t="s">
        <v>2275</v>
      </c>
      <c r="I1218" s="146"/>
      <c r="L1218" s="33"/>
      <c r="M1218" s="147"/>
      <c r="T1218" s="54"/>
      <c r="AT1218" s="18" t="s">
        <v>154</v>
      </c>
      <c r="AU1218" s="18" t="s">
        <v>86</v>
      </c>
    </row>
    <row r="1219" spans="2:65" s="1" customFormat="1" ht="78">
      <c r="B1219" s="33"/>
      <c r="D1219" s="144" t="s">
        <v>156</v>
      </c>
      <c r="F1219" s="148" t="s">
        <v>2271</v>
      </c>
      <c r="I1219" s="146"/>
      <c r="L1219" s="33"/>
      <c r="M1219" s="147"/>
      <c r="T1219" s="54"/>
      <c r="AT1219" s="18" t="s">
        <v>156</v>
      </c>
      <c r="AU1219" s="18" t="s">
        <v>86</v>
      </c>
    </row>
    <row r="1220" spans="2:65" s="12" customFormat="1" ht="11.25">
      <c r="B1220" s="163"/>
      <c r="D1220" s="144" t="s">
        <v>476</v>
      </c>
      <c r="E1220" s="164" t="s">
        <v>910</v>
      </c>
      <c r="F1220" s="165" t="s">
        <v>2277</v>
      </c>
      <c r="H1220" s="166">
        <v>222</v>
      </c>
      <c r="I1220" s="167"/>
      <c r="L1220" s="163"/>
      <c r="M1220" s="168"/>
      <c r="T1220" s="169"/>
      <c r="AT1220" s="164" t="s">
        <v>476</v>
      </c>
      <c r="AU1220" s="164" t="s">
        <v>86</v>
      </c>
      <c r="AV1220" s="12" t="s">
        <v>86</v>
      </c>
      <c r="AW1220" s="12" t="s">
        <v>38</v>
      </c>
      <c r="AX1220" s="12" t="s">
        <v>84</v>
      </c>
      <c r="AY1220" s="164" t="s">
        <v>146</v>
      </c>
    </row>
    <row r="1221" spans="2:65" s="1" customFormat="1" ht="16.5" customHeight="1">
      <c r="B1221" s="33"/>
      <c r="C1221" s="130" t="s">
        <v>2278</v>
      </c>
      <c r="D1221" s="130" t="s">
        <v>147</v>
      </c>
      <c r="E1221" s="131" t="s">
        <v>2279</v>
      </c>
      <c r="F1221" s="132" t="s">
        <v>2280</v>
      </c>
      <c r="G1221" s="133" t="s">
        <v>150</v>
      </c>
      <c r="H1221" s="134">
        <v>307.47000000000003</v>
      </c>
      <c r="I1221" s="135"/>
      <c r="J1221" s="136">
        <f>ROUND(I1221*H1221,2)</f>
        <v>0</v>
      </c>
      <c r="K1221" s="132" t="s">
        <v>21</v>
      </c>
      <c r="L1221" s="137"/>
      <c r="M1221" s="138" t="s">
        <v>21</v>
      </c>
      <c r="N1221" s="139" t="s">
        <v>48</v>
      </c>
      <c r="P1221" s="140">
        <f>O1221*H1221</f>
        <v>0</v>
      </c>
      <c r="Q1221" s="140">
        <v>1E-3</v>
      </c>
      <c r="R1221" s="140">
        <f>Q1221*H1221</f>
        <v>0.30747000000000002</v>
      </c>
      <c r="S1221" s="140">
        <v>0</v>
      </c>
      <c r="T1221" s="141">
        <f>S1221*H1221</f>
        <v>0</v>
      </c>
      <c r="AR1221" s="142" t="s">
        <v>295</v>
      </c>
      <c r="AT1221" s="142" t="s">
        <v>147</v>
      </c>
      <c r="AU1221" s="142" t="s">
        <v>86</v>
      </c>
      <c r="AY1221" s="18" t="s">
        <v>146</v>
      </c>
      <c r="BE1221" s="143">
        <f>IF(N1221="základní",J1221,0)</f>
        <v>0</v>
      </c>
      <c r="BF1221" s="143">
        <f>IF(N1221="snížená",J1221,0)</f>
        <v>0</v>
      </c>
      <c r="BG1221" s="143">
        <f>IF(N1221="zákl. přenesená",J1221,0)</f>
        <v>0</v>
      </c>
      <c r="BH1221" s="143">
        <f>IF(N1221="sníž. přenesená",J1221,0)</f>
        <v>0</v>
      </c>
      <c r="BI1221" s="143">
        <f>IF(N1221="nulová",J1221,0)</f>
        <v>0</v>
      </c>
      <c r="BJ1221" s="18" t="s">
        <v>84</v>
      </c>
      <c r="BK1221" s="143">
        <f>ROUND(I1221*H1221,2)</f>
        <v>0</v>
      </c>
      <c r="BL1221" s="18" t="s">
        <v>228</v>
      </c>
      <c r="BM1221" s="142" t="s">
        <v>2281</v>
      </c>
    </row>
    <row r="1222" spans="2:65" s="1" customFormat="1" ht="11.25">
      <c r="B1222" s="33"/>
      <c r="D1222" s="144" t="s">
        <v>154</v>
      </c>
      <c r="F1222" s="145" t="s">
        <v>2280</v>
      </c>
      <c r="I1222" s="146"/>
      <c r="L1222" s="33"/>
      <c r="M1222" s="147"/>
      <c r="T1222" s="54"/>
      <c r="AT1222" s="18" t="s">
        <v>154</v>
      </c>
      <c r="AU1222" s="18" t="s">
        <v>86</v>
      </c>
    </row>
    <row r="1223" spans="2:65" s="1" customFormat="1" ht="78">
      <c r="B1223" s="33"/>
      <c r="D1223" s="144" t="s">
        <v>156</v>
      </c>
      <c r="F1223" s="148" t="s">
        <v>2271</v>
      </c>
      <c r="I1223" s="146"/>
      <c r="L1223" s="33"/>
      <c r="M1223" s="147"/>
      <c r="T1223" s="54"/>
      <c r="AT1223" s="18" t="s">
        <v>156</v>
      </c>
      <c r="AU1223" s="18" t="s">
        <v>86</v>
      </c>
    </row>
    <row r="1224" spans="2:65" s="12" customFormat="1" ht="11.25">
      <c r="B1224" s="163"/>
      <c r="D1224" s="144" t="s">
        <v>476</v>
      </c>
      <c r="E1224" s="164" t="s">
        <v>914</v>
      </c>
      <c r="F1224" s="165" t="s">
        <v>2282</v>
      </c>
      <c r="H1224" s="166">
        <v>307.47000000000003</v>
      </c>
      <c r="I1224" s="167"/>
      <c r="L1224" s="163"/>
      <c r="M1224" s="168"/>
      <c r="T1224" s="169"/>
      <c r="AT1224" s="164" t="s">
        <v>476</v>
      </c>
      <c r="AU1224" s="164" t="s">
        <v>86</v>
      </c>
      <c r="AV1224" s="12" t="s">
        <v>86</v>
      </c>
      <c r="AW1224" s="12" t="s">
        <v>38</v>
      </c>
      <c r="AX1224" s="12" t="s">
        <v>84</v>
      </c>
      <c r="AY1224" s="164" t="s">
        <v>146</v>
      </c>
    </row>
    <row r="1225" spans="2:65" s="1" customFormat="1" ht="16.5" customHeight="1">
      <c r="B1225" s="33"/>
      <c r="C1225" s="149" t="s">
        <v>2283</v>
      </c>
      <c r="D1225" s="149" t="s">
        <v>195</v>
      </c>
      <c r="E1225" s="150" t="s">
        <v>2284</v>
      </c>
      <c r="F1225" s="151" t="s">
        <v>2285</v>
      </c>
      <c r="G1225" s="152" t="s">
        <v>150</v>
      </c>
      <c r="H1225" s="153">
        <v>3503</v>
      </c>
      <c r="I1225" s="154"/>
      <c r="J1225" s="155">
        <f>ROUND(I1225*H1225,2)</f>
        <v>0</v>
      </c>
      <c r="K1225" s="151" t="s">
        <v>967</v>
      </c>
      <c r="L1225" s="33"/>
      <c r="M1225" s="156" t="s">
        <v>21</v>
      </c>
      <c r="N1225" s="157" t="s">
        <v>48</v>
      </c>
      <c r="P1225" s="140">
        <f>O1225*H1225</f>
        <v>0</v>
      </c>
      <c r="Q1225" s="140">
        <v>5.0000000000000002E-5</v>
      </c>
      <c r="R1225" s="140">
        <f>Q1225*H1225</f>
        <v>0.17515</v>
      </c>
      <c r="S1225" s="140">
        <v>0</v>
      </c>
      <c r="T1225" s="141">
        <f>S1225*H1225</f>
        <v>0</v>
      </c>
      <c r="AR1225" s="142" t="s">
        <v>228</v>
      </c>
      <c r="AT1225" s="142" t="s">
        <v>195</v>
      </c>
      <c r="AU1225" s="142" t="s">
        <v>86</v>
      </c>
      <c r="AY1225" s="18" t="s">
        <v>146</v>
      </c>
      <c r="BE1225" s="143">
        <f>IF(N1225="základní",J1225,0)</f>
        <v>0</v>
      </c>
      <c r="BF1225" s="143">
        <f>IF(N1225="snížená",J1225,0)</f>
        <v>0</v>
      </c>
      <c r="BG1225" s="143">
        <f>IF(N1225="zákl. přenesená",J1225,0)</f>
        <v>0</v>
      </c>
      <c r="BH1225" s="143">
        <f>IF(N1225="sníž. přenesená",J1225,0)</f>
        <v>0</v>
      </c>
      <c r="BI1225" s="143">
        <f>IF(N1225="nulová",J1225,0)</f>
        <v>0</v>
      </c>
      <c r="BJ1225" s="18" t="s">
        <v>84</v>
      </c>
      <c r="BK1225" s="143">
        <f>ROUND(I1225*H1225,2)</f>
        <v>0</v>
      </c>
      <c r="BL1225" s="18" t="s">
        <v>228</v>
      </c>
      <c r="BM1225" s="142" t="s">
        <v>2286</v>
      </c>
    </row>
    <row r="1226" spans="2:65" s="1" customFormat="1" ht="11.25">
      <c r="B1226" s="33"/>
      <c r="D1226" s="144" t="s">
        <v>154</v>
      </c>
      <c r="F1226" s="145" t="s">
        <v>2287</v>
      </c>
      <c r="I1226" s="146"/>
      <c r="L1226" s="33"/>
      <c r="M1226" s="147"/>
      <c r="T1226" s="54"/>
      <c r="AT1226" s="18" t="s">
        <v>154</v>
      </c>
      <c r="AU1226" s="18" t="s">
        <v>86</v>
      </c>
    </row>
    <row r="1227" spans="2:65" s="1" customFormat="1" ht="11.25">
      <c r="B1227" s="33"/>
      <c r="D1227" s="181" t="s">
        <v>970</v>
      </c>
      <c r="F1227" s="182" t="s">
        <v>2288</v>
      </c>
      <c r="I1227" s="146"/>
      <c r="L1227" s="33"/>
      <c r="M1227" s="147"/>
      <c r="T1227" s="54"/>
      <c r="AT1227" s="18" t="s">
        <v>970</v>
      </c>
      <c r="AU1227" s="18" t="s">
        <v>86</v>
      </c>
    </row>
    <row r="1228" spans="2:65" s="1" customFormat="1" ht="29.25">
      <c r="B1228" s="33"/>
      <c r="D1228" s="144" t="s">
        <v>984</v>
      </c>
      <c r="F1228" s="148" t="s">
        <v>2266</v>
      </c>
      <c r="I1228" s="146"/>
      <c r="L1228" s="33"/>
      <c r="M1228" s="147"/>
      <c r="T1228" s="54"/>
      <c r="AT1228" s="18" t="s">
        <v>984</v>
      </c>
      <c r="AU1228" s="18" t="s">
        <v>86</v>
      </c>
    </row>
    <row r="1229" spans="2:65" s="12" customFormat="1" ht="11.25">
      <c r="B1229" s="163"/>
      <c r="D1229" s="144" t="s">
        <v>476</v>
      </c>
      <c r="E1229" s="164" t="s">
        <v>21</v>
      </c>
      <c r="F1229" s="165" t="s">
        <v>873</v>
      </c>
      <c r="H1229" s="166">
        <v>1754.73</v>
      </c>
      <c r="I1229" s="167"/>
      <c r="L1229" s="163"/>
      <c r="M1229" s="168"/>
      <c r="T1229" s="169"/>
      <c r="AT1229" s="164" t="s">
        <v>476</v>
      </c>
      <c r="AU1229" s="164" t="s">
        <v>86</v>
      </c>
      <c r="AV1229" s="12" t="s">
        <v>86</v>
      </c>
      <c r="AW1229" s="12" t="s">
        <v>38</v>
      </c>
      <c r="AX1229" s="12" t="s">
        <v>77</v>
      </c>
      <c r="AY1229" s="164" t="s">
        <v>146</v>
      </c>
    </row>
    <row r="1230" spans="2:65" s="12" customFormat="1" ht="11.25">
      <c r="B1230" s="163"/>
      <c r="D1230" s="144" t="s">
        <v>476</v>
      </c>
      <c r="E1230" s="164" t="s">
        <v>21</v>
      </c>
      <c r="F1230" s="165" t="s">
        <v>2289</v>
      </c>
      <c r="H1230" s="166">
        <v>1378.85</v>
      </c>
      <c r="I1230" s="167"/>
      <c r="L1230" s="163"/>
      <c r="M1230" s="168"/>
      <c r="T1230" s="169"/>
      <c r="AT1230" s="164" t="s">
        <v>476</v>
      </c>
      <c r="AU1230" s="164" t="s">
        <v>86</v>
      </c>
      <c r="AV1230" s="12" t="s">
        <v>86</v>
      </c>
      <c r="AW1230" s="12" t="s">
        <v>38</v>
      </c>
      <c r="AX1230" s="12" t="s">
        <v>77</v>
      </c>
      <c r="AY1230" s="164" t="s">
        <v>146</v>
      </c>
    </row>
    <row r="1231" spans="2:65" s="12" customFormat="1" ht="11.25">
      <c r="B1231" s="163"/>
      <c r="D1231" s="144" t="s">
        <v>476</v>
      </c>
      <c r="E1231" s="164" t="s">
        <v>21</v>
      </c>
      <c r="F1231" s="165" t="s">
        <v>858</v>
      </c>
      <c r="H1231" s="166">
        <v>88.65</v>
      </c>
      <c r="I1231" s="167"/>
      <c r="L1231" s="163"/>
      <c r="M1231" s="168"/>
      <c r="T1231" s="169"/>
      <c r="AT1231" s="164" t="s">
        <v>476</v>
      </c>
      <c r="AU1231" s="164" t="s">
        <v>86</v>
      </c>
      <c r="AV1231" s="12" t="s">
        <v>86</v>
      </c>
      <c r="AW1231" s="12" t="s">
        <v>38</v>
      </c>
      <c r="AX1231" s="12" t="s">
        <v>77</v>
      </c>
      <c r="AY1231" s="164" t="s">
        <v>146</v>
      </c>
    </row>
    <row r="1232" spans="2:65" s="12" customFormat="1" ht="11.25">
      <c r="B1232" s="163"/>
      <c r="D1232" s="144" t="s">
        <v>476</v>
      </c>
      <c r="E1232" s="164" t="s">
        <v>21</v>
      </c>
      <c r="F1232" s="165" t="s">
        <v>861</v>
      </c>
      <c r="H1232" s="166">
        <v>98.06</v>
      </c>
      <c r="I1232" s="167"/>
      <c r="L1232" s="163"/>
      <c r="M1232" s="168"/>
      <c r="T1232" s="169"/>
      <c r="AT1232" s="164" t="s">
        <v>476</v>
      </c>
      <c r="AU1232" s="164" t="s">
        <v>86</v>
      </c>
      <c r="AV1232" s="12" t="s">
        <v>86</v>
      </c>
      <c r="AW1232" s="12" t="s">
        <v>38</v>
      </c>
      <c r="AX1232" s="12" t="s">
        <v>77</v>
      </c>
      <c r="AY1232" s="164" t="s">
        <v>146</v>
      </c>
    </row>
    <row r="1233" spans="2:65" s="12" customFormat="1" ht="11.25">
      <c r="B1233" s="163"/>
      <c r="D1233" s="144" t="s">
        <v>476</v>
      </c>
      <c r="E1233" s="164" t="s">
        <v>21</v>
      </c>
      <c r="F1233" s="165" t="s">
        <v>864</v>
      </c>
      <c r="H1233" s="166">
        <v>93.84</v>
      </c>
      <c r="I1233" s="167"/>
      <c r="L1233" s="163"/>
      <c r="M1233" s="168"/>
      <c r="T1233" s="169"/>
      <c r="AT1233" s="164" t="s">
        <v>476</v>
      </c>
      <c r="AU1233" s="164" t="s">
        <v>86</v>
      </c>
      <c r="AV1233" s="12" t="s">
        <v>86</v>
      </c>
      <c r="AW1233" s="12" t="s">
        <v>38</v>
      </c>
      <c r="AX1233" s="12" t="s">
        <v>77</v>
      </c>
      <c r="AY1233" s="164" t="s">
        <v>146</v>
      </c>
    </row>
    <row r="1234" spans="2:65" s="12" customFormat="1" ht="11.25">
      <c r="B1234" s="163"/>
      <c r="D1234" s="144" t="s">
        <v>476</v>
      </c>
      <c r="E1234" s="164" t="s">
        <v>21</v>
      </c>
      <c r="F1234" s="165" t="s">
        <v>867</v>
      </c>
      <c r="H1234" s="166">
        <v>88.87</v>
      </c>
      <c r="I1234" s="167"/>
      <c r="L1234" s="163"/>
      <c r="M1234" s="168"/>
      <c r="T1234" s="169"/>
      <c r="AT1234" s="164" t="s">
        <v>476</v>
      </c>
      <c r="AU1234" s="164" t="s">
        <v>86</v>
      </c>
      <c r="AV1234" s="12" t="s">
        <v>86</v>
      </c>
      <c r="AW1234" s="12" t="s">
        <v>38</v>
      </c>
      <c r="AX1234" s="12" t="s">
        <v>77</v>
      </c>
      <c r="AY1234" s="164" t="s">
        <v>146</v>
      </c>
    </row>
    <row r="1235" spans="2:65" s="13" customFormat="1" ht="11.25">
      <c r="B1235" s="170"/>
      <c r="D1235" s="144" t="s">
        <v>476</v>
      </c>
      <c r="E1235" s="171" t="s">
        <v>21</v>
      </c>
      <c r="F1235" s="172" t="s">
        <v>479</v>
      </c>
      <c r="H1235" s="173">
        <v>3503</v>
      </c>
      <c r="I1235" s="174"/>
      <c r="L1235" s="170"/>
      <c r="M1235" s="175"/>
      <c r="T1235" s="176"/>
      <c r="AT1235" s="171" t="s">
        <v>476</v>
      </c>
      <c r="AU1235" s="171" t="s">
        <v>86</v>
      </c>
      <c r="AV1235" s="13" t="s">
        <v>168</v>
      </c>
      <c r="AW1235" s="13" t="s">
        <v>38</v>
      </c>
      <c r="AX1235" s="13" t="s">
        <v>84</v>
      </c>
      <c r="AY1235" s="171" t="s">
        <v>146</v>
      </c>
    </row>
    <row r="1236" spans="2:65" s="1" customFormat="1" ht="16.5" customHeight="1">
      <c r="B1236" s="33"/>
      <c r="C1236" s="130" t="s">
        <v>2290</v>
      </c>
      <c r="D1236" s="130" t="s">
        <v>147</v>
      </c>
      <c r="E1236" s="131" t="s">
        <v>2291</v>
      </c>
      <c r="F1236" s="132" t="s">
        <v>2292</v>
      </c>
      <c r="G1236" s="133" t="s">
        <v>150</v>
      </c>
      <c r="H1236" s="134">
        <v>1754.73</v>
      </c>
      <c r="I1236" s="135"/>
      <c r="J1236" s="136">
        <f>ROUND(I1236*H1236,2)</f>
        <v>0</v>
      </c>
      <c r="K1236" s="132" t="s">
        <v>21</v>
      </c>
      <c r="L1236" s="137"/>
      <c r="M1236" s="138" t="s">
        <v>21</v>
      </c>
      <c r="N1236" s="139" t="s">
        <v>48</v>
      </c>
      <c r="P1236" s="140">
        <f>O1236*H1236</f>
        <v>0</v>
      </c>
      <c r="Q1236" s="140">
        <v>1E-3</v>
      </c>
      <c r="R1236" s="140">
        <f>Q1236*H1236</f>
        <v>1.7547300000000001</v>
      </c>
      <c r="S1236" s="140">
        <v>0</v>
      </c>
      <c r="T1236" s="141">
        <f>S1236*H1236</f>
        <v>0</v>
      </c>
      <c r="AR1236" s="142" t="s">
        <v>295</v>
      </c>
      <c r="AT1236" s="142" t="s">
        <v>147</v>
      </c>
      <c r="AU1236" s="142" t="s">
        <v>86</v>
      </c>
      <c r="AY1236" s="18" t="s">
        <v>146</v>
      </c>
      <c r="BE1236" s="143">
        <f>IF(N1236="základní",J1236,0)</f>
        <v>0</v>
      </c>
      <c r="BF1236" s="143">
        <f>IF(N1236="snížená",J1236,0)</f>
        <v>0</v>
      </c>
      <c r="BG1236" s="143">
        <f>IF(N1236="zákl. přenesená",J1236,0)</f>
        <v>0</v>
      </c>
      <c r="BH1236" s="143">
        <f>IF(N1236="sníž. přenesená",J1236,0)</f>
        <v>0</v>
      </c>
      <c r="BI1236" s="143">
        <f>IF(N1236="nulová",J1236,0)</f>
        <v>0</v>
      </c>
      <c r="BJ1236" s="18" t="s">
        <v>84</v>
      </c>
      <c r="BK1236" s="143">
        <f>ROUND(I1236*H1236,2)</f>
        <v>0</v>
      </c>
      <c r="BL1236" s="18" t="s">
        <v>228</v>
      </c>
      <c r="BM1236" s="142" t="s">
        <v>2293</v>
      </c>
    </row>
    <row r="1237" spans="2:65" s="1" customFormat="1" ht="29.25">
      <c r="B1237" s="33"/>
      <c r="D1237" s="144" t="s">
        <v>154</v>
      </c>
      <c r="F1237" s="145" t="s">
        <v>2294</v>
      </c>
      <c r="I1237" s="146"/>
      <c r="L1237" s="33"/>
      <c r="M1237" s="147"/>
      <c r="T1237" s="54"/>
      <c r="AT1237" s="18" t="s">
        <v>154</v>
      </c>
      <c r="AU1237" s="18" t="s">
        <v>86</v>
      </c>
    </row>
    <row r="1238" spans="2:65" s="1" customFormat="1" ht="78">
      <c r="B1238" s="33"/>
      <c r="D1238" s="144" t="s">
        <v>156</v>
      </c>
      <c r="F1238" s="148" t="s">
        <v>2271</v>
      </c>
      <c r="I1238" s="146"/>
      <c r="L1238" s="33"/>
      <c r="M1238" s="147"/>
      <c r="T1238" s="54"/>
      <c r="AT1238" s="18" t="s">
        <v>156</v>
      </c>
      <c r="AU1238" s="18" t="s">
        <v>86</v>
      </c>
    </row>
    <row r="1239" spans="2:65" s="12" customFormat="1" ht="11.25">
      <c r="B1239" s="163"/>
      <c r="D1239" s="144" t="s">
        <v>476</v>
      </c>
      <c r="E1239" s="164" t="s">
        <v>873</v>
      </c>
      <c r="F1239" s="165" t="s">
        <v>2295</v>
      </c>
      <c r="H1239" s="166">
        <v>1754.73</v>
      </c>
      <c r="I1239" s="167"/>
      <c r="L1239" s="163"/>
      <c r="M1239" s="168"/>
      <c r="T1239" s="169"/>
      <c r="AT1239" s="164" t="s">
        <v>476</v>
      </c>
      <c r="AU1239" s="164" t="s">
        <v>86</v>
      </c>
      <c r="AV1239" s="12" t="s">
        <v>86</v>
      </c>
      <c r="AW1239" s="12" t="s">
        <v>38</v>
      </c>
      <c r="AX1239" s="12" t="s">
        <v>84</v>
      </c>
      <c r="AY1239" s="164" t="s">
        <v>146</v>
      </c>
    </row>
    <row r="1240" spans="2:65" s="1" customFormat="1" ht="16.5" customHeight="1">
      <c r="B1240" s="33"/>
      <c r="C1240" s="130" t="s">
        <v>2296</v>
      </c>
      <c r="D1240" s="130" t="s">
        <v>147</v>
      </c>
      <c r="E1240" s="131" t="s">
        <v>2297</v>
      </c>
      <c r="F1240" s="132" t="s">
        <v>2298</v>
      </c>
      <c r="G1240" s="133" t="s">
        <v>150</v>
      </c>
      <c r="H1240" s="134">
        <v>1378.85</v>
      </c>
      <c r="I1240" s="135"/>
      <c r="J1240" s="136">
        <f>ROUND(I1240*H1240,2)</f>
        <v>0</v>
      </c>
      <c r="K1240" s="132" t="s">
        <v>21</v>
      </c>
      <c r="L1240" s="137"/>
      <c r="M1240" s="138" t="s">
        <v>21</v>
      </c>
      <c r="N1240" s="139" t="s">
        <v>48</v>
      </c>
      <c r="P1240" s="140">
        <f>O1240*H1240</f>
        <v>0</v>
      </c>
      <c r="Q1240" s="140">
        <v>1E-3</v>
      </c>
      <c r="R1240" s="140">
        <f>Q1240*H1240</f>
        <v>1.3788499999999999</v>
      </c>
      <c r="S1240" s="140">
        <v>0</v>
      </c>
      <c r="T1240" s="141">
        <f>S1240*H1240</f>
        <v>0</v>
      </c>
      <c r="AR1240" s="142" t="s">
        <v>295</v>
      </c>
      <c r="AT1240" s="142" t="s">
        <v>147</v>
      </c>
      <c r="AU1240" s="142" t="s">
        <v>86</v>
      </c>
      <c r="AY1240" s="18" t="s">
        <v>146</v>
      </c>
      <c r="BE1240" s="143">
        <f>IF(N1240="základní",J1240,0)</f>
        <v>0</v>
      </c>
      <c r="BF1240" s="143">
        <f>IF(N1240="snížená",J1240,0)</f>
        <v>0</v>
      </c>
      <c r="BG1240" s="143">
        <f>IF(N1240="zákl. přenesená",J1240,0)</f>
        <v>0</v>
      </c>
      <c r="BH1240" s="143">
        <f>IF(N1240="sníž. přenesená",J1240,0)</f>
        <v>0</v>
      </c>
      <c r="BI1240" s="143">
        <f>IF(N1240="nulová",J1240,0)</f>
        <v>0</v>
      </c>
      <c r="BJ1240" s="18" t="s">
        <v>84</v>
      </c>
      <c r="BK1240" s="143">
        <f>ROUND(I1240*H1240,2)</f>
        <v>0</v>
      </c>
      <c r="BL1240" s="18" t="s">
        <v>228</v>
      </c>
      <c r="BM1240" s="142" t="s">
        <v>2299</v>
      </c>
    </row>
    <row r="1241" spans="2:65" s="1" customFormat="1" ht="29.25">
      <c r="B1241" s="33"/>
      <c r="D1241" s="144" t="s">
        <v>154</v>
      </c>
      <c r="F1241" s="145" t="s">
        <v>2300</v>
      </c>
      <c r="I1241" s="146"/>
      <c r="L1241" s="33"/>
      <c r="M1241" s="147"/>
      <c r="T1241" s="54"/>
      <c r="AT1241" s="18" t="s">
        <v>154</v>
      </c>
      <c r="AU1241" s="18" t="s">
        <v>86</v>
      </c>
    </row>
    <row r="1242" spans="2:65" s="1" customFormat="1" ht="87.75">
      <c r="B1242" s="33"/>
      <c r="D1242" s="144" t="s">
        <v>156</v>
      </c>
      <c r="F1242" s="148" t="s">
        <v>2301</v>
      </c>
      <c r="I1242" s="146"/>
      <c r="L1242" s="33"/>
      <c r="M1242" s="147"/>
      <c r="T1242" s="54"/>
      <c r="AT1242" s="18" t="s">
        <v>156</v>
      </c>
      <c r="AU1242" s="18" t="s">
        <v>86</v>
      </c>
    </row>
    <row r="1243" spans="2:65" s="12" customFormat="1" ht="11.25">
      <c r="B1243" s="163"/>
      <c r="D1243" s="144" t="s">
        <v>476</v>
      </c>
      <c r="E1243" s="164" t="s">
        <v>870</v>
      </c>
      <c r="F1243" s="165" t="s">
        <v>2302</v>
      </c>
      <c r="H1243" s="166">
        <v>1378.85</v>
      </c>
      <c r="I1243" s="167"/>
      <c r="L1243" s="163"/>
      <c r="M1243" s="168"/>
      <c r="T1243" s="169"/>
      <c r="AT1243" s="164" t="s">
        <v>476</v>
      </c>
      <c r="AU1243" s="164" t="s">
        <v>86</v>
      </c>
      <c r="AV1243" s="12" t="s">
        <v>86</v>
      </c>
      <c r="AW1243" s="12" t="s">
        <v>38</v>
      </c>
      <c r="AX1243" s="12" t="s">
        <v>84</v>
      </c>
      <c r="AY1243" s="164" t="s">
        <v>146</v>
      </c>
    </row>
    <row r="1244" spans="2:65" s="1" customFormat="1" ht="16.5" customHeight="1">
      <c r="B1244" s="33"/>
      <c r="C1244" s="130" t="s">
        <v>2303</v>
      </c>
      <c r="D1244" s="130" t="s">
        <v>147</v>
      </c>
      <c r="E1244" s="131" t="s">
        <v>2304</v>
      </c>
      <c r="F1244" s="132" t="s">
        <v>2305</v>
      </c>
      <c r="G1244" s="133" t="s">
        <v>150</v>
      </c>
      <c r="H1244" s="134">
        <v>88.65</v>
      </c>
      <c r="I1244" s="135"/>
      <c r="J1244" s="136">
        <f>ROUND(I1244*H1244,2)</f>
        <v>0</v>
      </c>
      <c r="K1244" s="132" t="s">
        <v>21</v>
      </c>
      <c r="L1244" s="137"/>
      <c r="M1244" s="138" t="s">
        <v>21</v>
      </c>
      <c r="N1244" s="139" t="s">
        <v>48</v>
      </c>
      <c r="P1244" s="140">
        <f>O1244*H1244</f>
        <v>0</v>
      </c>
      <c r="Q1244" s="140">
        <v>1E-3</v>
      </c>
      <c r="R1244" s="140">
        <f>Q1244*H1244</f>
        <v>8.8650000000000007E-2</v>
      </c>
      <c r="S1244" s="140">
        <v>0</v>
      </c>
      <c r="T1244" s="141">
        <f>S1244*H1244</f>
        <v>0</v>
      </c>
      <c r="AR1244" s="142" t="s">
        <v>295</v>
      </c>
      <c r="AT1244" s="142" t="s">
        <v>147</v>
      </c>
      <c r="AU1244" s="142" t="s">
        <v>86</v>
      </c>
      <c r="AY1244" s="18" t="s">
        <v>146</v>
      </c>
      <c r="BE1244" s="143">
        <f>IF(N1244="základní",J1244,0)</f>
        <v>0</v>
      </c>
      <c r="BF1244" s="143">
        <f>IF(N1244="snížená",J1244,0)</f>
        <v>0</v>
      </c>
      <c r="BG1244" s="143">
        <f>IF(N1244="zákl. přenesená",J1244,0)</f>
        <v>0</v>
      </c>
      <c r="BH1244" s="143">
        <f>IF(N1244="sníž. přenesená",J1244,0)</f>
        <v>0</v>
      </c>
      <c r="BI1244" s="143">
        <f>IF(N1244="nulová",J1244,0)</f>
        <v>0</v>
      </c>
      <c r="BJ1244" s="18" t="s">
        <v>84</v>
      </c>
      <c r="BK1244" s="143">
        <f>ROUND(I1244*H1244,2)</f>
        <v>0</v>
      </c>
      <c r="BL1244" s="18" t="s">
        <v>228</v>
      </c>
      <c r="BM1244" s="142" t="s">
        <v>2306</v>
      </c>
    </row>
    <row r="1245" spans="2:65" s="1" customFormat="1" ht="11.25">
      <c r="B1245" s="33"/>
      <c r="D1245" s="144" t="s">
        <v>154</v>
      </c>
      <c r="F1245" s="145" t="s">
        <v>2305</v>
      </c>
      <c r="I1245" s="146"/>
      <c r="L1245" s="33"/>
      <c r="M1245" s="147"/>
      <c r="T1245" s="54"/>
      <c r="AT1245" s="18" t="s">
        <v>154</v>
      </c>
      <c r="AU1245" s="18" t="s">
        <v>86</v>
      </c>
    </row>
    <row r="1246" spans="2:65" s="1" customFormat="1" ht="78">
      <c r="B1246" s="33"/>
      <c r="D1246" s="144" t="s">
        <v>156</v>
      </c>
      <c r="F1246" s="148" t="s">
        <v>2271</v>
      </c>
      <c r="I1246" s="146"/>
      <c r="L1246" s="33"/>
      <c r="M1246" s="147"/>
      <c r="T1246" s="54"/>
      <c r="AT1246" s="18" t="s">
        <v>156</v>
      </c>
      <c r="AU1246" s="18" t="s">
        <v>86</v>
      </c>
    </row>
    <row r="1247" spans="2:65" s="12" customFormat="1" ht="11.25">
      <c r="B1247" s="163"/>
      <c r="D1247" s="144" t="s">
        <v>476</v>
      </c>
      <c r="E1247" s="164" t="s">
        <v>858</v>
      </c>
      <c r="F1247" s="165" t="s">
        <v>2307</v>
      </c>
      <c r="H1247" s="166">
        <v>88.65</v>
      </c>
      <c r="I1247" s="167"/>
      <c r="L1247" s="163"/>
      <c r="M1247" s="168"/>
      <c r="T1247" s="169"/>
      <c r="AT1247" s="164" t="s">
        <v>476</v>
      </c>
      <c r="AU1247" s="164" t="s">
        <v>86</v>
      </c>
      <c r="AV1247" s="12" t="s">
        <v>86</v>
      </c>
      <c r="AW1247" s="12" t="s">
        <v>38</v>
      </c>
      <c r="AX1247" s="12" t="s">
        <v>84</v>
      </c>
      <c r="AY1247" s="164" t="s">
        <v>146</v>
      </c>
    </row>
    <row r="1248" spans="2:65" s="1" customFormat="1" ht="16.5" customHeight="1">
      <c r="B1248" s="33"/>
      <c r="C1248" s="130" t="s">
        <v>2308</v>
      </c>
      <c r="D1248" s="130" t="s">
        <v>147</v>
      </c>
      <c r="E1248" s="131" t="s">
        <v>2309</v>
      </c>
      <c r="F1248" s="132" t="s">
        <v>2310</v>
      </c>
      <c r="G1248" s="133" t="s">
        <v>150</v>
      </c>
      <c r="H1248" s="134">
        <v>98.06</v>
      </c>
      <c r="I1248" s="135"/>
      <c r="J1248" s="136">
        <f>ROUND(I1248*H1248,2)</f>
        <v>0</v>
      </c>
      <c r="K1248" s="132" t="s">
        <v>21</v>
      </c>
      <c r="L1248" s="137"/>
      <c r="M1248" s="138" t="s">
        <v>21</v>
      </c>
      <c r="N1248" s="139" t="s">
        <v>48</v>
      </c>
      <c r="P1248" s="140">
        <f>O1248*H1248</f>
        <v>0</v>
      </c>
      <c r="Q1248" s="140">
        <v>1E-3</v>
      </c>
      <c r="R1248" s="140">
        <f>Q1248*H1248</f>
        <v>9.8060000000000008E-2</v>
      </c>
      <c r="S1248" s="140">
        <v>0</v>
      </c>
      <c r="T1248" s="141">
        <f>S1248*H1248</f>
        <v>0</v>
      </c>
      <c r="AR1248" s="142" t="s">
        <v>295</v>
      </c>
      <c r="AT1248" s="142" t="s">
        <v>147</v>
      </c>
      <c r="AU1248" s="142" t="s">
        <v>86</v>
      </c>
      <c r="AY1248" s="18" t="s">
        <v>146</v>
      </c>
      <c r="BE1248" s="143">
        <f>IF(N1248="základní",J1248,0)</f>
        <v>0</v>
      </c>
      <c r="BF1248" s="143">
        <f>IF(N1248="snížená",J1248,0)</f>
        <v>0</v>
      </c>
      <c r="BG1248" s="143">
        <f>IF(N1248="zákl. přenesená",J1248,0)</f>
        <v>0</v>
      </c>
      <c r="BH1248" s="143">
        <f>IF(N1248="sníž. přenesená",J1248,0)</f>
        <v>0</v>
      </c>
      <c r="BI1248" s="143">
        <f>IF(N1248="nulová",J1248,0)</f>
        <v>0</v>
      </c>
      <c r="BJ1248" s="18" t="s">
        <v>84</v>
      </c>
      <c r="BK1248" s="143">
        <f>ROUND(I1248*H1248,2)</f>
        <v>0</v>
      </c>
      <c r="BL1248" s="18" t="s">
        <v>228</v>
      </c>
      <c r="BM1248" s="142" t="s">
        <v>2311</v>
      </c>
    </row>
    <row r="1249" spans="2:65" s="1" customFormat="1" ht="11.25">
      <c r="B1249" s="33"/>
      <c r="D1249" s="144" t="s">
        <v>154</v>
      </c>
      <c r="F1249" s="145" t="s">
        <v>2310</v>
      </c>
      <c r="I1249" s="146"/>
      <c r="L1249" s="33"/>
      <c r="M1249" s="147"/>
      <c r="T1249" s="54"/>
      <c r="AT1249" s="18" t="s">
        <v>154</v>
      </c>
      <c r="AU1249" s="18" t="s">
        <v>86</v>
      </c>
    </row>
    <row r="1250" spans="2:65" s="1" customFormat="1" ht="78">
      <c r="B1250" s="33"/>
      <c r="D1250" s="144" t="s">
        <v>156</v>
      </c>
      <c r="F1250" s="148" t="s">
        <v>2271</v>
      </c>
      <c r="I1250" s="146"/>
      <c r="L1250" s="33"/>
      <c r="M1250" s="147"/>
      <c r="T1250" s="54"/>
      <c r="AT1250" s="18" t="s">
        <v>156</v>
      </c>
      <c r="AU1250" s="18" t="s">
        <v>86</v>
      </c>
    </row>
    <row r="1251" spans="2:65" s="12" customFormat="1" ht="11.25">
      <c r="B1251" s="163"/>
      <c r="D1251" s="144" t="s">
        <v>476</v>
      </c>
      <c r="E1251" s="164" t="s">
        <v>861</v>
      </c>
      <c r="F1251" s="165" t="s">
        <v>2312</v>
      </c>
      <c r="H1251" s="166">
        <v>98.06</v>
      </c>
      <c r="I1251" s="167"/>
      <c r="L1251" s="163"/>
      <c r="M1251" s="168"/>
      <c r="T1251" s="169"/>
      <c r="AT1251" s="164" t="s">
        <v>476</v>
      </c>
      <c r="AU1251" s="164" t="s">
        <v>86</v>
      </c>
      <c r="AV1251" s="12" t="s">
        <v>86</v>
      </c>
      <c r="AW1251" s="12" t="s">
        <v>38</v>
      </c>
      <c r="AX1251" s="12" t="s">
        <v>84</v>
      </c>
      <c r="AY1251" s="164" t="s">
        <v>146</v>
      </c>
    </row>
    <row r="1252" spans="2:65" s="1" customFormat="1" ht="16.5" customHeight="1">
      <c r="B1252" s="33"/>
      <c r="C1252" s="130" t="s">
        <v>2313</v>
      </c>
      <c r="D1252" s="130" t="s">
        <v>147</v>
      </c>
      <c r="E1252" s="131" t="s">
        <v>2314</v>
      </c>
      <c r="F1252" s="132" t="s">
        <v>2315</v>
      </c>
      <c r="G1252" s="133" t="s">
        <v>150</v>
      </c>
      <c r="H1252" s="134">
        <v>93.84</v>
      </c>
      <c r="I1252" s="135"/>
      <c r="J1252" s="136">
        <f>ROUND(I1252*H1252,2)</f>
        <v>0</v>
      </c>
      <c r="K1252" s="132" t="s">
        <v>21</v>
      </c>
      <c r="L1252" s="137"/>
      <c r="M1252" s="138" t="s">
        <v>21</v>
      </c>
      <c r="N1252" s="139" t="s">
        <v>48</v>
      </c>
      <c r="P1252" s="140">
        <f>O1252*H1252</f>
        <v>0</v>
      </c>
      <c r="Q1252" s="140">
        <v>1E-3</v>
      </c>
      <c r="R1252" s="140">
        <f>Q1252*H1252</f>
        <v>9.3840000000000007E-2</v>
      </c>
      <c r="S1252" s="140">
        <v>0</v>
      </c>
      <c r="T1252" s="141">
        <f>S1252*H1252</f>
        <v>0</v>
      </c>
      <c r="AR1252" s="142" t="s">
        <v>295</v>
      </c>
      <c r="AT1252" s="142" t="s">
        <v>147</v>
      </c>
      <c r="AU1252" s="142" t="s">
        <v>86</v>
      </c>
      <c r="AY1252" s="18" t="s">
        <v>146</v>
      </c>
      <c r="BE1252" s="143">
        <f>IF(N1252="základní",J1252,0)</f>
        <v>0</v>
      </c>
      <c r="BF1252" s="143">
        <f>IF(N1252="snížená",J1252,0)</f>
        <v>0</v>
      </c>
      <c r="BG1252" s="143">
        <f>IF(N1252="zákl. přenesená",J1252,0)</f>
        <v>0</v>
      </c>
      <c r="BH1252" s="143">
        <f>IF(N1252="sníž. přenesená",J1252,0)</f>
        <v>0</v>
      </c>
      <c r="BI1252" s="143">
        <f>IF(N1252="nulová",J1252,0)</f>
        <v>0</v>
      </c>
      <c r="BJ1252" s="18" t="s">
        <v>84</v>
      </c>
      <c r="BK1252" s="143">
        <f>ROUND(I1252*H1252,2)</f>
        <v>0</v>
      </c>
      <c r="BL1252" s="18" t="s">
        <v>228</v>
      </c>
      <c r="BM1252" s="142" t="s">
        <v>2316</v>
      </c>
    </row>
    <row r="1253" spans="2:65" s="1" customFormat="1" ht="11.25">
      <c r="B1253" s="33"/>
      <c r="D1253" s="144" t="s">
        <v>154</v>
      </c>
      <c r="F1253" s="145" t="s">
        <v>2315</v>
      </c>
      <c r="I1253" s="146"/>
      <c r="L1253" s="33"/>
      <c r="M1253" s="147"/>
      <c r="T1253" s="54"/>
      <c r="AT1253" s="18" t="s">
        <v>154</v>
      </c>
      <c r="AU1253" s="18" t="s">
        <v>86</v>
      </c>
    </row>
    <row r="1254" spans="2:65" s="1" customFormat="1" ht="78">
      <c r="B1254" s="33"/>
      <c r="D1254" s="144" t="s">
        <v>156</v>
      </c>
      <c r="F1254" s="148" t="s">
        <v>2271</v>
      </c>
      <c r="I1254" s="146"/>
      <c r="L1254" s="33"/>
      <c r="M1254" s="147"/>
      <c r="T1254" s="54"/>
      <c r="AT1254" s="18" t="s">
        <v>156</v>
      </c>
      <c r="AU1254" s="18" t="s">
        <v>86</v>
      </c>
    </row>
    <row r="1255" spans="2:65" s="12" customFormat="1" ht="11.25">
      <c r="B1255" s="163"/>
      <c r="D1255" s="144" t="s">
        <v>476</v>
      </c>
      <c r="E1255" s="164" t="s">
        <v>864</v>
      </c>
      <c r="F1255" s="165" t="s">
        <v>2317</v>
      </c>
      <c r="H1255" s="166">
        <v>93.84</v>
      </c>
      <c r="I1255" s="167"/>
      <c r="L1255" s="163"/>
      <c r="M1255" s="168"/>
      <c r="T1255" s="169"/>
      <c r="AT1255" s="164" t="s">
        <v>476</v>
      </c>
      <c r="AU1255" s="164" t="s">
        <v>86</v>
      </c>
      <c r="AV1255" s="12" t="s">
        <v>86</v>
      </c>
      <c r="AW1255" s="12" t="s">
        <v>38</v>
      </c>
      <c r="AX1255" s="12" t="s">
        <v>84</v>
      </c>
      <c r="AY1255" s="164" t="s">
        <v>146</v>
      </c>
    </row>
    <row r="1256" spans="2:65" s="1" customFormat="1" ht="16.5" customHeight="1">
      <c r="B1256" s="33"/>
      <c r="C1256" s="130" t="s">
        <v>2318</v>
      </c>
      <c r="D1256" s="130" t="s">
        <v>147</v>
      </c>
      <c r="E1256" s="131" t="s">
        <v>2319</v>
      </c>
      <c r="F1256" s="132" t="s">
        <v>2320</v>
      </c>
      <c r="G1256" s="133" t="s">
        <v>150</v>
      </c>
      <c r="H1256" s="134">
        <v>88.87</v>
      </c>
      <c r="I1256" s="135"/>
      <c r="J1256" s="136">
        <f>ROUND(I1256*H1256,2)</f>
        <v>0</v>
      </c>
      <c r="K1256" s="132" t="s">
        <v>21</v>
      </c>
      <c r="L1256" s="137"/>
      <c r="M1256" s="138" t="s">
        <v>21</v>
      </c>
      <c r="N1256" s="139" t="s">
        <v>48</v>
      </c>
      <c r="P1256" s="140">
        <f>O1256*H1256</f>
        <v>0</v>
      </c>
      <c r="Q1256" s="140">
        <v>1E-3</v>
      </c>
      <c r="R1256" s="140">
        <f>Q1256*H1256</f>
        <v>8.8870000000000005E-2</v>
      </c>
      <c r="S1256" s="140">
        <v>0</v>
      </c>
      <c r="T1256" s="141">
        <f>S1256*H1256</f>
        <v>0</v>
      </c>
      <c r="AR1256" s="142" t="s">
        <v>295</v>
      </c>
      <c r="AT1256" s="142" t="s">
        <v>147</v>
      </c>
      <c r="AU1256" s="142" t="s">
        <v>86</v>
      </c>
      <c r="AY1256" s="18" t="s">
        <v>146</v>
      </c>
      <c r="BE1256" s="143">
        <f>IF(N1256="základní",J1256,0)</f>
        <v>0</v>
      </c>
      <c r="BF1256" s="143">
        <f>IF(N1256="snížená",J1256,0)</f>
        <v>0</v>
      </c>
      <c r="BG1256" s="143">
        <f>IF(N1256="zákl. přenesená",J1256,0)</f>
        <v>0</v>
      </c>
      <c r="BH1256" s="143">
        <f>IF(N1256="sníž. přenesená",J1256,0)</f>
        <v>0</v>
      </c>
      <c r="BI1256" s="143">
        <f>IF(N1256="nulová",J1256,0)</f>
        <v>0</v>
      </c>
      <c r="BJ1256" s="18" t="s">
        <v>84</v>
      </c>
      <c r="BK1256" s="143">
        <f>ROUND(I1256*H1256,2)</f>
        <v>0</v>
      </c>
      <c r="BL1256" s="18" t="s">
        <v>228</v>
      </c>
      <c r="BM1256" s="142" t="s">
        <v>2321</v>
      </c>
    </row>
    <row r="1257" spans="2:65" s="1" customFormat="1" ht="11.25">
      <c r="B1257" s="33"/>
      <c r="D1257" s="144" t="s">
        <v>154</v>
      </c>
      <c r="F1257" s="145" t="s">
        <v>2320</v>
      </c>
      <c r="I1257" s="146"/>
      <c r="L1257" s="33"/>
      <c r="M1257" s="147"/>
      <c r="T1257" s="54"/>
      <c r="AT1257" s="18" t="s">
        <v>154</v>
      </c>
      <c r="AU1257" s="18" t="s">
        <v>86</v>
      </c>
    </row>
    <row r="1258" spans="2:65" s="1" customFormat="1" ht="78">
      <c r="B1258" s="33"/>
      <c r="D1258" s="144" t="s">
        <v>156</v>
      </c>
      <c r="F1258" s="148" t="s">
        <v>2271</v>
      </c>
      <c r="I1258" s="146"/>
      <c r="L1258" s="33"/>
      <c r="M1258" s="147"/>
      <c r="T1258" s="54"/>
      <c r="AT1258" s="18" t="s">
        <v>156</v>
      </c>
      <c r="AU1258" s="18" t="s">
        <v>86</v>
      </c>
    </row>
    <row r="1259" spans="2:65" s="12" customFormat="1" ht="11.25">
      <c r="B1259" s="163"/>
      <c r="D1259" s="144" t="s">
        <v>476</v>
      </c>
      <c r="E1259" s="164" t="s">
        <v>867</v>
      </c>
      <c r="F1259" s="165" t="s">
        <v>869</v>
      </c>
      <c r="H1259" s="166">
        <v>88.87</v>
      </c>
      <c r="I1259" s="167"/>
      <c r="L1259" s="163"/>
      <c r="M1259" s="168"/>
      <c r="T1259" s="169"/>
      <c r="AT1259" s="164" t="s">
        <v>476</v>
      </c>
      <c r="AU1259" s="164" t="s">
        <v>86</v>
      </c>
      <c r="AV1259" s="12" t="s">
        <v>86</v>
      </c>
      <c r="AW1259" s="12" t="s">
        <v>38</v>
      </c>
      <c r="AX1259" s="12" t="s">
        <v>84</v>
      </c>
      <c r="AY1259" s="164" t="s">
        <v>146</v>
      </c>
    </row>
    <row r="1260" spans="2:65" s="1" customFormat="1" ht="16.5" customHeight="1">
      <c r="B1260" s="33"/>
      <c r="C1260" s="149" t="s">
        <v>2322</v>
      </c>
      <c r="D1260" s="149" t="s">
        <v>195</v>
      </c>
      <c r="E1260" s="150" t="s">
        <v>2323</v>
      </c>
      <c r="F1260" s="151" t="s">
        <v>2324</v>
      </c>
      <c r="G1260" s="152" t="s">
        <v>150</v>
      </c>
      <c r="H1260" s="153">
        <v>1291.69</v>
      </c>
      <c r="I1260" s="154"/>
      <c r="J1260" s="155">
        <f>ROUND(I1260*H1260,2)</f>
        <v>0</v>
      </c>
      <c r="K1260" s="151" t="s">
        <v>967</v>
      </c>
      <c r="L1260" s="33"/>
      <c r="M1260" s="156" t="s">
        <v>21</v>
      </c>
      <c r="N1260" s="157" t="s">
        <v>48</v>
      </c>
      <c r="P1260" s="140">
        <f>O1260*H1260</f>
        <v>0</v>
      </c>
      <c r="Q1260" s="140">
        <v>5.0000000000000002E-5</v>
      </c>
      <c r="R1260" s="140">
        <f>Q1260*H1260</f>
        <v>6.4584500000000003E-2</v>
      </c>
      <c r="S1260" s="140">
        <v>0</v>
      </c>
      <c r="T1260" s="141">
        <f>S1260*H1260</f>
        <v>0</v>
      </c>
      <c r="AR1260" s="142" t="s">
        <v>228</v>
      </c>
      <c r="AT1260" s="142" t="s">
        <v>195</v>
      </c>
      <c r="AU1260" s="142" t="s">
        <v>86</v>
      </c>
      <c r="AY1260" s="18" t="s">
        <v>146</v>
      </c>
      <c r="BE1260" s="143">
        <f>IF(N1260="základní",J1260,0)</f>
        <v>0</v>
      </c>
      <c r="BF1260" s="143">
        <f>IF(N1260="snížená",J1260,0)</f>
        <v>0</v>
      </c>
      <c r="BG1260" s="143">
        <f>IF(N1260="zákl. přenesená",J1260,0)</f>
        <v>0</v>
      </c>
      <c r="BH1260" s="143">
        <f>IF(N1260="sníž. přenesená",J1260,0)</f>
        <v>0</v>
      </c>
      <c r="BI1260" s="143">
        <f>IF(N1260="nulová",J1260,0)</f>
        <v>0</v>
      </c>
      <c r="BJ1260" s="18" t="s">
        <v>84</v>
      </c>
      <c r="BK1260" s="143">
        <f>ROUND(I1260*H1260,2)</f>
        <v>0</v>
      </c>
      <c r="BL1260" s="18" t="s">
        <v>228</v>
      </c>
      <c r="BM1260" s="142" t="s">
        <v>2325</v>
      </c>
    </row>
    <row r="1261" spans="2:65" s="1" customFormat="1" ht="11.25">
      <c r="B1261" s="33"/>
      <c r="D1261" s="144" t="s">
        <v>154</v>
      </c>
      <c r="F1261" s="145" t="s">
        <v>2326</v>
      </c>
      <c r="I1261" s="146"/>
      <c r="L1261" s="33"/>
      <c r="M1261" s="147"/>
      <c r="T1261" s="54"/>
      <c r="AT1261" s="18" t="s">
        <v>154</v>
      </c>
      <c r="AU1261" s="18" t="s">
        <v>86</v>
      </c>
    </row>
    <row r="1262" spans="2:65" s="1" customFormat="1" ht="11.25">
      <c r="B1262" s="33"/>
      <c r="D1262" s="181" t="s">
        <v>970</v>
      </c>
      <c r="F1262" s="182" t="s">
        <v>2327</v>
      </c>
      <c r="I1262" s="146"/>
      <c r="L1262" s="33"/>
      <c r="M1262" s="147"/>
      <c r="T1262" s="54"/>
      <c r="AT1262" s="18" t="s">
        <v>970</v>
      </c>
      <c r="AU1262" s="18" t="s">
        <v>86</v>
      </c>
    </row>
    <row r="1263" spans="2:65" s="1" customFormat="1" ht="29.25">
      <c r="B1263" s="33"/>
      <c r="D1263" s="144" t="s">
        <v>984</v>
      </c>
      <c r="F1263" s="148" t="s">
        <v>2266</v>
      </c>
      <c r="I1263" s="146"/>
      <c r="L1263" s="33"/>
      <c r="M1263" s="147"/>
      <c r="T1263" s="54"/>
      <c r="AT1263" s="18" t="s">
        <v>984</v>
      </c>
      <c r="AU1263" s="18" t="s">
        <v>86</v>
      </c>
    </row>
    <row r="1264" spans="2:65" s="12" customFormat="1" ht="11.25">
      <c r="B1264" s="163"/>
      <c r="D1264" s="144" t="s">
        <v>476</v>
      </c>
      <c r="E1264" s="164" t="s">
        <v>21</v>
      </c>
      <c r="F1264" s="165" t="s">
        <v>845</v>
      </c>
      <c r="H1264" s="166">
        <v>324.66000000000003</v>
      </c>
      <c r="I1264" s="167"/>
      <c r="L1264" s="163"/>
      <c r="M1264" s="168"/>
      <c r="T1264" s="169"/>
      <c r="AT1264" s="164" t="s">
        <v>476</v>
      </c>
      <c r="AU1264" s="164" t="s">
        <v>86</v>
      </c>
      <c r="AV1264" s="12" t="s">
        <v>86</v>
      </c>
      <c r="AW1264" s="12" t="s">
        <v>38</v>
      </c>
      <c r="AX1264" s="12" t="s">
        <v>77</v>
      </c>
      <c r="AY1264" s="164" t="s">
        <v>146</v>
      </c>
    </row>
    <row r="1265" spans="2:65" s="12" customFormat="1" ht="11.25">
      <c r="B1265" s="163"/>
      <c r="D1265" s="144" t="s">
        <v>476</v>
      </c>
      <c r="E1265" s="164" t="s">
        <v>21</v>
      </c>
      <c r="F1265" s="165" t="s">
        <v>849</v>
      </c>
      <c r="H1265" s="166">
        <v>320.64</v>
      </c>
      <c r="I1265" s="167"/>
      <c r="L1265" s="163"/>
      <c r="M1265" s="168"/>
      <c r="T1265" s="169"/>
      <c r="AT1265" s="164" t="s">
        <v>476</v>
      </c>
      <c r="AU1265" s="164" t="s">
        <v>86</v>
      </c>
      <c r="AV1265" s="12" t="s">
        <v>86</v>
      </c>
      <c r="AW1265" s="12" t="s">
        <v>38</v>
      </c>
      <c r="AX1265" s="12" t="s">
        <v>77</v>
      </c>
      <c r="AY1265" s="164" t="s">
        <v>146</v>
      </c>
    </row>
    <row r="1266" spans="2:65" s="12" customFormat="1" ht="11.25">
      <c r="B1266" s="163"/>
      <c r="D1266" s="144" t="s">
        <v>476</v>
      </c>
      <c r="E1266" s="164" t="s">
        <v>21</v>
      </c>
      <c r="F1266" s="165" t="s">
        <v>852</v>
      </c>
      <c r="H1266" s="166">
        <v>317.95</v>
      </c>
      <c r="I1266" s="167"/>
      <c r="L1266" s="163"/>
      <c r="M1266" s="168"/>
      <c r="T1266" s="169"/>
      <c r="AT1266" s="164" t="s">
        <v>476</v>
      </c>
      <c r="AU1266" s="164" t="s">
        <v>86</v>
      </c>
      <c r="AV1266" s="12" t="s">
        <v>86</v>
      </c>
      <c r="AW1266" s="12" t="s">
        <v>38</v>
      </c>
      <c r="AX1266" s="12" t="s">
        <v>77</v>
      </c>
      <c r="AY1266" s="164" t="s">
        <v>146</v>
      </c>
    </row>
    <row r="1267" spans="2:65" s="12" customFormat="1" ht="11.25">
      <c r="B1267" s="163"/>
      <c r="D1267" s="144" t="s">
        <v>476</v>
      </c>
      <c r="E1267" s="164" t="s">
        <v>21</v>
      </c>
      <c r="F1267" s="165" t="s">
        <v>855</v>
      </c>
      <c r="H1267" s="166">
        <v>328.44</v>
      </c>
      <c r="I1267" s="167"/>
      <c r="L1267" s="163"/>
      <c r="M1267" s="168"/>
      <c r="T1267" s="169"/>
      <c r="AT1267" s="164" t="s">
        <v>476</v>
      </c>
      <c r="AU1267" s="164" t="s">
        <v>86</v>
      </c>
      <c r="AV1267" s="12" t="s">
        <v>86</v>
      </c>
      <c r="AW1267" s="12" t="s">
        <v>38</v>
      </c>
      <c r="AX1267" s="12" t="s">
        <v>77</v>
      </c>
      <c r="AY1267" s="164" t="s">
        <v>146</v>
      </c>
    </row>
    <row r="1268" spans="2:65" s="13" customFormat="1" ht="11.25">
      <c r="B1268" s="170"/>
      <c r="D1268" s="144" t="s">
        <v>476</v>
      </c>
      <c r="E1268" s="171" t="s">
        <v>21</v>
      </c>
      <c r="F1268" s="172" t="s">
        <v>479</v>
      </c>
      <c r="H1268" s="173">
        <v>1291.69</v>
      </c>
      <c r="I1268" s="174"/>
      <c r="L1268" s="170"/>
      <c r="M1268" s="175"/>
      <c r="T1268" s="176"/>
      <c r="AT1268" s="171" t="s">
        <v>476</v>
      </c>
      <c r="AU1268" s="171" t="s">
        <v>86</v>
      </c>
      <c r="AV1268" s="13" t="s">
        <v>168</v>
      </c>
      <c r="AW1268" s="13" t="s">
        <v>38</v>
      </c>
      <c r="AX1268" s="13" t="s">
        <v>84</v>
      </c>
      <c r="AY1268" s="171" t="s">
        <v>146</v>
      </c>
    </row>
    <row r="1269" spans="2:65" s="1" customFormat="1" ht="16.5" customHeight="1">
      <c r="B1269" s="33"/>
      <c r="C1269" s="130" t="s">
        <v>2328</v>
      </c>
      <c r="D1269" s="130" t="s">
        <v>147</v>
      </c>
      <c r="E1269" s="131" t="s">
        <v>2329</v>
      </c>
      <c r="F1269" s="132" t="s">
        <v>2330</v>
      </c>
      <c r="G1269" s="133" t="s">
        <v>150</v>
      </c>
      <c r="H1269" s="134">
        <v>324.66000000000003</v>
      </c>
      <c r="I1269" s="135"/>
      <c r="J1269" s="136">
        <f>ROUND(I1269*H1269,2)</f>
        <v>0</v>
      </c>
      <c r="K1269" s="132" t="s">
        <v>21</v>
      </c>
      <c r="L1269" s="137"/>
      <c r="M1269" s="138" t="s">
        <v>21</v>
      </c>
      <c r="N1269" s="139" t="s">
        <v>48</v>
      </c>
      <c r="P1269" s="140">
        <f>O1269*H1269</f>
        <v>0</v>
      </c>
      <c r="Q1269" s="140">
        <v>1E-3</v>
      </c>
      <c r="R1269" s="140">
        <f>Q1269*H1269</f>
        <v>0.32466</v>
      </c>
      <c r="S1269" s="140">
        <v>0</v>
      </c>
      <c r="T1269" s="141">
        <f>S1269*H1269</f>
        <v>0</v>
      </c>
      <c r="AR1269" s="142" t="s">
        <v>295</v>
      </c>
      <c r="AT1269" s="142" t="s">
        <v>147</v>
      </c>
      <c r="AU1269" s="142" t="s">
        <v>86</v>
      </c>
      <c r="AY1269" s="18" t="s">
        <v>146</v>
      </c>
      <c r="BE1269" s="143">
        <f>IF(N1269="základní",J1269,0)</f>
        <v>0</v>
      </c>
      <c r="BF1269" s="143">
        <f>IF(N1269="snížená",J1269,0)</f>
        <v>0</v>
      </c>
      <c r="BG1269" s="143">
        <f>IF(N1269="zákl. přenesená",J1269,0)</f>
        <v>0</v>
      </c>
      <c r="BH1269" s="143">
        <f>IF(N1269="sníž. přenesená",J1269,0)</f>
        <v>0</v>
      </c>
      <c r="BI1269" s="143">
        <f>IF(N1269="nulová",J1269,0)</f>
        <v>0</v>
      </c>
      <c r="BJ1269" s="18" t="s">
        <v>84</v>
      </c>
      <c r="BK1269" s="143">
        <f>ROUND(I1269*H1269,2)</f>
        <v>0</v>
      </c>
      <c r="BL1269" s="18" t="s">
        <v>228</v>
      </c>
      <c r="BM1269" s="142" t="s">
        <v>2331</v>
      </c>
    </row>
    <row r="1270" spans="2:65" s="1" customFormat="1" ht="11.25">
      <c r="B1270" s="33"/>
      <c r="D1270" s="144" t="s">
        <v>154</v>
      </c>
      <c r="F1270" s="145" t="s">
        <v>2332</v>
      </c>
      <c r="I1270" s="146"/>
      <c r="L1270" s="33"/>
      <c r="M1270" s="147"/>
      <c r="T1270" s="54"/>
      <c r="AT1270" s="18" t="s">
        <v>154</v>
      </c>
      <c r="AU1270" s="18" t="s">
        <v>86</v>
      </c>
    </row>
    <row r="1271" spans="2:65" s="1" customFormat="1" ht="78">
      <c r="B1271" s="33"/>
      <c r="D1271" s="144" t="s">
        <v>156</v>
      </c>
      <c r="F1271" s="148" t="s">
        <v>2271</v>
      </c>
      <c r="I1271" s="146"/>
      <c r="L1271" s="33"/>
      <c r="M1271" s="147"/>
      <c r="T1271" s="54"/>
      <c r="AT1271" s="18" t="s">
        <v>156</v>
      </c>
      <c r="AU1271" s="18" t="s">
        <v>86</v>
      </c>
    </row>
    <row r="1272" spans="2:65" s="12" customFormat="1" ht="11.25">
      <c r="B1272" s="163"/>
      <c r="D1272" s="144" t="s">
        <v>476</v>
      </c>
      <c r="E1272" s="164" t="s">
        <v>845</v>
      </c>
      <c r="F1272" s="165" t="s">
        <v>2333</v>
      </c>
      <c r="H1272" s="166">
        <v>324.66000000000003</v>
      </c>
      <c r="I1272" s="167"/>
      <c r="L1272" s="163"/>
      <c r="M1272" s="168"/>
      <c r="T1272" s="169"/>
      <c r="AT1272" s="164" t="s">
        <v>476</v>
      </c>
      <c r="AU1272" s="164" t="s">
        <v>86</v>
      </c>
      <c r="AV1272" s="12" t="s">
        <v>86</v>
      </c>
      <c r="AW1272" s="12" t="s">
        <v>38</v>
      </c>
      <c r="AX1272" s="12" t="s">
        <v>84</v>
      </c>
      <c r="AY1272" s="164" t="s">
        <v>146</v>
      </c>
    </row>
    <row r="1273" spans="2:65" s="1" customFormat="1" ht="16.5" customHeight="1">
      <c r="B1273" s="33"/>
      <c r="C1273" s="130" t="s">
        <v>2334</v>
      </c>
      <c r="D1273" s="130" t="s">
        <v>147</v>
      </c>
      <c r="E1273" s="131" t="s">
        <v>2335</v>
      </c>
      <c r="F1273" s="132" t="s">
        <v>2336</v>
      </c>
      <c r="G1273" s="133" t="s">
        <v>150</v>
      </c>
      <c r="H1273" s="134">
        <v>320.64</v>
      </c>
      <c r="I1273" s="135"/>
      <c r="J1273" s="136">
        <f>ROUND(I1273*H1273,2)</f>
        <v>0</v>
      </c>
      <c r="K1273" s="132" t="s">
        <v>21</v>
      </c>
      <c r="L1273" s="137"/>
      <c r="M1273" s="138" t="s">
        <v>21</v>
      </c>
      <c r="N1273" s="139" t="s">
        <v>48</v>
      </c>
      <c r="P1273" s="140">
        <f>O1273*H1273</f>
        <v>0</v>
      </c>
      <c r="Q1273" s="140">
        <v>1E-3</v>
      </c>
      <c r="R1273" s="140">
        <f>Q1273*H1273</f>
        <v>0.32063999999999998</v>
      </c>
      <c r="S1273" s="140">
        <v>0</v>
      </c>
      <c r="T1273" s="141">
        <f>S1273*H1273</f>
        <v>0</v>
      </c>
      <c r="AR1273" s="142" t="s">
        <v>295</v>
      </c>
      <c r="AT1273" s="142" t="s">
        <v>147</v>
      </c>
      <c r="AU1273" s="142" t="s">
        <v>86</v>
      </c>
      <c r="AY1273" s="18" t="s">
        <v>146</v>
      </c>
      <c r="BE1273" s="143">
        <f>IF(N1273="základní",J1273,0)</f>
        <v>0</v>
      </c>
      <c r="BF1273" s="143">
        <f>IF(N1273="snížená",J1273,0)</f>
        <v>0</v>
      </c>
      <c r="BG1273" s="143">
        <f>IF(N1273="zákl. přenesená",J1273,0)</f>
        <v>0</v>
      </c>
      <c r="BH1273" s="143">
        <f>IF(N1273="sníž. přenesená",J1273,0)</f>
        <v>0</v>
      </c>
      <c r="BI1273" s="143">
        <f>IF(N1273="nulová",J1273,0)</f>
        <v>0</v>
      </c>
      <c r="BJ1273" s="18" t="s">
        <v>84</v>
      </c>
      <c r="BK1273" s="143">
        <f>ROUND(I1273*H1273,2)</f>
        <v>0</v>
      </c>
      <c r="BL1273" s="18" t="s">
        <v>228</v>
      </c>
      <c r="BM1273" s="142" t="s">
        <v>2337</v>
      </c>
    </row>
    <row r="1274" spans="2:65" s="1" customFormat="1" ht="11.25">
      <c r="B1274" s="33"/>
      <c r="D1274" s="144" t="s">
        <v>154</v>
      </c>
      <c r="F1274" s="145" t="s">
        <v>2332</v>
      </c>
      <c r="I1274" s="146"/>
      <c r="L1274" s="33"/>
      <c r="M1274" s="147"/>
      <c r="T1274" s="54"/>
      <c r="AT1274" s="18" t="s">
        <v>154</v>
      </c>
      <c r="AU1274" s="18" t="s">
        <v>86</v>
      </c>
    </row>
    <row r="1275" spans="2:65" s="1" customFormat="1" ht="78">
      <c r="B1275" s="33"/>
      <c r="D1275" s="144" t="s">
        <v>156</v>
      </c>
      <c r="F1275" s="148" t="s">
        <v>2271</v>
      </c>
      <c r="I1275" s="146"/>
      <c r="L1275" s="33"/>
      <c r="M1275" s="147"/>
      <c r="T1275" s="54"/>
      <c r="AT1275" s="18" t="s">
        <v>156</v>
      </c>
      <c r="AU1275" s="18" t="s">
        <v>86</v>
      </c>
    </row>
    <row r="1276" spans="2:65" s="12" customFormat="1" ht="11.25">
      <c r="B1276" s="163"/>
      <c r="D1276" s="144" t="s">
        <v>476</v>
      </c>
      <c r="E1276" s="164" t="s">
        <v>849</v>
      </c>
      <c r="F1276" s="165" t="s">
        <v>2338</v>
      </c>
      <c r="H1276" s="166">
        <v>320.64</v>
      </c>
      <c r="I1276" s="167"/>
      <c r="L1276" s="163"/>
      <c r="M1276" s="168"/>
      <c r="T1276" s="169"/>
      <c r="AT1276" s="164" t="s">
        <v>476</v>
      </c>
      <c r="AU1276" s="164" t="s">
        <v>86</v>
      </c>
      <c r="AV1276" s="12" t="s">
        <v>86</v>
      </c>
      <c r="AW1276" s="12" t="s">
        <v>38</v>
      </c>
      <c r="AX1276" s="12" t="s">
        <v>84</v>
      </c>
      <c r="AY1276" s="164" t="s">
        <v>146</v>
      </c>
    </row>
    <row r="1277" spans="2:65" s="1" customFormat="1" ht="16.5" customHeight="1">
      <c r="B1277" s="33"/>
      <c r="C1277" s="130" t="s">
        <v>2339</v>
      </c>
      <c r="D1277" s="130" t="s">
        <v>147</v>
      </c>
      <c r="E1277" s="131" t="s">
        <v>2340</v>
      </c>
      <c r="F1277" s="132" t="s">
        <v>2341</v>
      </c>
      <c r="G1277" s="133" t="s">
        <v>150</v>
      </c>
      <c r="H1277" s="134">
        <v>317.95</v>
      </c>
      <c r="I1277" s="135"/>
      <c r="J1277" s="136">
        <f>ROUND(I1277*H1277,2)</f>
        <v>0</v>
      </c>
      <c r="K1277" s="132" t="s">
        <v>21</v>
      </c>
      <c r="L1277" s="137"/>
      <c r="M1277" s="138" t="s">
        <v>21</v>
      </c>
      <c r="N1277" s="139" t="s">
        <v>48</v>
      </c>
      <c r="P1277" s="140">
        <f>O1277*H1277</f>
        <v>0</v>
      </c>
      <c r="Q1277" s="140">
        <v>1E-3</v>
      </c>
      <c r="R1277" s="140">
        <f>Q1277*H1277</f>
        <v>0.31795000000000001</v>
      </c>
      <c r="S1277" s="140">
        <v>0</v>
      </c>
      <c r="T1277" s="141">
        <f>S1277*H1277</f>
        <v>0</v>
      </c>
      <c r="AR1277" s="142" t="s">
        <v>295</v>
      </c>
      <c r="AT1277" s="142" t="s">
        <v>147</v>
      </c>
      <c r="AU1277" s="142" t="s">
        <v>86</v>
      </c>
      <c r="AY1277" s="18" t="s">
        <v>146</v>
      </c>
      <c r="BE1277" s="143">
        <f>IF(N1277="základní",J1277,0)</f>
        <v>0</v>
      </c>
      <c r="BF1277" s="143">
        <f>IF(N1277="snížená",J1277,0)</f>
        <v>0</v>
      </c>
      <c r="BG1277" s="143">
        <f>IF(N1277="zákl. přenesená",J1277,0)</f>
        <v>0</v>
      </c>
      <c r="BH1277" s="143">
        <f>IF(N1277="sníž. přenesená",J1277,0)</f>
        <v>0</v>
      </c>
      <c r="BI1277" s="143">
        <f>IF(N1277="nulová",J1277,0)</f>
        <v>0</v>
      </c>
      <c r="BJ1277" s="18" t="s">
        <v>84</v>
      </c>
      <c r="BK1277" s="143">
        <f>ROUND(I1277*H1277,2)</f>
        <v>0</v>
      </c>
      <c r="BL1277" s="18" t="s">
        <v>228</v>
      </c>
      <c r="BM1277" s="142" t="s">
        <v>2342</v>
      </c>
    </row>
    <row r="1278" spans="2:65" s="1" customFormat="1" ht="11.25">
      <c r="B1278" s="33"/>
      <c r="D1278" s="144" t="s">
        <v>154</v>
      </c>
      <c r="F1278" s="145" t="s">
        <v>2332</v>
      </c>
      <c r="I1278" s="146"/>
      <c r="L1278" s="33"/>
      <c r="M1278" s="147"/>
      <c r="T1278" s="54"/>
      <c r="AT1278" s="18" t="s">
        <v>154</v>
      </c>
      <c r="AU1278" s="18" t="s">
        <v>86</v>
      </c>
    </row>
    <row r="1279" spans="2:65" s="1" customFormat="1" ht="78">
      <c r="B1279" s="33"/>
      <c r="D1279" s="144" t="s">
        <v>156</v>
      </c>
      <c r="F1279" s="148" t="s">
        <v>2271</v>
      </c>
      <c r="I1279" s="146"/>
      <c r="L1279" s="33"/>
      <c r="M1279" s="147"/>
      <c r="T1279" s="54"/>
      <c r="AT1279" s="18" t="s">
        <v>156</v>
      </c>
      <c r="AU1279" s="18" t="s">
        <v>86</v>
      </c>
    </row>
    <row r="1280" spans="2:65" s="12" customFormat="1" ht="11.25">
      <c r="B1280" s="163"/>
      <c r="D1280" s="144" t="s">
        <v>476</v>
      </c>
      <c r="E1280" s="164" t="s">
        <v>852</v>
      </c>
      <c r="F1280" s="165" t="s">
        <v>2343</v>
      </c>
      <c r="H1280" s="166">
        <v>317.95</v>
      </c>
      <c r="I1280" s="167"/>
      <c r="L1280" s="163"/>
      <c r="M1280" s="168"/>
      <c r="T1280" s="169"/>
      <c r="AT1280" s="164" t="s">
        <v>476</v>
      </c>
      <c r="AU1280" s="164" t="s">
        <v>86</v>
      </c>
      <c r="AV1280" s="12" t="s">
        <v>86</v>
      </c>
      <c r="AW1280" s="12" t="s">
        <v>38</v>
      </c>
      <c r="AX1280" s="12" t="s">
        <v>84</v>
      </c>
      <c r="AY1280" s="164" t="s">
        <v>146</v>
      </c>
    </row>
    <row r="1281" spans="2:65" s="1" customFormat="1" ht="16.5" customHeight="1">
      <c r="B1281" s="33"/>
      <c r="C1281" s="130" t="s">
        <v>2344</v>
      </c>
      <c r="D1281" s="130" t="s">
        <v>147</v>
      </c>
      <c r="E1281" s="131" t="s">
        <v>2345</v>
      </c>
      <c r="F1281" s="132" t="s">
        <v>2346</v>
      </c>
      <c r="G1281" s="133" t="s">
        <v>150</v>
      </c>
      <c r="H1281" s="134">
        <v>328.44</v>
      </c>
      <c r="I1281" s="135"/>
      <c r="J1281" s="136">
        <f>ROUND(I1281*H1281,2)</f>
        <v>0</v>
      </c>
      <c r="K1281" s="132" t="s">
        <v>21</v>
      </c>
      <c r="L1281" s="137"/>
      <c r="M1281" s="138" t="s">
        <v>21</v>
      </c>
      <c r="N1281" s="139" t="s">
        <v>48</v>
      </c>
      <c r="P1281" s="140">
        <f>O1281*H1281</f>
        <v>0</v>
      </c>
      <c r="Q1281" s="140">
        <v>1E-3</v>
      </c>
      <c r="R1281" s="140">
        <f>Q1281*H1281</f>
        <v>0.32844000000000001</v>
      </c>
      <c r="S1281" s="140">
        <v>0</v>
      </c>
      <c r="T1281" s="141">
        <f>S1281*H1281</f>
        <v>0</v>
      </c>
      <c r="AR1281" s="142" t="s">
        <v>295</v>
      </c>
      <c r="AT1281" s="142" t="s">
        <v>147</v>
      </c>
      <c r="AU1281" s="142" t="s">
        <v>86</v>
      </c>
      <c r="AY1281" s="18" t="s">
        <v>146</v>
      </c>
      <c r="BE1281" s="143">
        <f>IF(N1281="základní",J1281,0)</f>
        <v>0</v>
      </c>
      <c r="BF1281" s="143">
        <f>IF(N1281="snížená",J1281,0)</f>
        <v>0</v>
      </c>
      <c r="BG1281" s="143">
        <f>IF(N1281="zákl. přenesená",J1281,0)</f>
        <v>0</v>
      </c>
      <c r="BH1281" s="143">
        <f>IF(N1281="sníž. přenesená",J1281,0)</f>
        <v>0</v>
      </c>
      <c r="BI1281" s="143">
        <f>IF(N1281="nulová",J1281,0)</f>
        <v>0</v>
      </c>
      <c r="BJ1281" s="18" t="s">
        <v>84</v>
      </c>
      <c r="BK1281" s="143">
        <f>ROUND(I1281*H1281,2)</f>
        <v>0</v>
      </c>
      <c r="BL1281" s="18" t="s">
        <v>228</v>
      </c>
      <c r="BM1281" s="142" t="s">
        <v>2347</v>
      </c>
    </row>
    <row r="1282" spans="2:65" s="1" customFormat="1" ht="11.25">
      <c r="B1282" s="33"/>
      <c r="D1282" s="144" t="s">
        <v>154</v>
      </c>
      <c r="F1282" s="145" t="s">
        <v>2332</v>
      </c>
      <c r="I1282" s="146"/>
      <c r="L1282" s="33"/>
      <c r="M1282" s="147"/>
      <c r="T1282" s="54"/>
      <c r="AT1282" s="18" t="s">
        <v>154</v>
      </c>
      <c r="AU1282" s="18" t="s">
        <v>86</v>
      </c>
    </row>
    <row r="1283" spans="2:65" s="1" customFormat="1" ht="78">
      <c r="B1283" s="33"/>
      <c r="D1283" s="144" t="s">
        <v>156</v>
      </c>
      <c r="F1283" s="148" t="s">
        <v>2271</v>
      </c>
      <c r="I1283" s="146"/>
      <c r="L1283" s="33"/>
      <c r="M1283" s="147"/>
      <c r="T1283" s="54"/>
      <c r="AT1283" s="18" t="s">
        <v>156</v>
      </c>
      <c r="AU1283" s="18" t="s">
        <v>86</v>
      </c>
    </row>
    <row r="1284" spans="2:65" s="12" customFormat="1" ht="11.25">
      <c r="B1284" s="163"/>
      <c r="D1284" s="144" t="s">
        <v>476</v>
      </c>
      <c r="E1284" s="164" t="s">
        <v>855</v>
      </c>
      <c r="F1284" s="165" t="s">
        <v>2348</v>
      </c>
      <c r="H1284" s="166">
        <v>328.44</v>
      </c>
      <c r="I1284" s="167"/>
      <c r="L1284" s="163"/>
      <c r="M1284" s="168"/>
      <c r="T1284" s="169"/>
      <c r="AT1284" s="164" t="s">
        <v>476</v>
      </c>
      <c r="AU1284" s="164" t="s">
        <v>86</v>
      </c>
      <c r="AV1284" s="12" t="s">
        <v>86</v>
      </c>
      <c r="AW1284" s="12" t="s">
        <v>38</v>
      </c>
      <c r="AX1284" s="12" t="s">
        <v>84</v>
      </c>
      <c r="AY1284" s="164" t="s">
        <v>146</v>
      </c>
    </row>
    <row r="1285" spans="2:65" s="1" customFormat="1" ht="16.5" customHeight="1">
      <c r="B1285" s="33"/>
      <c r="C1285" s="149" t="s">
        <v>2349</v>
      </c>
      <c r="D1285" s="149" t="s">
        <v>195</v>
      </c>
      <c r="E1285" s="150" t="s">
        <v>2350</v>
      </c>
      <c r="F1285" s="151" t="s">
        <v>2351</v>
      </c>
      <c r="G1285" s="152" t="s">
        <v>150</v>
      </c>
      <c r="H1285" s="153">
        <v>42919</v>
      </c>
      <c r="I1285" s="154"/>
      <c r="J1285" s="155">
        <f>ROUND(I1285*H1285,2)</f>
        <v>0</v>
      </c>
      <c r="K1285" s="151" t="s">
        <v>967</v>
      </c>
      <c r="L1285" s="33"/>
      <c r="M1285" s="156" t="s">
        <v>21</v>
      </c>
      <c r="N1285" s="157" t="s">
        <v>48</v>
      </c>
      <c r="P1285" s="140">
        <f>O1285*H1285</f>
        <v>0</v>
      </c>
      <c r="Q1285" s="140">
        <v>0</v>
      </c>
      <c r="R1285" s="140">
        <f>Q1285*H1285</f>
        <v>0</v>
      </c>
      <c r="S1285" s="140">
        <v>1E-3</v>
      </c>
      <c r="T1285" s="141">
        <f>S1285*H1285</f>
        <v>42.919000000000004</v>
      </c>
      <c r="AR1285" s="142" t="s">
        <v>228</v>
      </c>
      <c r="AT1285" s="142" t="s">
        <v>195</v>
      </c>
      <c r="AU1285" s="142" t="s">
        <v>86</v>
      </c>
      <c r="AY1285" s="18" t="s">
        <v>146</v>
      </c>
      <c r="BE1285" s="143">
        <f>IF(N1285="základní",J1285,0)</f>
        <v>0</v>
      </c>
      <c r="BF1285" s="143">
        <f>IF(N1285="snížená",J1285,0)</f>
        <v>0</v>
      </c>
      <c r="BG1285" s="143">
        <f>IF(N1285="zákl. přenesená",J1285,0)</f>
        <v>0</v>
      </c>
      <c r="BH1285" s="143">
        <f>IF(N1285="sníž. přenesená",J1285,0)</f>
        <v>0</v>
      </c>
      <c r="BI1285" s="143">
        <f>IF(N1285="nulová",J1285,0)</f>
        <v>0</v>
      </c>
      <c r="BJ1285" s="18" t="s">
        <v>84</v>
      </c>
      <c r="BK1285" s="143">
        <f>ROUND(I1285*H1285,2)</f>
        <v>0</v>
      </c>
      <c r="BL1285" s="18" t="s">
        <v>228</v>
      </c>
      <c r="BM1285" s="142" t="s">
        <v>2352</v>
      </c>
    </row>
    <row r="1286" spans="2:65" s="1" customFormat="1" ht="11.25">
      <c r="B1286" s="33"/>
      <c r="D1286" s="144" t="s">
        <v>154</v>
      </c>
      <c r="F1286" s="145" t="s">
        <v>2353</v>
      </c>
      <c r="I1286" s="146"/>
      <c r="L1286" s="33"/>
      <c r="M1286" s="147"/>
      <c r="T1286" s="54"/>
      <c r="AT1286" s="18" t="s">
        <v>154</v>
      </c>
      <c r="AU1286" s="18" t="s">
        <v>86</v>
      </c>
    </row>
    <row r="1287" spans="2:65" s="1" customFormat="1" ht="11.25">
      <c r="B1287" s="33"/>
      <c r="D1287" s="181" t="s">
        <v>970</v>
      </c>
      <c r="F1287" s="182" t="s">
        <v>2354</v>
      </c>
      <c r="I1287" s="146"/>
      <c r="L1287" s="33"/>
      <c r="M1287" s="147"/>
      <c r="T1287" s="54"/>
      <c r="AT1287" s="18" t="s">
        <v>970</v>
      </c>
      <c r="AU1287" s="18" t="s">
        <v>86</v>
      </c>
    </row>
    <row r="1288" spans="2:65" s="1" customFormat="1" ht="48.75">
      <c r="B1288" s="33"/>
      <c r="D1288" s="144" t="s">
        <v>984</v>
      </c>
      <c r="F1288" s="148" t="s">
        <v>2355</v>
      </c>
      <c r="I1288" s="146"/>
      <c r="L1288" s="33"/>
      <c r="M1288" s="147"/>
      <c r="T1288" s="54"/>
      <c r="AT1288" s="18" t="s">
        <v>984</v>
      </c>
      <c r="AU1288" s="18" t="s">
        <v>86</v>
      </c>
    </row>
    <row r="1289" spans="2:65" s="12" customFormat="1" ht="11.25">
      <c r="B1289" s="163"/>
      <c r="D1289" s="144" t="s">
        <v>476</v>
      </c>
      <c r="E1289" s="164" t="s">
        <v>21</v>
      </c>
      <c r="F1289" s="165" t="s">
        <v>2356</v>
      </c>
      <c r="H1289" s="166">
        <v>2734</v>
      </c>
      <c r="I1289" s="167"/>
      <c r="L1289" s="163"/>
      <c r="M1289" s="168"/>
      <c r="T1289" s="169"/>
      <c r="AT1289" s="164" t="s">
        <v>476</v>
      </c>
      <c r="AU1289" s="164" t="s">
        <v>86</v>
      </c>
      <c r="AV1289" s="12" t="s">
        <v>86</v>
      </c>
      <c r="AW1289" s="12" t="s">
        <v>38</v>
      </c>
      <c r="AX1289" s="12" t="s">
        <v>77</v>
      </c>
      <c r="AY1289" s="164" t="s">
        <v>146</v>
      </c>
    </row>
    <row r="1290" spans="2:65" s="12" customFormat="1" ht="11.25">
      <c r="B1290" s="163"/>
      <c r="D1290" s="144" t="s">
        <v>476</v>
      </c>
      <c r="E1290" s="164" t="s">
        <v>21</v>
      </c>
      <c r="F1290" s="165" t="s">
        <v>2357</v>
      </c>
      <c r="H1290" s="166">
        <v>30800</v>
      </c>
      <c r="I1290" s="167"/>
      <c r="L1290" s="163"/>
      <c r="M1290" s="168"/>
      <c r="T1290" s="169"/>
      <c r="AT1290" s="164" t="s">
        <v>476</v>
      </c>
      <c r="AU1290" s="164" t="s">
        <v>86</v>
      </c>
      <c r="AV1290" s="12" t="s">
        <v>86</v>
      </c>
      <c r="AW1290" s="12" t="s">
        <v>38</v>
      </c>
      <c r="AX1290" s="12" t="s">
        <v>77</v>
      </c>
      <c r="AY1290" s="164" t="s">
        <v>146</v>
      </c>
    </row>
    <row r="1291" spans="2:65" s="12" customFormat="1" ht="11.25">
      <c r="B1291" s="163"/>
      <c r="D1291" s="144" t="s">
        <v>476</v>
      </c>
      <c r="E1291" s="164" t="s">
        <v>21</v>
      </c>
      <c r="F1291" s="165" t="s">
        <v>2358</v>
      </c>
      <c r="H1291" s="166">
        <v>1000</v>
      </c>
      <c r="I1291" s="167"/>
      <c r="L1291" s="163"/>
      <c r="M1291" s="168"/>
      <c r="T1291" s="169"/>
      <c r="AT1291" s="164" t="s">
        <v>476</v>
      </c>
      <c r="AU1291" s="164" t="s">
        <v>86</v>
      </c>
      <c r="AV1291" s="12" t="s">
        <v>86</v>
      </c>
      <c r="AW1291" s="12" t="s">
        <v>38</v>
      </c>
      <c r="AX1291" s="12" t="s">
        <v>77</v>
      </c>
      <c r="AY1291" s="164" t="s">
        <v>146</v>
      </c>
    </row>
    <row r="1292" spans="2:65" s="14" customFormat="1" ht="11.25">
      <c r="B1292" s="183"/>
      <c r="D1292" s="144" t="s">
        <v>476</v>
      </c>
      <c r="E1292" s="184" t="s">
        <v>21</v>
      </c>
      <c r="F1292" s="185" t="s">
        <v>2359</v>
      </c>
      <c r="H1292" s="184" t="s">
        <v>21</v>
      </c>
      <c r="I1292" s="186"/>
      <c r="L1292" s="183"/>
      <c r="M1292" s="187"/>
      <c r="T1292" s="188"/>
      <c r="AT1292" s="184" t="s">
        <v>476</v>
      </c>
      <c r="AU1292" s="184" t="s">
        <v>86</v>
      </c>
      <c r="AV1292" s="14" t="s">
        <v>84</v>
      </c>
      <c r="AW1292" s="14" t="s">
        <v>38</v>
      </c>
      <c r="AX1292" s="14" t="s">
        <v>77</v>
      </c>
      <c r="AY1292" s="184" t="s">
        <v>146</v>
      </c>
    </row>
    <row r="1293" spans="2:65" s="12" customFormat="1" ht="11.25">
      <c r="B1293" s="163"/>
      <c r="D1293" s="144" t="s">
        <v>476</v>
      </c>
      <c r="E1293" s="164" t="s">
        <v>21</v>
      </c>
      <c r="F1293" s="165" t="s">
        <v>2360</v>
      </c>
      <c r="H1293" s="166">
        <v>8385</v>
      </c>
      <c r="I1293" s="167"/>
      <c r="L1293" s="163"/>
      <c r="M1293" s="168"/>
      <c r="T1293" s="169"/>
      <c r="AT1293" s="164" t="s">
        <v>476</v>
      </c>
      <c r="AU1293" s="164" t="s">
        <v>86</v>
      </c>
      <c r="AV1293" s="12" t="s">
        <v>86</v>
      </c>
      <c r="AW1293" s="12" t="s">
        <v>38</v>
      </c>
      <c r="AX1293" s="12" t="s">
        <v>77</v>
      </c>
      <c r="AY1293" s="164" t="s">
        <v>146</v>
      </c>
    </row>
    <row r="1294" spans="2:65" s="13" customFormat="1" ht="11.25">
      <c r="B1294" s="170"/>
      <c r="D1294" s="144" t="s">
        <v>476</v>
      </c>
      <c r="E1294" s="171" t="s">
        <v>770</v>
      </c>
      <c r="F1294" s="172" t="s">
        <v>479</v>
      </c>
      <c r="H1294" s="173">
        <v>42919</v>
      </c>
      <c r="I1294" s="174"/>
      <c r="L1294" s="170"/>
      <c r="M1294" s="175"/>
      <c r="T1294" s="176"/>
      <c r="AT1294" s="171" t="s">
        <v>476</v>
      </c>
      <c r="AU1294" s="171" t="s">
        <v>86</v>
      </c>
      <c r="AV1294" s="13" t="s">
        <v>168</v>
      </c>
      <c r="AW1294" s="13" t="s">
        <v>38</v>
      </c>
      <c r="AX1294" s="13" t="s">
        <v>84</v>
      </c>
      <c r="AY1294" s="171" t="s">
        <v>146</v>
      </c>
    </row>
    <row r="1295" spans="2:65" s="1" customFormat="1" ht="16.5" customHeight="1">
      <c r="B1295" s="33"/>
      <c r="C1295" s="149" t="s">
        <v>2361</v>
      </c>
      <c r="D1295" s="149" t="s">
        <v>195</v>
      </c>
      <c r="E1295" s="150" t="s">
        <v>2362</v>
      </c>
      <c r="F1295" s="151" t="s">
        <v>2363</v>
      </c>
      <c r="G1295" s="152" t="s">
        <v>150</v>
      </c>
      <c r="H1295" s="153">
        <v>1285</v>
      </c>
      <c r="I1295" s="154"/>
      <c r="J1295" s="155">
        <f>ROUND(I1295*H1295,2)</f>
        <v>0</v>
      </c>
      <c r="K1295" s="151" t="s">
        <v>967</v>
      </c>
      <c r="L1295" s="33"/>
      <c r="M1295" s="156" t="s">
        <v>21</v>
      </c>
      <c r="N1295" s="157" t="s">
        <v>48</v>
      </c>
      <c r="P1295" s="140">
        <f>O1295*H1295</f>
        <v>0</v>
      </c>
      <c r="Q1295" s="140">
        <v>0</v>
      </c>
      <c r="R1295" s="140">
        <f>Q1295*H1295</f>
        <v>0</v>
      </c>
      <c r="S1295" s="140">
        <v>1E-3</v>
      </c>
      <c r="T1295" s="141">
        <f>S1295*H1295</f>
        <v>1.2849999999999999</v>
      </c>
      <c r="AR1295" s="142" t="s">
        <v>228</v>
      </c>
      <c r="AT1295" s="142" t="s">
        <v>195</v>
      </c>
      <c r="AU1295" s="142" t="s">
        <v>86</v>
      </c>
      <c r="AY1295" s="18" t="s">
        <v>146</v>
      </c>
      <c r="BE1295" s="143">
        <f>IF(N1295="základní",J1295,0)</f>
        <v>0</v>
      </c>
      <c r="BF1295" s="143">
        <f>IF(N1295="snížená",J1295,0)</f>
        <v>0</v>
      </c>
      <c r="BG1295" s="143">
        <f>IF(N1295="zákl. přenesená",J1295,0)</f>
        <v>0</v>
      </c>
      <c r="BH1295" s="143">
        <f>IF(N1295="sníž. přenesená",J1295,0)</f>
        <v>0</v>
      </c>
      <c r="BI1295" s="143">
        <f>IF(N1295="nulová",J1295,0)</f>
        <v>0</v>
      </c>
      <c r="BJ1295" s="18" t="s">
        <v>84</v>
      </c>
      <c r="BK1295" s="143">
        <f>ROUND(I1295*H1295,2)</f>
        <v>0</v>
      </c>
      <c r="BL1295" s="18" t="s">
        <v>228</v>
      </c>
      <c r="BM1295" s="142" t="s">
        <v>2364</v>
      </c>
    </row>
    <row r="1296" spans="2:65" s="1" customFormat="1" ht="11.25">
      <c r="B1296" s="33"/>
      <c r="D1296" s="144" t="s">
        <v>154</v>
      </c>
      <c r="F1296" s="145" t="s">
        <v>2365</v>
      </c>
      <c r="I1296" s="146"/>
      <c r="L1296" s="33"/>
      <c r="M1296" s="147"/>
      <c r="T1296" s="54"/>
      <c r="AT1296" s="18" t="s">
        <v>154</v>
      </c>
      <c r="AU1296" s="18" t="s">
        <v>86</v>
      </c>
    </row>
    <row r="1297" spans="2:65" s="1" customFormat="1" ht="11.25">
      <c r="B1297" s="33"/>
      <c r="D1297" s="181" t="s">
        <v>970</v>
      </c>
      <c r="F1297" s="182" t="s">
        <v>2366</v>
      </c>
      <c r="I1297" s="146"/>
      <c r="L1297" s="33"/>
      <c r="M1297" s="147"/>
      <c r="T1297" s="54"/>
      <c r="AT1297" s="18" t="s">
        <v>970</v>
      </c>
      <c r="AU1297" s="18" t="s">
        <v>86</v>
      </c>
    </row>
    <row r="1298" spans="2:65" s="1" customFormat="1" ht="48.75">
      <c r="B1298" s="33"/>
      <c r="D1298" s="144" t="s">
        <v>984</v>
      </c>
      <c r="F1298" s="148" t="s">
        <v>2355</v>
      </c>
      <c r="I1298" s="146"/>
      <c r="L1298" s="33"/>
      <c r="M1298" s="147"/>
      <c r="T1298" s="54"/>
      <c r="AT1298" s="18" t="s">
        <v>984</v>
      </c>
      <c r="AU1298" s="18" t="s">
        <v>86</v>
      </c>
    </row>
    <row r="1299" spans="2:65" s="12" customFormat="1" ht="11.25">
      <c r="B1299" s="163"/>
      <c r="D1299" s="144" t="s">
        <v>476</v>
      </c>
      <c r="E1299" s="164" t="s">
        <v>773</v>
      </c>
      <c r="F1299" s="165" t="s">
        <v>2367</v>
      </c>
      <c r="H1299" s="166">
        <v>1285</v>
      </c>
      <c r="I1299" s="167"/>
      <c r="L1299" s="163"/>
      <c r="M1299" s="168"/>
      <c r="T1299" s="169"/>
      <c r="AT1299" s="164" t="s">
        <v>476</v>
      </c>
      <c r="AU1299" s="164" t="s">
        <v>86</v>
      </c>
      <c r="AV1299" s="12" t="s">
        <v>86</v>
      </c>
      <c r="AW1299" s="12" t="s">
        <v>38</v>
      </c>
      <c r="AX1299" s="12" t="s">
        <v>84</v>
      </c>
      <c r="AY1299" s="164" t="s">
        <v>146</v>
      </c>
    </row>
    <row r="1300" spans="2:65" s="1" customFormat="1" ht="16.5" customHeight="1">
      <c r="B1300" s="33"/>
      <c r="C1300" s="149" t="s">
        <v>2368</v>
      </c>
      <c r="D1300" s="149" t="s">
        <v>195</v>
      </c>
      <c r="E1300" s="150" t="s">
        <v>2369</v>
      </c>
      <c r="F1300" s="151" t="s">
        <v>2370</v>
      </c>
      <c r="G1300" s="152" t="s">
        <v>472</v>
      </c>
      <c r="H1300" s="153">
        <v>5.9249999999999998</v>
      </c>
      <c r="I1300" s="154"/>
      <c r="J1300" s="155">
        <f>ROUND(I1300*H1300,2)</f>
        <v>0</v>
      </c>
      <c r="K1300" s="151" t="s">
        <v>967</v>
      </c>
      <c r="L1300" s="33"/>
      <c r="M1300" s="156" t="s">
        <v>21</v>
      </c>
      <c r="N1300" s="157" t="s">
        <v>48</v>
      </c>
      <c r="P1300" s="140">
        <f>O1300*H1300</f>
        <v>0</v>
      </c>
      <c r="Q1300" s="140">
        <v>0</v>
      </c>
      <c r="R1300" s="140">
        <f>Q1300*H1300</f>
        <v>0</v>
      </c>
      <c r="S1300" s="140">
        <v>0</v>
      </c>
      <c r="T1300" s="141">
        <f>S1300*H1300</f>
        <v>0</v>
      </c>
      <c r="AR1300" s="142" t="s">
        <v>228</v>
      </c>
      <c r="AT1300" s="142" t="s">
        <v>195</v>
      </c>
      <c r="AU1300" s="142" t="s">
        <v>86</v>
      </c>
      <c r="AY1300" s="18" t="s">
        <v>146</v>
      </c>
      <c r="BE1300" s="143">
        <f>IF(N1300="základní",J1300,0)</f>
        <v>0</v>
      </c>
      <c r="BF1300" s="143">
        <f>IF(N1300="snížená",J1300,0)</f>
        <v>0</v>
      </c>
      <c r="BG1300" s="143">
        <f>IF(N1300="zákl. přenesená",J1300,0)</f>
        <v>0</v>
      </c>
      <c r="BH1300" s="143">
        <f>IF(N1300="sníž. přenesená",J1300,0)</f>
        <v>0</v>
      </c>
      <c r="BI1300" s="143">
        <f>IF(N1300="nulová",J1300,0)</f>
        <v>0</v>
      </c>
      <c r="BJ1300" s="18" t="s">
        <v>84</v>
      </c>
      <c r="BK1300" s="143">
        <f>ROUND(I1300*H1300,2)</f>
        <v>0</v>
      </c>
      <c r="BL1300" s="18" t="s">
        <v>228</v>
      </c>
      <c r="BM1300" s="142" t="s">
        <v>2371</v>
      </c>
    </row>
    <row r="1301" spans="2:65" s="1" customFormat="1" ht="19.5">
      <c r="B1301" s="33"/>
      <c r="D1301" s="144" t="s">
        <v>154</v>
      </c>
      <c r="F1301" s="145" t="s">
        <v>2372</v>
      </c>
      <c r="I1301" s="146"/>
      <c r="L1301" s="33"/>
      <c r="M1301" s="147"/>
      <c r="T1301" s="54"/>
      <c r="AT1301" s="18" t="s">
        <v>154</v>
      </c>
      <c r="AU1301" s="18" t="s">
        <v>86</v>
      </c>
    </row>
    <row r="1302" spans="2:65" s="1" customFormat="1" ht="11.25">
      <c r="B1302" s="33"/>
      <c r="D1302" s="181" t="s">
        <v>970</v>
      </c>
      <c r="F1302" s="182" t="s">
        <v>2373</v>
      </c>
      <c r="I1302" s="146"/>
      <c r="L1302" s="33"/>
      <c r="M1302" s="147"/>
      <c r="T1302" s="54"/>
      <c r="AT1302" s="18" t="s">
        <v>970</v>
      </c>
      <c r="AU1302" s="18" t="s">
        <v>86</v>
      </c>
    </row>
    <row r="1303" spans="2:65" s="1" customFormat="1" ht="78">
      <c r="B1303" s="33"/>
      <c r="D1303" s="144" t="s">
        <v>984</v>
      </c>
      <c r="F1303" s="148" t="s">
        <v>2374</v>
      </c>
      <c r="I1303" s="146"/>
      <c r="L1303" s="33"/>
      <c r="M1303" s="147"/>
      <c r="T1303" s="54"/>
      <c r="AT1303" s="18" t="s">
        <v>984</v>
      </c>
      <c r="AU1303" s="18" t="s">
        <v>86</v>
      </c>
    </row>
    <row r="1304" spans="2:65" s="11" customFormat="1" ht="25.9" customHeight="1">
      <c r="B1304" s="120"/>
      <c r="D1304" s="121" t="s">
        <v>76</v>
      </c>
      <c r="E1304" s="122" t="s">
        <v>147</v>
      </c>
      <c r="F1304" s="122" t="s">
        <v>389</v>
      </c>
      <c r="I1304" s="123"/>
      <c r="J1304" s="124">
        <f>BK1304</f>
        <v>0</v>
      </c>
      <c r="L1304" s="120"/>
      <c r="M1304" s="125"/>
      <c r="P1304" s="126">
        <f>P1305+P1320</f>
        <v>0</v>
      </c>
      <c r="R1304" s="126">
        <f>R1305+R1320</f>
        <v>3.3157199999999993</v>
      </c>
      <c r="T1304" s="127">
        <f>T1305+T1320</f>
        <v>0</v>
      </c>
      <c r="AR1304" s="121" t="s">
        <v>163</v>
      </c>
      <c r="AT1304" s="128" t="s">
        <v>76</v>
      </c>
      <c r="AU1304" s="128" t="s">
        <v>77</v>
      </c>
      <c r="AY1304" s="121" t="s">
        <v>146</v>
      </c>
      <c r="BK1304" s="129">
        <f>BK1305+BK1320</f>
        <v>0</v>
      </c>
    </row>
    <row r="1305" spans="2:65" s="11" customFormat="1" ht="22.9" customHeight="1">
      <c r="B1305" s="120"/>
      <c r="D1305" s="121" t="s">
        <v>76</v>
      </c>
      <c r="E1305" s="158" t="s">
        <v>2375</v>
      </c>
      <c r="F1305" s="158" t="s">
        <v>2376</v>
      </c>
      <c r="I1305" s="123"/>
      <c r="J1305" s="159">
        <f>BK1305</f>
        <v>0</v>
      </c>
      <c r="L1305" s="120"/>
      <c r="M1305" s="125"/>
      <c r="P1305" s="126">
        <f>SUM(P1306:P1319)</f>
        <v>0</v>
      </c>
      <c r="R1305" s="126">
        <f>SUM(R1306:R1319)</f>
        <v>0.61115999999999993</v>
      </c>
      <c r="T1305" s="127">
        <f>SUM(T1306:T1319)</f>
        <v>0</v>
      </c>
      <c r="AR1305" s="121" t="s">
        <v>163</v>
      </c>
      <c r="AT1305" s="128" t="s">
        <v>76</v>
      </c>
      <c r="AU1305" s="128" t="s">
        <v>84</v>
      </c>
      <c r="AY1305" s="121" t="s">
        <v>146</v>
      </c>
      <c r="BK1305" s="129">
        <f>SUM(BK1306:BK1319)</f>
        <v>0</v>
      </c>
    </row>
    <row r="1306" spans="2:65" s="1" customFormat="1" ht="21.75" customHeight="1">
      <c r="B1306" s="33"/>
      <c r="C1306" s="149" t="s">
        <v>2377</v>
      </c>
      <c r="D1306" s="149" t="s">
        <v>195</v>
      </c>
      <c r="E1306" s="150" t="s">
        <v>2378</v>
      </c>
      <c r="F1306" s="151" t="s">
        <v>2379</v>
      </c>
      <c r="G1306" s="152" t="s">
        <v>251</v>
      </c>
      <c r="H1306" s="153">
        <v>622.79999999999995</v>
      </c>
      <c r="I1306" s="154"/>
      <c r="J1306" s="155">
        <f>ROUND(I1306*H1306,2)</f>
        <v>0</v>
      </c>
      <c r="K1306" s="151" t="s">
        <v>967</v>
      </c>
      <c r="L1306" s="33"/>
      <c r="M1306" s="156" t="s">
        <v>21</v>
      </c>
      <c r="N1306" s="157" t="s">
        <v>48</v>
      </c>
      <c r="P1306" s="140">
        <f>O1306*H1306</f>
        <v>0</v>
      </c>
      <c r="Q1306" s="140">
        <v>0</v>
      </c>
      <c r="R1306" s="140">
        <f>Q1306*H1306</f>
        <v>0</v>
      </c>
      <c r="S1306" s="140">
        <v>0</v>
      </c>
      <c r="T1306" s="141">
        <f>S1306*H1306</f>
        <v>0</v>
      </c>
      <c r="AR1306" s="142" t="s">
        <v>152</v>
      </c>
      <c r="AT1306" s="142" t="s">
        <v>195</v>
      </c>
      <c r="AU1306" s="142" t="s">
        <v>86</v>
      </c>
      <c r="AY1306" s="18" t="s">
        <v>146</v>
      </c>
      <c r="BE1306" s="143">
        <f>IF(N1306="základní",J1306,0)</f>
        <v>0</v>
      </c>
      <c r="BF1306" s="143">
        <f>IF(N1306="snížená",J1306,0)</f>
        <v>0</v>
      </c>
      <c r="BG1306" s="143">
        <f>IF(N1306="zákl. přenesená",J1306,0)</f>
        <v>0</v>
      </c>
      <c r="BH1306" s="143">
        <f>IF(N1306="sníž. přenesená",J1306,0)</f>
        <v>0</v>
      </c>
      <c r="BI1306" s="143">
        <f>IF(N1306="nulová",J1306,0)</f>
        <v>0</v>
      </c>
      <c r="BJ1306" s="18" t="s">
        <v>84</v>
      </c>
      <c r="BK1306" s="143">
        <f>ROUND(I1306*H1306,2)</f>
        <v>0</v>
      </c>
      <c r="BL1306" s="18" t="s">
        <v>152</v>
      </c>
      <c r="BM1306" s="142" t="s">
        <v>2380</v>
      </c>
    </row>
    <row r="1307" spans="2:65" s="1" customFormat="1" ht="19.5">
      <c r="B1307" s="33"/>
      <c r="D1307" s="144" t="s">
        <v>154</v>
      </c>
      <c r="F1307" s="145" t="s">
        <v>2381</v>
      </c>
      <c r="I1307" s="146"/>
      <c r="L1307" s="33"/>
      <c r="M1307" s="147"/>
      <c r="T1307" s="54"/>
      <c r="AT1307" s="18" t="s">
        <v>154</v>
      </c>
      <c r="AU1307" s="18" t="s">
        <v>86</v>
      </c>
    </row>
    <row r="1308" spans="2:65" s="1" customFormat="1" ht="11.25">
      <c r="B1308" s="33"/>
      <c r="D1308" s="181" t="s">
        <v>970</v>
      </c>
      <c r="F1308" s="182" t="s">
        <v>2382</v>
      </c>
      <c r="I1308" s="146"/>
      <c r="L1308" s="33"/>
      <c r="M1308" s="147"/>
      <c r="T1308" s="54"/>
      <c r="AT1308" s="18" t="s">
        <v>970</v>
      </c>
      <c r="AU1308" s="18" t="s">
        <v>86</v>
      </c>
    </row>
    <row r="1309" spans="2:65" s="12" customFormat="1" ht="11.25">
      <c r="B1309" s="163"/>
      <c r="D1309" s="144" t="s">
        <v>476</v>
      </c>
      <c r="E1309" s="164" t="s">
        <v>21</v>
      </c>
      <c r="F1309" s="165" t="s">
        <v>2383</v>
      </c>
      <c r="H1309" s="166">
        <v>266.39999999999998</v>
      </c>
      <c r="I1309" s="167"/>
      <c r="L1309" s="163"/>
      <c r="M1309" s="168"/>
      <c r="T1309" s="169"/>
      <c r="AT1309" s="164" t="s">
        <v>476</v>
      </c>
      <c r="AU1309" s="164" t="s">
        <v>86</v>
      </c>
      <c r="AV1309" s="12" t="s">
        <v>86</v>
      </c>
      <c r="AW1309" s="12" t="s">
        <v>38</v>
      </c>
      <c r="AX1309" s="12" t="s">
        <v>77</v>
      </c>
      <c r="AY1309" s="164" t="s">
        <v>146</v>
      </c>
    </row>
    <row r="1310" spans="2:65" s="12" customFormat="1" ht="11.25">
      <c r="B1310" s="163"/>
      <c r="D1310" s="144" t="s">
        <v>476</v>
      </c>
      <c r="E1310" s="164" t="s">
        <v>21</v>
      </c>
      <c r="F1310" s="165" t="s">
        <v>2384</v>
      </c>
      <c r="H1310" s="166">
        <v>356.4</v>
      </c>
      <c r="I1310" s="167"/>
      <c r="L1310" s="163"/>
      <c r="M1310" s="168"/>
      <c r="T1310" s="169"/>
      <c r="AT1310" s="164" t="s">
        <v>476</v>
      </c>
      <c r="AU1310" s="164" t="s">
        <v>86</v>
      </c>
      <c r="AV1310" s="12" t="s">
        <v>86</v>
      </c>
      <c r="AW1310" s="12" t="s">
        <v>38</v>
      </c>
      <c r="AX1310" s="12" t="s">
        <v>77</v>
      </c>
      <c r="AY1310" s="164" t="s">
        <v>146</v>
      </c>
    </row>
    <row r="1311" spans="2:65" s="13" customFormat="1" ht="11.25">
      <c r="B1311" s="170"/>
      <c r="D1311" s="144" t="s">
        <v>476</v>
      </c>
      <c r="E1311" s="171" t="s">
        <v>21</v>
      </c>
      <c r="F1311" s="172" t="s">
        <v>479</v>
      </c>
      <c r="H1311" s="173">
        <v>622.79999999999995</v>
      </c>
      <c r="I1311" s="174"/>
      <c r="L1311" s="170"/>
      <c r="M1311" s="175"/>
      <c r="T1311" s="176"/>
      <c r="AT1311" s="171" t="s">
        <v>476</v>
      </c>
      <c r="AU1311" s="171" t="s">
        <v>86</v>
      </c>
      <c r="AV1311" s="13" t="s">
        <v>168</v>
      </c>
      <c r="AW1311" s="13" t="s">
        <v>38</v>
      </c>
      <c r="AX1311" s="13" t="s">
        <v>84</v>
      </c>
      <c r="AY1311" s="171" t="s">
        <v>146</v>
      </c>
    </row>
    <row r="1312" spans="2:65" s="1" customFormat="1" ht="16.5" customHeight="1">
      <c r="B1312" s="33"/>
      <c r="C1312" s="130" t="s">
        <v>2385</v>
      </c>
      <c r="D1312" s="130" t="s">
        <v>147</v>
      </c>
      <c r="E1312" s="131" t="s">
        <v>2386</v>
      </c>
      <c r="F1312" s="132" t="s">
        <v>2387</v>
      </c>
      <c r="G1312" s="133" t="s">
        <v>150</v>
      </c>
      <c r="H1312" s="134">
        <v>591.66</v>
      </c>
      <c r="I1312" s="135"/>
      <c r="J1312" s="136">
        <f>ROUND(I1312*H1312,2)</f>
        <v>0</v>
      </c>
      <c r="K1312" s="132" t="s">
        <v>967</v>
      </c>
      <c r="L1312" s="137"/>
      <c r="M1312" s="138" t="s">
        <v>21</v>
      </c>
      <c r="N1312" s="139" t="s">
        <v>48</v>
      </c>
      <c r="P1312" s="140">
        <f>O1312*H1312</f>
        <v>0</v>
      </c>
      <c r="Q1312" s="140">
        <v>1E-3</v>
      </c>
      <c r="R1312" s="140">
        <f>Q1312*H1312</f>
        <v>0.59165999999999996</v>
      </c>
      <c r="S1312" s="140">
        <v>0</v>
      </c>
      <c r="T1312" s="141">
        <f>S1312*H1312</f>
        <v>0</v>
      </c>
      <c r="AR1312" s="142" t="s">
        <v>844</v>
      </c>
      <c r="AT1312" s="142" t="s">
        <v>147</v>
      </c>
      <c r="AU1312" s="142" t="s">
        <v>86</v>
      </c>
      <c r="AY1312" s="18" t="s">
        <v>146</v>
      </c>
      <c r="BE1312" s="143">
        <f>IF(N1312="základní",J1312,0)</f>
        <v>0</v>
      </c>
      <c r="BF1312" s="143">
        <f>IF(N1312="snížená",J1312,0)</f>
        <v>0</v>
      </c>
      <c r="BG1312" s="143">
        <f>IF(N1312="zákl. přenesená",J1312,0)</f>
        <v>0</v>
      </c>
      <c r="BH1312" s="143">
        <f>IF(N1312="sníž. přenesená",J1312,0)</f>
        <v>0</v>
      </c>
      <c r="BI1312" s="143">
        <f>IF(N1312="nulová",J1312,0)</f>
        <v>0</v>
      </c>
      <c r="BJ1312" s="18" t="s">
        <v>84</v>
      </c>
      <c r="BK1312" s="143">
        <f>ROUND(I1312*H1312,2)</f>
        <v>0</v>
      </c>
      <c r="BL1312" s="18" t="s">
        <v>844</v>
      </c>
      <c r="BM1312" s="142" t="s">
        <v>2388</v>
      </c>
    </row>
    <row r="1313" spans="2:65" s="1" customFormat="1" ht="11.25">
      <c r="B1313" s="33"/>
      <c r="D1313" s="144" t="s">
        <v>154</v>
      </c>
      <c r="F1313" s="145" t="s">
        <v>2387</v>
      </c>
      <c r="I1313" s="146"/>
      <c r="L1313" s="33"/>
      <c r="M1313" s="147"/>
      <c r="T1313" s="54"/>
      <c r="AT1313" s="18" t="s">
        <v>154</v>
      </c>
      <c r="AU1313" s="18" t="s">
        <v>86</v>
      </c>
    </row>
    <row r="1314" spans="2:65" s="1" customFormat="1" ht="29.25">
      <c r="B1314" s="33"/>
      <c r="D1314" s="144" t="s">
        <v>156</v>
      </c>
      <c r="F1314" s="148" t="s">
        <v>2389</v>
      </c>
      <c r="I1314" s="146"/>
      <c r="L1314" s="33"/>
      <c r="M1314" s="147"/>
      <c r="T1314" s="54"/>
      <c r="AT1314" s="18" t="s">
        <v>156</v>
      </c>
      <c r="AU1314" s="18" t="s">
        <v>86</v>
      </c>
    </row>
    <row r="1315" spans="2:65" s="12" customFormat="1" ht="11.25">
      <c r="B1315" s="163"/>
      <c r="D1315" s="144" t="s">
        <v>476</v>
      </c>
      <c r="E1315" s="164" t="s">
        <v>21</v>
      </c>
      <c r="F1315" s="165" t="s">
        <v>2390</v>
      </c>
      <c r="H1315" s="166">
        <v>253.08</v>
      </c>
      <c r="I1315" s="167"/>
      <c r="L1315" s="163"/>
      <c r="M1315" s="168"/>
      <c r="T1315" s="169"/>
      <c r="AT1315" s="164" t="s">
        <v>476</v>
      </c>
      <c r="AU1315" s="164" t="s">
        <v>86</v>
      </c>
      <c r="AV1315" s="12" t="s">
        <v>86</v>
      </c>
      <c r="AW1315" s="12" t="s">
        <v>38</v>
      </c>
      <c r="AX1315" s="12" t="s">
        <v>77</v>
      </c>
      <c r="AY1315" s="164" t="s">
        <v>146</v>
      </c>
    </row>
    <row r="1316" spans="2:65" s="12" customFormat="1" ht="11.25">
      <c r="B1316" s="163"/>
      <c r="D1316" s="144" t="s">
        <v>476</v>
      </c>
      <c r="E1316" s="164" t="s">
        <v>21</v>
      </c>
      <c r="F1316" s="165" t="s">
        <v>2391</v>
      </c>
      <c r="H1316" s="166">
        <v>338.58</v>
      </c>
      <c r="I1316" s="167"/>
      <c r="L1316" s="163"/>
      <c r="M1316" s="168"/>
      <c r="T1316" s="169"/>
      <c r="AT1316" s="164" t="s">
        <v>476</v>
      </c>
      <c r="AU1316" s="164" t="s">
        <v>86</v>
      </c>
      <c r="AV1316" s="12" t="s">
        <v>86</v>
      </c>
      <c r="AW1316" s="12" t="s">
        <v>38</v>
      </c>
      <c r="AX1316" s="12" t="s">
        <v>77</v>
      </c>
      <c r="AY1316" s="164" t="s">
        <v>146</v>
      </c>
    </row>
    <row r="1317" spans="2:65" s="13" customFormat="1" ht="11.25">
      <c r="B1317" s="170"/>
      <c r="D1317" s="144" t="s">
        <v>476</v>
      </c>
      <c r="E1317" s="171" t="s">
        <v>21</v>
      </c>
      <c r="F1317" s="172" t="s">
        <v>479</v>
      </c>
      <c r="H1317" s="173">
        <v>591.66</v>
      </c>
      <c r="I1317" s="174"/>
      <c r="L1317" s="170"/>
      <c r="M1317" s="175"/>
      <c r="T1317" s="176"/>
      <c r="AT1317" s="171" t="s">
        <v>476</v>
      </c>
      <c r="AU1317" s="171" t="s">
        <v>86</v>
      </c>
      <c r="AV1317" s="13" t="s">
        <v>168</v>
      </c>
      <c r="AW1317" s="13" t="s">
        <v>38</v>
      </c>
      <c r="AX1317" s="13" t="s">
        <v>84</v>
      </c>
      <c r="AY1317" s="171" t="s">
        <v>146</v>
      </c>
    </row>
    <row r="1318" spans="2:65" s="1" customFormat="1" ht="16.5" customHeight="1">
      <c r="B1318" s="33"/>
      <c r="C1318" s="130" t="s">
        <v>2392</v>
      </c>
      <c r="D1318" s="130" t="s">
        <v>147</v>
      </c>
      <c r="E1318" s="131" t="s">
        <v>2393</v>
      </c>
      <c r="F1318" s="132" t="s">
        <v>2394</v>
      </c>
      <c r="G1318" s="133" t="s">
        <v>786</v>
      </c>
      <c r="H1318" s="134">
        <v>75</v>
      </c>
      <c r="I1318" s="135"/>
      <c r="J1318" s="136">
        <f>ROUND(I1318*H1318,2)</f>
        <v>0</v>
      </c>
      <c r="K1318" s="132" t="s">
        <v>967</v>
      </c>
      <c r="L1318" s="137"/>
      <c r="M1318" s="138" t="s">
        <v>21</v>
      </c>
      <c r="N1318" s="139" t="s">
        <v>48</v>
      </c>
      <c r="P1318" s="140">
        <f>O1318*H1318</f>
        <v>0</v>
      </c>
      <c r="Q1318" s="140">
        <v>2.5999999999999998E-4</v>
      </c>
      <c r="R1318" s="140">
        <f>Q1318*H1318</f>
        <v>1.95E-2</v>
      </c>
      <c r="S1318" s="140">
        <v>0</v>
      </c>
      <c r="T1318" s="141">
        <f>S1318*H1318</f>
        <v>0</v>
      </c>
      <c r="AR1318" s="142" t="s">
        <v>844</v>
      </c>
      <c r="AT1318" s="142" t="s">
        <v>147</v>
      </c>
      <c r="AU1318" s="142" t="s">
        <v>86</v>
      </c>
      <c r="AY1318" s="18" t="s">
        <v>146</v>
      </c>
      <c r="BE1318" s="143">
        <f>IF(N1318="základní",J1318,0)</f>
        <v>0</v>
      </c>
      <c r="BF1318" s="143">
        <f>IF(N1318="snížená",J1318,0)</f>
        <v>0</v>
      </c>
      <c r="BG1318" s="143">
        <f>IF(N1318="zákl. přenesená",J1318,0)</f>
        <v>0</v>
      </c>
      <c r="BH1318" s="143">
        <f>IF(N1318="sníž. přenesená",J1318,0)</f>
        <v>0</v>
      </c>
      <c r="BI1318" s="143">
        <f>IF(N1318="nulová",J1318,0)</f>
        <v>0</v>
      </c>
      <c r="BJ1318" s="18" t="s">
        <v>84</v>
      </c>
      <c r="BK1318" s="143">
        <f>ROUND(I1318*H1318,2)</f>
        <v>0</v>
      </c>
      <c r="BL1318" s="18" t="s">
        <v>844</v>
      </c>
      <c r="BM1318" s="142" t="s">
        <v>2395</v>
      </c>
    </row>
    <row r="1319" spans="2:65" s="1" customFormat="1" ht="11.25">
      <c r="B1319" s="33"/>
      <c r="D1319" s="144" t="s">
        <v>154</v>
      </c>
      <c r="F1319" s="145" t="s">
        <v>2394</v>
      </c>
      <c r="I1319" s="146"/>
      <c r="L1319" s="33"/>
      <c r="M1319" s="147"/>
      <c r="T1319" s="54"/>
      <c r="AT1319" s="18" t="s">
        <v>154</v>
      </c>
      <c r="AU1319" s="18" t="s">
        <v>86</v>
      </c>
    </row>
    <row r="1320" spans="2:65" s="11" customFormat="1" ht="22.9" customHeight="1">
      <c r="B1320" s="120"/>
      <c r="D1320" s="121" t="s">
        <v>76</v>
      </c>
      <c r="E1320" s="158" t="s">
        <v>2396</v>
      </c>
      <c r="F1320" s="158" t="s">
        <v>2397</v>
      </c>
      <c r="I1320" s="123"/>
      <c r="J1320" s="159">
        <f>BK1320</f>
        <v>0</v>
      </c>
      <c r="L1320" s="120"/>
      <c r="M1320" s="125"/>
      <c r="P1320" s="126">
        <f>SUM(P1321:P1356)</f>
        <v>0</v>
      </c>
      <c r="R1320" s="126">
        <f>SUM(R1321:R1356)</f>
        <v>2.7045599999999994</v>
      </c>
      <c r="T1320" s="127">
        <f>SUM(T1321:T1356)</f>
        <v>0</v>
      </c>
      <c r="AR1320" s="121" t="s">
        <v>163</v>
      </c>
      <c r="AT1320" s="128" t="s">
        <v>76</v>
      </c>
      <c r="AU1320" s="128" t="s">
        <v>84</v>
      </c>
      <c r="AY1320" s="121" t="s">
        <v>146</v>
      </c>
      <c r="BK1320" s="129">
        <f>SUM(BK1321:BK1356)</f>
        <v>0</v>
      </c>
    </row>
    <row r="1321" spans="2:65" s="1" customFormat="1" ht="16.5" customHeight="1">
      <c r="B1321" s="33"/>
      <c r="C1321" s="149" t="s">
        <v>2398</v>
      </c>
      <c r="D1321" s="149" t="s">
        <v>195</v>
      </c>
      <c r="E1321" s="150" t="s">
        <v>2399</v>
      </c>
      <c r="F1321" s="151" t="s">
        <v>2400</v>
      </c>
      <c r="G1321" s="152" t="s">
        <v>251</v>
      </c>
      <c r="H1321" s="153">
        <v>12.2</v>
      </c>
      <c r="I1321" s="154"/>
      <c r="J1321" s="155">
        <f>ROUND(I1321*H1321,2)</f>
        <v>0</v>
      </c>
      <c r="K1321" s="151" t="s">
        <v>967</v>
      </c>
      <c r="L1321" s="33"/>
      <c r="M1321" s="156" t="s">
        <v>21</v>
      </c>
      <c r="N1321" s="157" t="s">
        <v>48</v>
      </c>
      <c r="P1321" s="140">
        <f>O1321*H1321</f>
        <v>0</v>
      </c>
      <c r="Q1321" s="140">
        <v>0</v>
      </c>
      <c r="R1321" s="140">
        <f>Q1321*H1321</f>
        <v>0</v>
      </c>
      <c r="S1321" s="140">
        <v>0</v>
      </c>
      <c r="T1321" s="141">
        <f>S1321*H1321</f>
        <v>0</v>
      </c>
      <c r="AR1321" s="142" t="s">
        <v>152</v>
      </c>
      <c r="AT1321" s="142" t="s">
        <v>195</v>
      </c>
      <c r="AU1321" s="142" t="s">
        <v>86</v>
      </c>
      <c r="AY1321" s="18" t="s">
        <v>146</v>
      </c>
      <c r="BE1321" s="143">
        <f>IF(N1321="základní",J1321,0)</f>
        <v>0</v>
      </c>
      <c r="BF1321" s="143">
        <f>IF(N1321="snížená",J1321,0)</f>
        <v>0</v>
      </c>
      <c r="BG1321" s="143">
        <f>IF(N1321="zákl. přenesená",J1321,0)</f>
        <v>0</v>
      </c>
      <c r="BH1321" s="143">
        <f>IF(N1321="sníž. přenesená",J1321,0)</f>
        <v>0</v>
      </c>
      <c r="BI1321" s="143">
        <f>IF(N1321="nulová",J1321,0)</f>
        <v>0</v>
      </c>
      <c r="BJ1321" s="18" t="s">
        <v>84</v>
      </c>
      <c r="BK1321" s="143">
        <f>ROUND(I1321*H1321,2)</f>
        <v>0</v>
      </c>
      <c r="BL1321" s="18" t="s">
        <v>152</v>
      </c>
      <c r="BM1321" s="142" t="s">
        <v>2401</v>
      </c>
    </row>
    <row r="1322" spans="2:65" s="1" customFormat="1" ht="19.5">
      <c r="B1322" s="33"/>
      <c r="D1322" s="144" t="s">
        <v>154</v>
      </c>
      <c r="F1322" s="145" t="s">
        <v>2402</v>
      </c>
      <c r="I1322" s="146"/>
      <c r="L1322" s="33"/>
      <c r="M1322" s="147"/>
      <c r="T1322" s="54"/>
      <c r="AT1322" s="18" t="s">
        <v>154</v>
      </c>
      <c r="AU1322" s="18" t="s">
        <v>86</v>
      </c>
    </row>
    <row r="1323" spans="2:65" s="1" customFormat="1" ht="11.25">
      <c r="B1323" s="33"/>
      <c r="D1323" s="181" t="s">
        <v>970</v>
      </c>
      <c r="F1323" s="182" t="s">
        <v>2403</v>
      </c>
      <c r="I1323" s="146"/>
      <c r="L1323" s="33"/>
      <c r="M1323" s="147"/>
      <c r="T1323" s="54"/>
      <c r="AT1323" s="18" t="s">
        <v>970</v>
      </c>
      <c r="AU1323" s="18" t="s">
        <v>86</v>
      </c>
    </row>
    <row r="1324" spans="2:65" s="1" customFormat="1" ht="19.5">
      <c r="B1324" s="33"/>
      <c r="D1324" s="144" t="s">
        <v>156</v>
      </c>
      <c r="F1324" s="148" t="s">
        <v>2404</v>
      </c>
      <c r="I1324" s="146"/>
      <c r="L1324" s="33"/>
      <c r="M1324" s="147"/>
      <c r="T1324" s="54"/>
      <c r="AT1324" s="18" t="s">
        <v>156</v>
      </c>
      <c r="AU1324" s="18" t="s">
        <v>86</v>
      </c>
    </row>
    <row r="1325" spans="2:65" s="12" customFormat="1" ht="11.25">
      <c r="B1325" s="163"/>
      <c r="D1325" s="144" t="s">
        <v>476</v>
      </c>
      <c r="E1325" s="164" t="s">
        <v>21</v>
      </c>
      <c r="F1325" s="165" t="s">
        <v>798</v>
      </c>
      <c r="H1325" s="166">
        <v>12.2</v>
      </c>
      <c r="I1325" s="167"/>
      <c r="L1325" s="163"/>
      <c r="M1325" s="168"/>
      <c r="T1325" s="169"/>
      <c r="AT1325" s="164" t="s">
        <v>476</v>
      </c>
      <c r="AU1325" s="164" t="s">
        <v>86</v>
      </c>
      <c r="AV1325" s="12" t="s">
        <v>86</v>
      </c>
      <c r="AW1325" s="12" t="s">
        <v>38</v>
      </c>
      <c r="AX1325" s="12" t="s">
        <v>84</v>
      </c>
      <c r="AY1325" s="164" t="s">
        <v>146</v>
      </c>
    </row>
    <row r="1326" spans="2:65" s="1" customFormat="1" ht="16.5" customHeight="1">
      <c r="B1326" s="33"/>
      <c r="C1326" s="130" t="s">
        <v>2405</v>
      </c>
      <c r="D1326" s="130" t="s">
        <v>147</v>
      </c>
      <c r="E1326" s="131" t="s">
        <v>2406</v>
      </c>
      <c r="F1326" s="132" t="s">
        <v>2407</v>
      </c>
      <c r="G1326" s="133" t="s">
        <v>251</v>
      </c>
      <c r="H1326" s="134">
        <v>12.2</v>
      </c>
      <c r="I1326" s="135"/>
      <c r="J1326" s="136">
        <f>ROUND(I1326*H1326,2)</f>
        <v>0</v>
      </c>
      <c r="K1326" s="132" t="s">
        <v>967</v>
      </c>
      <c r="L1326" s="137"/>
      <c r="M1326" s="138" t="s">
        <v>21</v>
      </c>
      <c r="N1326" s="139" t="s">
        <v>48</v>
      </c>
      <c r="P1326" s="140">
        <f>O1326*H1326</f>
        <v>0</v>
      </c>
      <c r="Q1326" s="140">
        <v>6.8999999999999997E-4</v>
      </c>
      <c r="R1326" s="140">
        <f>Q1326*H1326</f>
        <v>8.4179999999999984E-3</v>
      </c>
      <c r="S1326" s="140">
        <v>0</v>
      </c>
      <c r="T1326" s="141">
        <f>S1326*H1326</f>
        <v>0</v>
      </c>
      <c r="AR1326" s="142" t="s">
        <v>844</v>
      </c>
      <c r="AT1326" s="142" t="s">
        <v>147</v>
      </c>
      <c r="AU1326" s="142" t="s">
        <v>86</v>
      </c>
      <c r="AY1326" s="18" t="s">
        <v>146</v>
      </c>
      <c r="BE1326" s="143">
        <f>IF(N1326="základní",J1326,0)</f>
        <v>0</v>
      </c>
      <c r="BF1326" s="143">
        <f>IF(N1326="snížená",J1326,0)</f>
        <v>0</v>
      </c>
      <c r="BG1326" s="143">
        <f>IF(N1326="zákl. přenesená",J1326,0)</f>
        <v>0</v>
      </c>
      <c r="BH1326" s="143">
        <f>IF(N1326="sníž. přenesená",J1326,0)</f>
        <v>0</v>
      </c>
      <c r="BI1326" s="143">
        <f>IF(N1326="nulová",J1326,0)</f>
        <v>0</v>
      </c>
      <c r="BJ1326" s="18" t="s">
        <v>84</v>
      </c>
      <c r="BK1326" s="143">
        <f>ROUND(I1326*H1326,2)</f>
        <v>0</v>
      </c>
      <c r="BL1326" s="18" t="s">
        <v>844</v>
      </c>
      <c r="BM1326" s="142" t="s">
        <v>2408</v>
      </c>
    </row>
    <row r="1327" spans="2:65" s="1" customFormat="1" ht="11.25">
      <c r="B1327" s="33"/>
      <c r="D1327" s="144" t="s">
        <v>154</v>
      </c>
      <c r="F1327" s="145" t="s">
        <v>2407</v>
      </c>
      <c r="I1327" s="146"/>
      <c r="L1327" s="33"/>
      <c r="M1327" s="147"/>
      <c r="T1327" s="54"/>
      <c r="AT1327" s="18" t="s">
        <v>154</v>
      </c>
      <c r="AU1327" s="18" t="s">
        <v>86</v>
      </c>
    </row>
    <row r="1328" spans="2:65" s="14" customFormat="1" ht="11.25">
      <c r="B1328" s="183"/>
      <c r="D1328" s="144" t="s">
        <v>476</v>
      </c>
      <c r="E1328" s="184" t="s">
        <v>21</v>
      </c>
      <c r="F1328" s="185" t="s">
        <v>2409</v>
      </c>
      <c r="H1328" s="184" t="s">
        <v>21</v>
      </c>
      <c r="I1328" s="186"/>
      <c r="L1328" s="183"/>
      <c r="M1328" s="187"/>
      <c r="T1328" s="188"/>
      <c r="AT1328" s="184" t="s">
        <v>476</v>
      </c>
      <c r="AU1328" s="184" t="s">
        <v>86</v>
      </c>
      <c r="AV1328" s="14" t="s">
        <v>84</v>
      </c>
      <c r="AW1328" s="14" t="s">
        <v>38</v>
      </c>
      <c r="AX1328" s="14" t="s">
        <v>77</v>
      </c>
      <c r="AY1328" s="184" t="s">
        <v>146</v>
      </c>
    </row>
    <row r="1329" spans="2:65" s="12" customFormat="1" ht="11.25">
      <c r="B1329" s="163"/>
      <c r="D1329" s="144" t="s">
        <v>476</v>
      </c>
      <c r="E1329" s="164" t="s">
        <v>21</v>
      </c>
      <c r="F1329" s="165" t="s">
        <v>2410</v>
      </c>
      <c r="H1329" s="166">
        <v>12.2</v>
      </c>
      <c r="I1329" s="167"/>
      <c r="L1329" s="163"/>
      <c r="M1329" s="168"/>
      <c r="T1329" s="169"/>
      <c r="AT1329" s="164" t="s">
        <v>476</v>
      </c>
      <c r="AU1329" s="164" t="s">
        <v>86</v>
      </c>
      <c r="AV1329" s="12" t="s">
        <v>86</v>
      </c>
      <c r="AW1329" s="12" t="s">
        <v>38</v>
      </c>
      <c r="AX1329" s="12" t="s">
        <v>77</v>
      </c>
      <c r="AY1329" s="164" t="s">
        <v>146</v>
      </c>
    </row>
    <row r="1330" spans="2:65" s="13" customFormat="1" ht="11.25">
      <c r="B1330" s="170"/>
      <c r="D1330" s="144" t="s">
        <v>476</v>
      </c>
      <c r="E1330" s="171" t="s">
        <v>798</v>
      </c>
      <c r="F1330" s="172" t="s">
        <v>479</v>
      </c>
      <c r="H1330" s="173">
        <v>12.2</v>
      </c>
      <c r="I1330" s="174"/>
      <c r="L1330" s="170"/>
      <c r="M1330" s="175"/>
      <c r="T1330" s="176"/>
      <c r="AT1330" s="171" t="s">
        <v>476</v>
      </c>
      <c r="AU1330" s="171" t="s">
        <v>86</v>
      </c>
      <c r="AV1330" s="13" t="s">
        <v>168</v>
      </c>
      <c r="AW1330" s="13" t="s">
        <v>38</v>
      </c>
      <c r="AX1330" s="13" t="s">
        <v>84</v>
      </c>
      <c r="AY1330" s="171" t="s">
        <v>146</v>
      </c>
    </row>
    <row r="1331" spans="2:65" s="1" customFormat="1" ht="16.5" customHeight="1">
      <c r="B1331" s="33"/>
      <c r="C1331" s="149" t="s">
        <v>2411</v>
      </c>
      <c r="D1331" s="149" t="s">
        <v>195</v>
      </c>
      <c r="E1331" s="150" t="s">
        <v>2412</v>
      </c>
      <c r="F1331" s="151" t="s">
        <v>2413</v>
      </c>
      <c r="G1331" s="152" t="s">
        <v>251</v>
      </c>
      <c r="H1331" s="153">
        <v>2448</v>
      </c>
      <c r="I1331" s="154"/>
      <c r="J1331" s="155">
        <f>ROUND(I1331*H1331,2)</f>
        <v>0</v>
      </c>
      <c r="K1331" s="151" t="s">
        <v>1960</v>
      </c>
      <c r="L1331" s="33"/>
      <c r="M1331" s="156" t="s">
        <v>21</v>
      </c>
      <c r="N1331" s="157" t="s">
        <v>48</v>
      </c>
      <c r="P1331" s="140">
        <f>O1331*H1331</f>
        <v>0</v>
      </c>
      <c r="Q1331" s="140">
        <v>0</v>
      </c>
      <c r="R1331" s="140">
        <f>Q1331*H1331</f>
        <v>0</v>
      </c>
      <c r="S1331" s="140">
        <v>0</v>
      </c>
      <c r="T1331" s="141">
        <f>S1331*H1331</f>
        <v>0</v>
      </c>
      <c r="AR1331" s="142" t="s">
        <v>152</v>
      </c>
      <c r="AT1331" s="142" t="s">
        <v>195</v>
      </c>
      <c r="AU1331" s="142" t="s">
        <v>86</v>
      </c>
      <c r="AY1331" s="18" t="s">
        <v>146</v>
      </c>
      <c r="BE1331" s="143">
        <f>IF(N1331="základní",J1331,0)</f>
        <v>0</v>
      </c>
      <c r="BF1331" s="143">
        <f>IF(N1331="snížená",J1331,0)</f>
        <v>0</v>
      </c>
      <c r="BG1331" s="143">
        <f>IF(N1331="zákl. přenesená",J1331,0)</f>
        <v>0</v>
      </c>
      <c r="BH1331" s="143">
        <f>IF(N1331="sníž. přenesená",J1331,0)</f>
        <v>0</v>
      </c>
      <c r="BI1331" s="143">
        <f>IF(N1331="nulová",J1331,0)</f>
        <v>0</v>
      </c>
      <c r="BJ1331" s="18" t="s">
        <v>84</v>
      </c>
      <c r="BK1331" s="143">
        <f>ROUND(I1331*H1331,2)</f>
        <v>0</v>
      </c>
      <c r="BL1331" s="18" t="s">
        <v>152</v>
      </c>
      <c r="BM1331" s="142" t="s">
        <v>2414</v>
      </c>
    </row>
    <row r="1332" spans="2:65" s="1" customFormat="1" ht="19.5">
      <c r="B1332" s="33"/>
      <c r="D1332" s="144" t="s">
        <v>154</v>
      </c>
      <c r="F1332" s="145" t="s">
        <v>2415</v>
      </c>
      <c r="I1332" s="146"/>
      <c r="L1332" s="33"/>
      <c r="M1332" s="147"/>
      <c r="T1332" s="54"/>
      <c r="AT1332" s="18" t="s">
        <v>154</v>
      </c>
      <c r="AU1332" s="18" t="s">
        <v>86</v>
      </c>
    </row>
    <row r="1333" spans="2:65" s="1" customFormat="1" ht="11.25">
      <c r="B1333" s="33"/>
      <c r="D1333" s="181" t="s">
        <v>970</v>
      </c>
      <c r="F1333" s="182" t="s">
        <v>2416</v>
      </c>
      <c r="I1333" s="146"/>
      <c r="L1333" s="33"/>
      <c r="M1333" s="147"/>
      <c r="T1333" s="54"/>
      <c r="AT1333" s="18" t="s">
        <v>970</v>
      </c>
      <c r="AU1333" s="18" t="s">
        <v>86</v>
      </c>
    </row>
    <row r="1334" spans="2:65" s="1" customFormat="1" ht="48.75">
      <c r="B1334" s="33"/>
      <c r="D1334" s="144" t="s">
        <v>984</v>
      </c>
      <c r="F1334" s="148" t="s">
        <v>2417</v>
      </c>
      <c r="I1334" s="146"/>
      <c r="L1334" s="33"/>
      <c r="M1334" s="147"/>
      <c r="T1334" s="54"/>
      <c r="AT1334" s="18" t="s">
        <v>984</v>
      </c>
      <c r="AU1334" s="18" t="s">
        <v>86</v>
      </c>
    </row>
    <row r="1335" spans="2:65" s="12" customFormat="1" ht="11.25">
      <c r="B1335" s="163"/>
      <c r="D1335" s="144" t="s">
        <v>476</v>
      </c>
      <c r="E1335" s="164" t="s">
        <v>2418</v>
      </c>
      <c r="F1335" s="165" t="s">
        <v>2419</v>
      </c>
      <c r="H1335" s="166">
        <v>2448</v>
      </c>
      <c r="I1335" s="167"/>
      <c r="L1335" s="163"/>
      <c r="M1335" s="168"/>
      <c r="T1335" s="169"/>
      <c r="AT1335" s="164" t="s">
        <v>476</v>
      </c>
      <c r="AU1335" s="164" t="s">
        <v>86</v>
      </c>
      <c r="AV1335" s="12" t="s">
        <v>86</v>
      </c>
      <c r="AW1335" s="12" t="s">
        <v>38</v>
      </c>
      <c r="AX1335" s="12" t="s">
        <v>84</v>
      </c>
      <c r="AY1335" s="164" t="s">
        <v>146</v>
      </c>
    </row>
    <row r="1336" spans="2:65" s="1" customFormat="1" ht="16.5" customHeight="1">
      <c r="B1336" s="33"/>
      <c r="C1336" s="130" t="s">
        <v>2420</v>
      </c>
      <c r="D1336" s="130" t="s">
        <v>147</v>
      </c>
      <c r="E1336" s="131" t="s">
        <v>2421</v>
      </c>
      <c r="F1336" s="132" t="s">
        <v>2422</v>
      </c>
      <c r="G1336" s="133" t="s">
        <v>251</v>
      </c>
      <c r="H1336" s="134">
        <v>2448</v>
      </c>
      <c r="I1336" s="135"/>
      <c r="J1336" s="136">
        <f>ROUND(I1336*H1336,2)</f>
        <v>0</v>
      </c>
      <c r="K1336" s="132" t="s">
        <v>21</v>
      </c>
      <c r="L1336" s="137"/>
      <c r="M1336" s="138" t="s">
        <v>21</v>
      </c>
      <c r="N1336" s="139" t="s">
        <v>48</v>
      </c>
      <c r="P1336" s="140">
        <f>O1336*H1336</f>
        <v>0</v>
      </c>
      <c r="Q1336" s="140">
        <v>1E-3</v>
      </c>
      <c r="R1336" s="140">
        <f>Q1336*H1336</f>
        <v>2.448</v>
      </c>
      <c r="S1336" s="140">
        <v>0</v>
      </c>
      <c r="T1336" s="141">
        <f>S1336*H1336</f>
        <v>0</v>
      </c>
      <c r="AR1336" s="142" t="s">
        <v>844</v>
      </c>
      <c r="AT1336" s="142" t="s">
        <v>147</v>
      </c>
      <c r="AU1336" s="142" t="s">
        <v>86</v>
      </c>
      <c r="AY1336" s="18" t="s">
        <v>146</v>
      </c>
      <c r="BE1336" s="143">
        <f>IF(N1336="základní",J1336,0)</f>
        <v>0</v>
      </c>
      <c r="BF1336" s="143">
        <f>IF(N1336="snížená",J1336,0)</f>
        <v>0</v>
      </c>
      <c r="BG1336" s="143">
        <f>IF(N1336="zákl. přenesená",J1336,0)</f>
        <v>0</v>
      </c>
      <c r="BH1336" s="143">
        <f>IF(N1336="sníž. přenesená",J1336,0)</f>
        <v>0</v>
      </c>
      <c r="BI1336" s="143">
        <f>IF(N1336="nulová",J1336,0)</f>
        <v>0</v>
      </c>
      <c r="BJ1336" s="18" t="s">
        <v>84</v>
      </c>
      <c r="BK1336" s="143">
        <f>ROUND(I1336*H1336,2)</f>
        <v>0</v>
      </c>
      <c r="BL1336" s="18" t="s">
        <v>844</v>
      </c>
      <c r="BM1336" s="142" t="s">
        <v>2423</v>
      </c>
    </row>
    <row r="1337" spans="2:65" s="1" customFormat="1" ht="19.5">
      <c r="B1337" s="33"/>
      <c r="D1337" s="144" t="s">
        <v>154</v>
      </c>
      <c r="F1337" s="145" t="s">
        <v>2424</v>
      </c>
      <c r="I1337" s="146"/>
      <c r="L1337" s="33"/>
      <c r="M1337" s="147"/>
      <c r="T1337" s="54"/>
      <c r="AT1337" s="18" t="s">
        <v>154</v>
      </c>
      <c r="AU1337" s="18" t="s">
        <v>86</v>
      </c>
    </row>
    <row r="1338" spans="2:65" s="12" customFormat="1" ht="11.25">
      <c r="B1338" s="163"/>
      <c r="D1338" s="144" t="s">
        <v>476</v>
      </c>
      <c r="E1338" s="164" t="s">
        <v>804</v>
      </c>
      <c r="F1338" s="165" t="s">
        <v>2425</v>
      </c>
      <c r="H1338" s="166">
        <v>1782</v>
      </c>
      <c r="I1338" s="167"/>
      <c r="L1338" s="163"/>
      <c r="M1338" s="168"/>
      <c r="T1338" s="169"/>
      <c r="AT1338" s="164" t="s">
        <v>476</v>
      </c>
      <c r="AU1338" s="164" t="s">
        <v>86</v>
      </c>
      <c r="AV1338" s="12" t="s">
        <v>86</v>
      </c>
      <c r="AW1338" s="12" t="s">
        <v>38</v>
      </c>
      <c r="AX1338" s="12" t="s">
        <v>77</v>
      </c>
      <c r="AY1338" s="164" t="s">
        <v>146</v>
      </c>
    </row>
    <row r="1339" spans="2:65" s="12" customFormat="1" ht="11.25">
      <c r="B1339" s="163"/>
      <c r="D1339" s="144" t="s">
        <v>476</v>
      </c>
      <c r="E1339" s="164" t="s">
        <v>801</v>
      </c>
      <c r="F1339" s="165" t="s">
        <v>2426</v>
      </c>
      <c r="H1339" s="166">
        <v>666</v>
      </c>
      <c r="I1339" s="167"/>
      <c r="L1339" s="163"/>
      <c r="M1339" s="168"/>
      <c r="T1339" s="169"/>
      <c r="AT1339" s="164" t="s">
        <v>476</v>
      </c>
      <c r="AU1339" s="164" t="s">
        <v>86</v>
      </c>
      <c r="AV1339" s="12" t="s">
        <v>86</v>
      </c>
      <c r="AW1339" s="12" t="s">
        <v>38</v>
      </c>
      <c r="AX1339" s="12" t="s">
        <v>77</v>
      </c>
      <c r="AY1339" s="164" t="s">
        <v>146</v>
      </c>
    </row>
    <row r="1340" spans="2:65" s="13" customFormat="1" ht="11.25">
      <c r="B1340" s="170"/>
      <c r="D1340" s="144" t="s">
        <v>476</v>
      </c>
      <c r="E1340" s="171" t="s">
        <v>21</v>
      </c>
      <c r="F1340" s="172" t="s">
        <v>479</v>
      </c>
      <c r="H1340" s="173">
        <v>2448</v>
      </c>
      <c r="I1340" s="174"/>
      <c r="L1340" s="170"/>
      <c r="M1340" s="175"/>
      <c r="T1340" s="176"/>
      <c r="AT1340" s="171" t="s">
        <v>476</v>
      </c>
      <c r="AU1340" s="171" t="s">
        <v>86</v>
      </c>
      <c r="AV1340" s="13" t="s">
        <v>168</v>
      </c>
      <c r="AW1340" s="13" t="s">
        <v>38</v>
      </c>
      <c r="AX1340" s="13" t="s">
        <v>84</v>
      </c>
      <c r="AY1340" s="171" t="s">
        <v>146</v>
      </c>
    </row>
    <row r="1341" spans="2:65" s="1" customFormat="1" ht="16.5" customHeight="1">
      <c r="B1341" s="33"/>
      <c r="C1341" s="149" t="s">
        <v>2427</v>
      </c>
      <c r="D1341" s="149" t="s">
        <v>195</v>
      </c>
      <c r="E1341" s="150" t="s">
        <v>2428</v>
      </c>
      <c r="F1341" s="151" t="s">
        <v>2429</v>
      </c>
      <c r="G1341" s="152" t="s">
        <v>251</v>
      </c>
      <c r="H1341" s="153">
        <v>1.8</v>
      </c>
      <c r="I1341" s="154"/>
      <c r="J1341" s="155">
        <f>ROUND(I1341*H1341,2)</f>
        <v>0</v>
      </c>
      <c r="K1341" s="151" t="s">
        <v>1960</v>
      </c>
      <c r="L1341" s="33"/>
      <c r="M1341" s="156" t="s">
        <v>21</v>
      </c>
      <c r="N1341" s="157" t="s">
        <v>48</v>
      </c>
      <c r="P1341" s="140">
        <f>O1341*H1341</f>
        <v>0</v>
      </c>
      <c r="Q1341" s="140">
        <v>0</v>
      </c>
      <c r="R1341" s="140">
        <f>Q1341*H1341</f>
        <v>0</v>
      </c>
      <c r="S1341" s="140">
        <v>0</v>
      </c>
      <c r="T1341" s="141">
        <f>S1341*H1341</f>
        <v>0</v>
      </c>
      <c r="AR1341" s="142" t="s">
        <v>152</v>
      </c>
      <c r="AT1341" s="142" t="s">
        <v>195</v>
      </c>
      <c r="AU1341" s="142" t="s">
        <v>86</v>
      </c>
      <c r="AY1341" s="18" t="s">
        <v>146</v>
      </c>
      <c r="BE1341" s="143">
        <f>IF(N1341="základní",J1341,0)</f>
        <v>0</v>
      </c>
      <c r="BF1341" s="143">
        <f>IF(N1341="snížená",J1341,0)</f>
        <v>0</v>
      </c>
      <c r="BG1341" s="143">
        <f>IF(N1341="zákl. přenesená",J1341,0)</f>
        <v>0</v>
      </c>
      <c r="BH1341" s="143">
        <f>IF(N1341="sníž. přenesená",J1341,0)</f>
        <v>0</v>
      </c>
      <c r="BI1341" s="143">
        <f>IF(N1341="nulová",J1341,0)</f>
        <v>0</v>
      </c>
      <c r="BJ1341" s="18" t="s">
        <v>84</v>
      </c>
      <c r="BK1341" s="143">
        <f>ROUND(I1341*H1341,2)</f>
        <v>0</v>
      </c>
      <c r="BL1341" s="18" t="s">
        <v>152</v>
      </c>
      <c r="BM1341" s="142" t="s">
        <v>2430</v>
      </c>
    </row>
    <row r="1342" spans="2:65" s="1" customFormat="1" ht="11.25">
      <c r="B1342" s="33"/>
      <c r="D1342" s="144" t="s">
        <v>154</v>
      </c>
      <c r="F1342" s="145" t="s">
        <v>2431</v>
      </c>
      <c r="I1342" s="146"/>
      <c r="L1342" s="33"/>
      <c r="M1342" s="147"/>
      <c r="T1342" s="54"/>
      <c r="AT1342" s="18" t="s">
        <v>154</v>
      </c>
      <c r="AU1342" s="18" t="s">
        <v>86</v>
      </c>
    </row>
    <row r="1343" spans="2:65" s="1" customFormat="1" ht="11.25">
      <c r="B1343" s="33"/>
      <c r="D1343" s="181" t="s">
        <v>970</v>
      </c>
      <c r="F1343" s="182" t="s">
        <v>2432</v>
      </c>
      <c r="I1343" s="146"/>
      <c r="L1343" s="33"/>
      <c r="M1343" s="147"/>
      <c r="T1343" s="54"/>
      <c r="AT1343" s="18" t="s">
        <v>970</v>
      </c>
      <c r="AU1343" s="18" t="s">
        <v>86</v>
      </c>
    </row>
    <row r="1344" spans="2:65" s="1" customFormat="1" ht="48.75">
      <c r="B1344" s="33"/>
      <c r="D1344" s="144" t="s">
        <v>984</v>
      </c>
      <c r="F1344" s="148" t="s">
        <v>2417</v>
      </c>
      <c r="I1344" s="146"/>
      <c r="L1344" s="33"/>
      <c r="M1344" s="147"/>
      <c r="T1344" s="54"/>
      <c r="AT1344" s="18" t="s">
        <v>984</v>
      </c>
      <c r="AU1344" s="18" t="s">
        <v>86</v>
      </c>
    </row>
    <row r="1345" spans="2:65" s="12" customFormat="1" ht="11.25">
      <c r="B1345" s="163"/>
      <c r="D1345" s="144" t="s">
        <v>476</v>
      </c>
      <c r="E1345" s="164" t="s">
        <v>21</v>
      </c>
      <c r="F1345" s="165" t="s">
        <v>2433</v>
      </c>
      <c r="H1345" s="166">
        <v>1.8</v>
      </c>
      <c r="I1345" s="167"/>
      <c r="L1345" s="163"/>
      <c r="M1345" s="168"/>
      <c r="T1345" s="169"/>
      <c r="AT1345" s="164" t="s">
        <v>476</v>
      </c>
      <c r="AU1345" s="164" t="s">
        <v>86</v>
      </c>
      <c r="AV1345" s="12" t="s">
        <v>86</v>
      </c>
      <c r="AW1345" s="12" t="s">
        <v>38</v>
      </c>
      <c r="AX1345" s="12" t="s">
        <v>84</v>
      </c>
      <c r="AY1345" s="164" t="s">
        <v>146</v>
      </c>
    </row>
    <row r="1346" spans="2:65" s="1" customFormat="1" ht="16.5" customHeight="1">
      <c r="B1346" s="33"/>
      <c r="C1346" s="130" t="s">
        <v>2434</v>
      </c>
      <c r="D1346" s="130" t="s">
        <v>147</v>
      </c>
      <c r="E1346" s="131" t="s">
        <v>2435</v>
      </c>
      <c r="F1346" s="132" t="s">
        <v>2436</v>
      </c>
      <c r="G1346" s="133" t="s">
        <v>251</v>
      </c>
      <c r="H1346" s="134">
        <v>1.8</v>
      </c>
      <c r="I1346" s="135"/>
      <c r="J1346" s="136">
        <f>ROUND(I1346*H1346,2)</f>
        <v>0</v>
      </c>
      <c r="K1346" s="132" t="s">
        <v>21</v>
      </c>
      <c r="L1346" s="137"/>
      <c r="M1346" s="138" t="s">
        <v>21</v>
      </c>
      <c r="N1346" s="139" t="s">
        <v>48</v>
      </c>
      <c r="P1346" s="140">
        <f>O1346*H1346</f>
        <v>0</v>
      </c>
      <c r="Q1346" s="140">
        <v>9.6699999999999998E-3</v>
      </c>
      <c r="R1346" s="140">
        <f>Q1346*H1346</f>
        <v>1.7406000000000001E-2</v>
      </c>
      <c r="S1346" s="140">
        <v>0</v>
      </c>
      <c r="T1346" s="141">
        <f>S1346*H1346</f>
        <v>0</v>
      </c>
      <c r="AR1346" s="142" t="s">
        <v>844</v>
      </c>
      <c r="AT1346" s="142" t="s">
        <v>147</v>
      </c>
      <c r="AU1346" s="142" t="s">
        <v>86</v>
      </c>
      <c r="AY1346" s="18" t="s">
        <v>146</v>
      </c>
      <c r="BE1346" s="143">
        <f>IF(N1346="základní",J1346,0)</f>
        <v>0</v>
      </c>
      <c r="BF1346" s="143">
        <f>IF(N1346="snížená",J1346,0)</f>
        <v>0</v>
      </c>
      <c r="BG1346" s="143">
        <f>IF(N1346="zákl. přenesená",J1346,0)</f>
        <v>0</v>
      </c>
      <c r="BH1346" s="143">
        <f>IF(N1346="sníž. přenesená",J1346,0)</f>
        <v>0</v>
      </c>
      <c r="BI1346" s="143">
        <f>IF(N1346="nulová",J1346,0)</f>
        <v>0</v>
      </c>
      <c r="BJ1346" s="18" t="s">
        <v>84</v>
      </c>
      <c r="BK1346" s="143">
        <f>ROUND(I1346*H1346,2)</f>
        <v>0</v>
      </c>
      <c r="BL1346" s="18" t="s">
        <v>844</v>
      </c>
      <c r="BM1346" s="142" t="s">
        <v>2437</v>
      </c>
    </row>
    <row r="1347" spans="2:65" s="1" customFormat="1" ht="11.25">
      <c r="B1347" s="33"/>
      <c r="D1347" s="144" t="s">
        <v>154</v>
      </c>
      <c r="F1347" s="145" t="s">
        <v>2438</v>
      </c>
      <c r="I1347" s="146"/>
      <c r="L1347" s="33"/>
      <c r="M1347" s="147"/>
      <c r="T1347" s="54"/>
      <c r="AT1347" s="18" t="s">
        <v>154</v>
      </c>
      <c r="AU1347" s="18" t="s">
        <v>86</v>
      </c>
    </row>
    <row r="1348" spans="2:65" s="12" customFormat="1" ht="11.25">
      <c r="B1348" s="163"/>
      <c r="D1348" s="144" t="s">
        <v>476</v>
      </c>
      <c r="E1348" s="164" t="s">
        <v>21</v>
      </c>
      <c r="F1348" s="165" t="s">
        <v>2433</v>
      </c>
      <c r="H1348" s="166">
        <v>1.8</v>
      </c>
      <c r="I1348" s="167"/>
      <c r="L1348" s="163"/>
      <c r="M1348" s="168"/>
      <c r="T1348" s="169"/>
      <c r="AT1348" s="164" t="s">
        <v>476</v>
      </c>
      <c r="AU1348" s="164" t="s">
        <v>86</v>
      </c>
      <c r="AV1348" s="12" t="s">
        <v>86</v>
      </c>
      <c r="AW1348" s="12" t="s">
        <v>38</v>
      </c>
      <c r="AX1348" s="12" t="s">
        <v>84</v>
      </c>
      <c r="AY1348" s="164" t="s">
        <v>146</v>
      </c>
    </row>
    <row r="1349" spans="2:65" s="1" customFormat="1" ht="16.5" customHeight="1">
      <c r="B1349" s="33"/>
      <c r="C1349" s="149" t="s">
        <v>2439</v>
      </c>
      <c r="D1349" s="149" t="s">
        <v>195</v>
      </c>
      <c r="E1349" s="150" t="s">
        <v>2440</v>
      </c>
      <c r="F1349" s="151" t="s">
        <v>2441</v>
      </c>
      <c r="G1349" s="152" t="s">
        <v>251</v>
      </c>
      <c r="H1349" s="153">
        <v>4.8</v>
      </c>
      <c r="I1349" s="154"/>
      <c r="J1349" s="155">
        <f>ROUND(I1349*H1349,2)</f>
        <v>0</v>
      </c>
      <c r="K1349" s="151" t="s">
        <v>1960</v>
      </c>
      <c r="L1349" s="33"/>
      <c r="M1349" s="156" t="s">
        <v>21</v>
      </c>
      <c r="N1349" s="157" t="s">
        <v>48</v>
      </c>
      <c r="P1349" s="140">
        <f>O1349*H1349</f>
        <v>0</v>
      </c>
      <c r="Q1349" s="140">
        <v>0</v>
      </c>
      <c r="R1349" s="140">
        <f>Q1349*H1349</f>
        <v>0</v>
      </c>
      <c r="S1349" s="140">
        <v>0</v>
      </c>
      <c r="T1349" s="141">
        <f>S1349*H1349</f>
        <v>0</v>
      </c>
      <c r="AR1349" s="142" t="s">
        <v>152</v>
      </c>
      <c r="AT1349" s="142" t="s">
        <v>195</v>
      </c>
      <c r="AU1349" s="142" t="s">
        <v>86</v>
      </c>
      <c r="AY1349" s="18" t="s">
        <v>146</v>
      </c>
      <c r="BE1349" s="143">
        <f>IF(N1349="základní",J1349,0)</f>
        <v>0</v>
      </c>
      <c r="BF1349" s="143">
        <f>IF(N1349="snížená",J1349,0)</f>
        <v>0</v>
      </c>
      <c r="BG1349" s="143">
        <f>IF(N1349="zákl. přenesená",J1349,0)</f>
        <v>0</v>
      </c>
      <c r="BH1349" s="143">
        <f>IF(N1349="sníž. přenesená",J1349,0)</f>
        <v>0</v>
      </c>
      <c r="BI1349" s="143">
        <f>IF(N1349="nulová",J1349,0)</f>
        <v>0</v>
      </c>
      <c r="BJ1349" s="18" t="s">
        <v>84</v>
      </c>
      <c r="BK1349" s="143">
        <f>ROUND(I1349*H1349,2)</f>
        <v>0</v>
      </c>
      <c r="BL1349" s="18" t="s">
        <v>152</v>
      </c>
      <c r="BM1349" s="142" t="s">
        <v>2442</v>
      </c>
    </row>
    <row r="1350" spans="2:65" s="1" customFormat="1" ht="11.25">
      <c r="B1350" s="33"/>
      <c r="D1350" s="144" t="s">
        <v>154</v>
      </c>
      <c r="F1350" s="145" t="s">
        <v>2443</v>
      </c>
      <c r="I1350" s="146"/>
      <c r="L1350" s="33"/>
      <c r="M1350" s="147"/>
      <c r="T1350" s="54"/>
      <c r="AT1350" s="18" t="s">
        <v>154</v>
      </c>
      <c r="AU1350" s="18" t="s">
        <v>86</v>
      </c>
    </row>
    <row r="1351" spans="2:65" s="1" customFormat="1" ht="11.25">
      <c r="B1351" s="33"/>
      <c r="D1351" s="181" t="s">
        <v>970</v>
      </c>
      <c r="F1351" s="182" t="s">
        <v>2444</v>
      </c>
      <c r="I1351" s="146"/>
      <c r="L1351" s="33"/>
      <c r="M1351" s="147"/>
      <c r="T1351" s="54"/>
      <c r="AT1351" s="18" t="s">
        <v>970</v>
      </c>
      <c r="AU1351" s="18" t="s">
        <v>86</v>
      </c>
    </row>
    <row r="1352" spans="2:65" s="1" customFormat="1" ht="48.75">
      <c r="B1352" s="33"/>
      <c r="D1352" s="144" t="s">
        <v>984</v>
      </c>
      <c r="F1352" s="148" t="s">
        <v>2417</v>
      </c>
      <c r="I1352" s="146"/>
      <c r="L1352" s="33"/>
      <c r="M1352" s="147"/>
      <c r="T1352" s="54"/>
      <c r="AT1352" s="18" t="s">
        <v>984</v>
      </c>
      <c r="AU1352" s="18" t="s">
        <v>86</v>
      </c>
    </row>
    <row r="1353" spans="2:65" s="12" customFormat="1" ht="11.25">
      <c r="B1353" s="163"/>
      <c r="D1353" s="144" t="s">
        <v>476</v>
      </c>
      <c r="E1353" s="164" t="s">
        <v>21</v>
      </c>
      <c r="F1353" s="165" t="s">
        <v>2445</v>
      </c>
      <c r="H1353" s="166">
        <v>4.8</v>
      </c>
      <c r="I1353" s="167"/>
      <c r="L1353" s="163"/>
      <c r="M1353" s="168"/>
      <c r="T1353" s="169"/>
      <c r="AT1353" s="164" t="s">
        <v>476</v>
      </c>
      <c r="AU1353" s="164" t="s">
        <v>86</v>
      </c>
      <c r="AV1353" s="12" t="s">
        <v>86</v>
      </c>
      <c r="AW1353" s="12" t="s">
        <v>38</v>
      </c>
      <c r="AX1353" s="12" t="s">
        <v>84</v>
      </c>
      <c r="AY1353" s="164" t="s">
        <v>146</v>
      </c>
    </row>
    <row r="1354" spans="2:65" s="1" customFormat="1" ht="16.5" customHeight="1">
      <c r="B1354" s="33"/>
      <c r="C1354" s="130" t="s">
        <v>2446</v>
      </c>
      <c r="D1354" s="130" t="s">
        <v>147</v>
      </c>
      <c r="E1354" s="131" t="s">
        <v>2447</v>
      </c>
      <c r="F1354" s="132" t="s">
        <v>2448</v>
      </c>
      <c r="G1354" s="133" t="s">
        <v>251</v>
      </c>
      <c r="H1354" s="134">
        <v>4.8</v>
      </c>
      <c r="I1354" s="135"/>
      <c r="J1354" s="136">
        <f>ROUND(I1354*H1354,2)</f>
        <v>0</v>
      </c>
      <c r="K1354" s="132" t="s">
        <v>21</v>
      </c>
      <c r="L1354" s="137"/>
      <c r="M1354" s="138" t="s">
        <v>21</v>
      </c>
      <c r="N1354" s="139" t="s">
        <v>48</v>
      </c>
      <c r="P1354" s="140">
        <f>O1354*H1354</f>
        <v>0</v>
      </c>
      <c r="Q1354" s="140">
        <v>4.8070000000000002E-2</v>
      </c>
      <c r="R1354" s="140">
        <f>Q1354*H1354</f>
        <v>0.230736</v>
      </c>
      <c r="S1354" s="140">
        <v>0</v>
      </c>
      <c r="T1354" s="141">
        <f>S1354*H1354</f>
        <v>0</v>
      </c>
      <c r="AR1354" s="142" t="s">
        <v>844</v>
      </c>
      <c r="AT1354" s="142" t="s">
        <v>147</v>
      </c>
      <c r="AU1354" s="142" t="s">
        <v>86</v>
      </c>
      <c r="AY1354" s="18" t="s">
        <v>146</v>
      </c>
      <c r="BE1354" s="143">
        <f>IF(N1354="základní",J1354,0)</f>
        <v>0</v>
      </c>
      <c r="BF1354" s="143">
        <f>IF(N1354="snížená",J1354,0)</f>
        <v>0</v>
      </c>
      <c r="BG1354" s="143">
        <f>IF(N1354="zákl. přenesená",J1354,0)</f>
        <v>0</v>
      </c>
      <c r="BH1354" s="143">
        <f>IF(N1354="sníž. přenesená",J1354,0)</f>
        <v>0</v>
      </c>
      <c r="BI1354" s="143">
        <f>IF(N1354="nulová",J1354,0)</f>
        <v>0</v>
      </c>
      <c r="BJ1354" s="18" t="s">
        <v>84</v>
      </c>
      <c r="BK1354" s="143">
        <f>ROUND(I1354*H1354,2)</f>
        <v>0</v>
      </c>
      <c r="BL1354" s="18" t="s">
        <v>844</v>
      </c>
      <c r="BM1354" s="142" t="s">
        <v>2449</v>
      </c>
    </row>
    <row r="1355" spans="2:65" s="1" customFormat="1" ht="11.25">
      <c r="B1355" s="33"/>
      <c r="D1355" s="144" t="s">
        <v>154</v>
      </c>
      <c r="F1355" s="145" t="s">
        <v>2450</v>
      </c>
      <c r="I1355" s="146"/>
      <c r="L1355" s="33"/>
      <c r="M1355" s="147"/>
      <c r="T1355" s="54"/>
      <c r="AT1355" s="18" t="s">
        <v>154</v>
      </c>
      <c r="AU1355" s="18" t="s">
        <v>86</v>
      </c>
    </row>
    <row r="1356" spans="2:65" s="12" customFormat="1" ht="11.25">
      <c r="B1356" s="163"/>
      <c r="D1356" s="144" t="s">
        <v>476</v>
      </c>
      <c r="E1356" s="164" t="s">
        <v>21</v>
      </c>
      <c r="F1356" s="165" t="s">
        <v>2445</v>
      </c>
      <c r="H1356" s="166">
        <v>4.8</v>
      </c>
      <c r="I1356" s="167"/>
      <c r="L1356" s="163"/>
      <c r="M1356" s="196"/>
      <c r="N1356" s="197"/>
      <c r="O1356" s="197"/>
      <c r="P1356" s="197"/>
      <c r="Q1356" s="197"/>
      <c r="R1356" s="197"/>
      <c r="S1356" s="197"/>
      <c r="T1356" s="198"/>
      <c r="AT1356" s="164" t="s">
        <v>476</v>
      </c>
      <c r="AU1356" s="164" t="s">
        <v>86</v>
      </c>
      <c r="AV1356" s="12" t="s">
        <v>86</v>
      </c>
      <c r="AW1356" s="12" t="s">
        <v>38</v>
      </c>
      <c r="AX1356" s="12" t="s">
        <v>84</v>
      </c>
      <c r="AY1356" s="164" t="s">
        <v>146</v>
      </c>
    </row>
    <row r="1357" spans="2:65" s="1" customFormat="1" ht="6.95" customHeight="1">
      <c r="B1357" s="42"/>
      <c r="C1357" s="43"/>
      <c r="D1357" s="43"/>
      <c r="E1357" s="43"/>
      <c r="F1357" s="43"/>
      <c r="G1357" s="43"/>
      <c r="H1357" s="43"/>
      <c r="I1357" s="43"/>
      <c r="J1357" s="43"/>
      <c r="K1357" s="43"/>
      <c r="L1357" s="33"/>
    </row>
  </sheetData>
  <sheetProtection algorithmName="SHA-512" hashValue="6FaSpHBUfefY5adOzjzfe12CC2inM0lXrjz0RJQH84alXCUUgo+Lp2al6qq2VjMwhvitRHgk1ZVibDjxUHPAqw==" saltValue="U11tSl3c8xrWc58tUlLBh489dAnKn9jj+tlx5couPmHMWUY1qaPhwt+KSxJMsxk0iWBwlrIHDxC3Faqjv+HWkw==" spinCount="100000" sheet="1" objects="1" scenarios="1" formatColumns="0" formatRows="0" autoFilter="0"/>
  <autoFilter ref="C100:K1356" xr:uid="{00000000-0009-0000-0000-000003000000}"/>
  <mergeCells count="12">
    <mergeCell ref="E93:H93"/>
    <mergeCell ref="L2:V2"/>
    <mergeCell ref="E50:H50"/>
    <mergeCell ref="E52:H52"/>
    <mergeCell ref="E54:H54"/>
    <mergeCell ref="E89:H89"/>
    <mergeCell ref="E91:H91"/>
    <mergeCell ref="E7:H7"/>
    <mergeCell ref="E9:H9"/>
    <mergeCell ref="E11:H11"/>
    <mergeCell ref="E20:H20"/>
    <mergeCell ref="E29:H29"/>
  </mergeCells>
  <hyperlinks>
    <hyperlink ref="F106" r:id="rId1" xr:uid="{00000000-0004-0000-0300-000000000000}"/>
    <hyperlink ref="F115" r:id="rId2" xr:uid="{00000000-0004-0000-0300-000001000000}"/>
    <hyperlink ref="F120" r:id="rId3" xr:uid="{00000000-0004-0000-0300-000002000000}"/>
    <hyperlink ref="F126" r:id="rId4" xr:uid="{00000000-0004-0000-0300-000003000000}"/>
    <hyperlink ref="F131" r:id="rId5" xr:uid="{00000000-0004-0000-0300-000004000000}"/>
    <hyperlink ref="F136" r:id="rId6" xr:uid="{00000000-0004-0000-0300-000005000000}"/>
    <hyperlink ref="F141" r:id="rId7" xr:uid="{00000000-0004-0000-0300-000006000000}"/>
    <hyperlink ref="F146" r:id="rId8" xr:uid="{00000000-0004-0000-0300-000007000000}"/>
    <hyperlink ref="F151" r:id="rId9" xr:uid="{00000000-0004-0000-0300-000008000000}"/>
    <hyperlink ref="F158" r:id="rId10" xr:uid="{00000000-0004-0000-0300-000009000000}"/>
    <hyperlink ref="F166" r:id="rId11" xr:uid="{00000000-0004-0000-0300-00000A000000}"/>
    <hyperlink ref="F173" r:id="rId12" xr:uid="{00000000-0004-0000-0300-00000B000000}"/>
    <hyperlink ref="F187" r:id="rId13" xr:uid="{00000000-0004-0000-0300-00000C000000}"/>
    <hyperlink ref="F194" r:id="rId14" xr:uid="{00000000-0004-0000-0300-00000D000000}"/>
    <hyperlink ref="F199" r:id="rId15" xr:uid="{00000000-0004-0000-0300-00000E000000}"/>
    <hyperlink ref="F209" r:id="rId16" xr:uid="{00000000-0004-0000-0300-00000F000000}"/>
    <hyperlink ref="F218" r:id="rId17" xr:uid="{00000000-0004-0000-0300-000010000000}"/>
    <hyperlink ref="F222" r:id="rId18" xr:uid="{00000000-0004-0000-0300-000011000000}"/>
    <hyperlink ref="F229" r:id="rId19" xr:uid="{00000000-0004-0000-0300-000012000000}"/>
    <hyperlink ref="F236" r:id="rId20" xr:uid="{00000000-0004-0000-0300-000013000000}"/>
    <hyperlink ref="F241" r:id="rId21" xr:uid="{00000000-0004-0000-0300-000014000000}"/>
    <hyperlink ref="F257" r:id="rId22" xr:uid="{00000000-0004-0000-0300-000015000000}"/>
    <hyperlink ref="F262" r:id="rId23" xr:uid="{00000000-0004-0000-0300-000016000000}"/>
    <hyperlink ref="F267" r:id="rId24" xr:uid="{00000000-0004-0000-0300-000017000000}"/>
    <hyperlink ref="F288" r:id="rId25" xr:uid="{00000000-0004-0000-0300-000018000000}"/>
    <hyperlink ref="F293" r:id="rId26" xr:uid="{00000000-0004-0000-0300-000019000000}"/>
    <hyperlink ref="F298" r:id="rId27" xr:uid="{00000000-0004-0000-0300-00001A000000}"/>
    <hyperlink ref="F306" r:id="rId28" xr:uid="{00000000-0004-0000-0300-00001B000000}"/>
    <hyperlink ref="F312" r:id="rId29" xr:uid="{00000000-0004-0000-0300-00001C000000}"/>
    <hyperlink ref="F338" r:id="rId30" xr:uid="{00000000-0004-0000-0300-00001D000000}"/>
    <hyperlink ref="F354" r:id="rId31" xr:uid="{00000000-0004-0000-0300-00001E000000}"/>
    <hyperlink ref="F363" r:id="rId32" xr:uid="{00000000-0004-0000-0300-00001F000000}"/>
    <hyperlink ref="F370" r:id="rId33" xr:uid="{00000000-0004-0000-0300-000020000000}"/>
    <hyperlink ref="F374" r:id="rId34" xr:uid="{00000000-0004-0000-0300-000021000000}"/>
    <hyperlink ref="F380" r:id="rId35" xr:uid="{00000000-0004-0000-0300-000022000000}"/>
    <hyperlink ref="F385" r:id="rId36" xr:uid="{00000000-0004-0000-0300-000023000000}"/>
    <hyperlink ref="F390" r:id="rId37" xr:uid="{00000000-0004-0000-0300-000024000000}"/>
    <hyperlink ref="F398" r:id="rId38" xr:uid="{00000000-0004-0000-0300-000025000000}"/>
    <hyperlink ref="F404" r:id="rId39" xr:uid="{00000000-0004-0000-0300-000026000000}"/>
    <hyperlink ref="F413" r:id="rId40" xr:uid="{00000000-0004-0000-0300-000027000000}"/>
    <hyperlink ref="F417" r:id="rId41" xr:uid="{00000000-0004-0000-0300-000028000000}"/>
    <hyperlink ref="F424" r:id="rId42" xr:uid="{00000000-0004-0000-0300-000029000000}"/>
    <hyperlink ref="F439" r:id="rId43" xr:uid="{00000000-0004-0000-0300-00002A000000}"/>
    <hyperlink ref="F445" r:id="rId44" xr:uid="{00000000-0004-0000-0300-00002B000000}"/>
    <hyperlink ref="F461" r:id="rId45" xr:uid="{00000000-0004-0000-0300-00002C000000}"/>
    <hyperlink ref="F471" r:id="rId46" xr:uid="{00000000-0004-0000-0300-00002D000000}"/>
    <hyperlink ref="F480" r:id="rId47" xr:uid="{00000000-0004-0000-0300-00002E000000}"/>
    <hyperlink ref="F495" r:id="rId48" xr:uid="{00000000-0004-0000-0300-00002F000000}"/>
    <hyperlink ref="F504" r:id="rId49" xr:uid="{00000000-0004-0000-0300-000030000000}"/>
    <hyperlink ref="F540" r:id="rId50" xr:uid="{00000000-0004-0000-0300-000031000000}"/>
    <hyperlink ref="F563" r:id="rId51" xr:uid="{00000000-0004-0000-0300-000032000000}"/>
    <hyperlink ref="F568" r:id="rId52" xr:uid="{00000000-0004-0000-0300-000033000000}"/>
    <hyperlink ref="F575" r:id="rId53" xr:uid="{00000000-0004-0000-0300-000034000000}"/>
    <hyperlink ref="F594" r:id="rId54" xr:uid="{00000000-0004-0000-0300-000035000000}"/>
    <hyperlink ref="F602" r:id="rId55" xr:uid="{00000000-0004-0000-0300-000036000000}"/>
    <hyperlink ref="F606" r:id="rId56" xr:uid="{00000000-0004-0000-0300-000037000000}"/>
    <hyperlink ref="F610" r:id="rId57" xr:uid="{00000000-0004-0000-0300-000038000000}"/>
    <hyperlink ref="F629" r:id="rId58" xr:uid="{00000000-0004-0000-0300-000039000000}"/>
    <hyperlink ref="F633" r:id="rId59" xr:uid="{00000000-0004-0000-0300-00003A000000}"/>
    <hyperlink ref="F638" r:id="rId60" xr:uid="{00000000-0004-0000-0300-00003B000000}"/>
    <hyperlink ref="F649" r:id="rId61" xr:uid="{00000000-0004-0000-0300-00003C000000}"/>
    <hyperlink ref="F659" r:id="rId62" xr:uid="{00000000-0004-0000-0300-00003D000000}"/>
    <hyperlink ref="F690" r:id="rId63" xr:uid="{00000000-0004-0000-0300-00003E000000}"/>
    <hyperlink ref="F697" r:id="rId64" xr:uid="{00000000-0004-0000-0300-00003F000000}"/>
    <hyperlink ref="F706" r:id="rId65" xr:uid="{00000000-0004-0000-0300-000040000000}"/>
    <hyperlink ref="F715" r:id="rId66" xr:uid="{00000000-0004-0000-0300-000041000000}"/>
    <hyperlink ref="F720" r:id="rId67" xr:uid="{00000000-0004-0000-0300-000042000000}"/>
    <hyperlink ref="F726" r:id="rId68" xr:uid="{00000000-0004-0000-0300-000043000000}"/>
    <hyperlink ref="F733" r:id="rId69" xr:uid="{00000000-0004-0000-0300-000044000000}"/>
    <hyperlink ref="F737" r:id="rId70" xr:uid="{00000000-0004-0000-0300-000045000000}"/>
    <hyperlink ref="F809" r:id="rId71" xr:uid="{00000000-0004-0000-0300-000046000000}"/>
    <hyperlink ref="F815" r:id="rId72" xr:uid="{00000000-0004-0000-0300-000047000000}"/>
    <hyperlink ref="F824" r:id="rId73" xr:uid="{00000000-0004-0000-0300-000048000000}"/>
    <hyperlink ref="F836" r:id="rId74" xr:uid="{00000000-0004-0000-0300-000049000000}"/>
    <hyperlink ref="F841" r:id="rId75" xr:uid="{00000000-0004-0000-0300-00004A000000}"/>
    <hyperlink ref="F850" r:id="rId76" xr:uid="{00000000-0004-0000-0300-00004B000000}"/>
    <hyperlink ref="F859" r:id="rId77" xr:uid="{00000000-0004-0000-0300-00004C000000}"/>
    <hyperlink ref="F864" r:id="rId78" xr:uid="{00000000-0004-0000-0300-00004D000000}"/>
    <hyperlink ref="F869" r:id="rId79" xr:uid="{00000000-0004-0000-0300-00004E000000}"/>
    <hyperlink ref="F883" r:id="rId80" xr:uid="{00000000-0004-0000-0300-00004F000000}"/>
    <hyperlink ref="F891" r:id="rId81" xr:uid="{00000000-0004-0000-0300-000050000000}"/>
    <hyperlink ref="F899" r:id="rId82" xr:uid="{00000000-0004-0000-0300-000051000000}"/>
    <hyperlink ref="F904" r:id="rId83" xr:uid="{00000000-0004-0000-0300-000052000000}"/>
    <hyperlink ref="F915" r:id="rId84" xr:uid="{00000000-0004-0000-0300-000053000000}"/>
    <hyperlink ref="F945" r:id="rId85" xr:uid="{00000000-0004-0000-0300-000054000000}"/>
    <hyperlink ref="F954" r:id="rId86" xr:uid="{00000000-0004-0000-0300-000055000000}"/>
    <hyperlink ref="F962" r:id="rId87" xr:uid="{00000000-0004-0000-0300-000056000000}"/>
    <hyperlink ref="F972" r:id="rId88" xr:uid="{00000000-0004-0000-0300-000057000000}"/>
    <hyperlink ref="F978" r:id="rId89" xr:uid="{00000000-0004-0000-0300-000058000000}"/>
    <hyperlink ref="F993" r:id="rId90" xr:uid="{00000000-0004-0000-0300-000059000000}"/>
    <hyperlink ref="F1006" r:id="rId91" xr:uid="{00000000-0004-0000-0300-00005A000000}"/>
    <hyperlink ref="F1019" r:id="rId92" xr:uid="{00000000-0004-0000-0300-00005B000000}"/>
    <hyperlink ref="F1033" r:id="rId93" xr:uid="{00000000-0004-0000-0300-00005C000000}"/>
    <hyperlink ref="F1038" r:id="rId94" xr:uid="{00000000-0004-0000-0300-00005D000000}"/>
    <hyperlink ref="F1045" r:id="rId95" xr:uid="{00000000-0004-0000-0300-00005E000000}"/>
    <hyperlink ref="F1060" r:id="rId96" xr:uid="{00000000-0004-0000-0300-00005F000000}"/>
    <hyperlink ref="F1066" r:id="rId97" xr:uid="{00000000-0004-0000-0300-000060000000}"/>
    <hyperlink ref="F1073" r:id="rId98" xr:uid="{00000000-0004-0000-0300-000061000000}"/>
    <hyperlink ref="F1078" r:id="rId99" xr:uid="{00000000-0004-0000-0300-000062000000}"/>
    <hyperlink ref="F1083" r:id="rId100" xr:uid="{00000000-0004-0000-0300-000063000000}"/>
    <hyperlink ref="F1113" r:id="rId101" xr:uid="{00000000-0004-0000-0300-000064000000}"/>
    <hyperlink ref="F1120" r:id="rId102" xr:uid="{00000000-0004-0000-0300-000065000000}"/>
    <hyperlink ref="F1125" r:id="rId103" xr:uid="{00000000-0004-0000-0300-000066000000}"/>
    <hyperlink ref="F1134" r:id="rId104" xr:uid="{00000000-0004-0000-0300-000067000000}"/>
    <hyperlink ref="F1180" r:id="rId105" xr:uid="{00000000-0004-0000-0300-000068000000}"/>
    <hyperlink ref="F1186" r:id="rId106" xr:uid="{00000000-0004-0000-0300-000069000000}"/>
    <hyperlink ref="F1202" r:id="rId107" xr:uid="{00000000-0004-0000-0300-00006A000000}"/>
    <hyperlink ref="F1207" r:id="rId108" xr:uid="{00000000-0004-0000-0300-00006B000000}"/>
    <hyperlink ref="F1227" r:id="rId109" xr:uid="{00000000-0004-0000-0300-00006C000000}"/>
    <hyperlink ref="F1262" r:id="rId110" xr:uid="{00000000-0004-0000-0300-00006D000000}"/>
    <hyperlink ref="F1287" r:id="rId111" xr:uid="{00000000-0004-0000-0300-00006E000000}"/>
    <hyperlink ref="F1297" r:id="rId112" xr:uid="{00000000-0004-0000-0300-00006F000000}"/>
    <hyperlink ref="F1302" r:id="rId113" xr:uid="{00000000-0004-0000-0300-000070000000}"/>
    <hyperlink ref="F1308" r:id="rId114" xr:uid="{00000000-0004-0000-0300-000071000000}"/>
    <hyperlink ref="F1323" r:id="rId115" xr:uid="{00000000-0004-0000-0300-000072000000}"/>
    <hyperlink ref="F1333" r:id="rId116" xr:uid="{00000000-0004-0000-0300-000073000000}"/>
    <hyperlink ref="F1343" r:id="rId117" xr:uid="{00000000-0004-0000-0300-000074000000}"/>
    <hyperlink ref="F1351" r:id="rId118" xr:uid="{00000000-0004-0000-0300-000075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19"/>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409"/>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304"/>
      <c r="M2" s="304"/>
      <c r="N2" s="304"/>
      <c r="O2" s="304"/>
      <c r="P2" s="304"/>
      <c r="Q2" s="304"/>
      <c r="R2" s="304"/>
      <c r="S2" s="304"/>
      <c r="T2" s="304"/>
      <c r="U2" s="304"/>
      <c r="V2" s="304"/>
      <c r="AT2" s="18" t="s">
        <v>100</v>
      </c>
      <c r="AZ2" s="177" t="s">
        <v>724</v>
      </c>
      <c r="BA2" s="177" t="s">
        <v>725</v>
      </c>
      <c r="BB2" s="177" t="s">
        <v>722</v>
      </c>
      <c r="BC2" s="177" t="s">
        <v>2451</v>
      </c>
      <c r="BD2" s="177" t="s">
        <v>86</v>
      </c>
    </row>
    <row r="3" spans="2:56" ht="6.95" customHeight="1">
      <c r="B3" s="19"/>
      <c r="C3" s="20"/>
      <c r="D3" s="20"/>
      <c r="E3" s="20"/>
      <c r="F3" s="20"/>
      <c r="G3" s="20"/>
      <c r="H3" s="20"/>
      <c r="I3" s="20"/>
      <c r="J3" s="20"/>
      <c r="K3" s="20"/>
      <c r="L3" s="21"/>
      <c r="AT3" s="18" t="s">
        <v>86</v>
      </c>
      <c r="AZ3" s="177" t="s">
        <v>2452</v>
      </c>
      <c r="BA3" s="177" t="s">
        <v>2453</v>
      </c>
      <c r="BB3" s="177" t="s">
        <v>722</v>
      </c>
      <c r="BC3" s="177" t="s">
        <v>273</v>
      </c>
      <c r="BD3" s="177" t="s">
        <v>86</v>
      </c>
    </row>
    <row r="4" spans="2:56" ht="24.95" customHeight="1">
      <c r="B4" s="21"/>
      <c r="D4" s="22" t="s">
        <v>116</v>
      </c>
      <c r="L4" s="21"/>
      <c r="M4" s="91" t="s">
        <v>10</v>
      </c>
      <c r="AT4" s="18" t="s">
        <v>4</v>
      </c>
      <c r="AZ4" s="177" t="s">
        <v>2454</v>
      </c>
      <c r="BA4" s="177" t="s">
        <v>2455</v>
      </c>
      <c r="BB4" s="177" t="s">
        <v>738</v>
      </c>
      <c r="BC4" s="177" t="s">
        <v>2456</v>
      </c>
      <c r="BD4" s="177" t="s">
        <v>86</v>
      </c>
    </row>
    <row r="5" spans="2:56" ht="6.95" customHeight="1">
      <c r="B5" s="21"/>
      <c r="L5" s="21"/>
      <c r="AZ5" s="177" t="s">
        <v>770</v>
      </c>
      <c r="BA5" s="177" t="s">
        <v>771</v>
      </c>
      <c r="BB5" s="177" t="s">
        <v>150</v>
      </c>
      <c r="BC5" s="177" t="s">
        <v>2457</v>
      </c>
      <c r="BD5" s="177" t="s">
        <v>86</v>
      </c>
    </row>
    <row r="6" spans="2:56" ht="12" customHeight="1">
      <c r="B6" s="21"/>
      <c r="D6" s="28" t="s">
        <v>16</v>
      </c>
      <c r="L6" s="21"/>
      <c r="AZ6" s="177" t="s">
        <v>2458</v>
      </c>
      <c r="BA6" s="177" t="s">
        <v>771</v>
      </c>
      <c r="BB6" s="177" t="s">
        <v>150</v>
      </c>
      <c r="BC6" s="177" t="s">
        <v>2459</v>
      </c>
      <c r="BD6" s="177" t="s">
        <v>86</v>
      </c>
    </row>
    <row r="7" spans="2:56" ht="16.5" customHeight="1">
      <c r="B7" s="21"/>
      <c r="E7" s="334" t="str">
        <f>'Rekapitulace stavby'!K6</f>
        <v>PK Modřany – rekonstrukce</v>
      </c>
      <c r="F7" s="335"/>
      <c r="G7" s="335"/>
      <c r="H7" s="335"/>
      <c r="L7" s="21"/>
      <c r="AZ7" s="177" t="s">
        <v>2460</v>
      </c>
      <c r="BA7" s="177" t="s">
        <v>479</v>
      </c>
      <c r="BB7" s="177" t="s">
        <v>150</v>
      </c>
      <c r="BC7" s="177" t="s">
        <v>2461</v>
      </c>
      <c r="BD7" s="177" t="s">
        <v>86</v>
      </c>
    </row>
    <row r="8" spans="2:56" ht="12" customHeight="1">
      <c r="B8" s="21"/>
      <c r="D8" s="28" t="s">
        <v>117</v>
      </c>
      <c r="L8" s="21"/>
      <c r="AZ8" s="177" t="s">
        <v>2462</v>
      </c>
      <c r="BA8" s="177" t="s">
        <v>2463</v>
      </c>
      <c r="BB8" s="177" t="s">
        <v>722</v>
      </c>
      <c r="BC8" s="177" t="s">
        <v>2464</v>
      </c>
      <c r="BD8" s="177" t="s">
        <v>86</v>
      </c>
    </row>
    <row r="9" spans="2:56" s="1" customFormat="1" ht="16.5" customHeight="1">
      <c r="B9" s="33"/>
      <c r="E9" s="334" t="s">
        <v>118</v>
      </c>
      <c r="F9" s="336"/>
      <c r="G9" s="336"/>
      <c r="H9" s="336"/>
      <c r="L9" s="33"/>
      <c r="AZ9" s="177" t="s">
        <v>2465</v>
      </c>
      <c r="BA9" s="177" t="s">
        <v>2466</v>
      </c>
      <c r="BB9" s="177" t="s">
        <v>722</v>
      </c>
      <c r="BC9" s="177" t="s">
        <v>2467</v>
      </c>
      <c r="BD9" s="177" t="s">
        <v>86</v>
      </c>
    </row>
    <row r="10" spans="2:56" s="1" customFormat="1" ht="12" customHeight="1">
      <c r="B10" s="33"/>
      <c r="D10" s="28" t="s">
        <v>119</v>
      </c>
      <c r="L10" s="33"/>
      <c r="AZ10" s="177" t="s">
        <v>2468</v>
      </c>
      <c r="BA10" s="177" t="s">
        <v>2469</v>
      </c>
      <c r="BB10" s="177" t="s">
        <v>786</v>
      </c>
      <c r="BC10" s="177" t="s">
        <v>265</v>
      </c>
      <c r="BD10" s="177" t="s">
        <v>86</v>
      </c>
    </row>
    <row r="11" spans="2:56" s="1" customFormat="1" ht="16.5" customHeight="1">
      <c r="B11" s="33"/>
      <c r="E11" s="298" t="s">
        <v>2470</v>
      </c>
      <c r="F11" s="336"/>
      <c r="G11" s="336"/>
      <c r="H11" s="336"/>
      <c r="L11" s="33"/>
      <c r="AZ11" s="177" t="s">
        <v>2471</v>
      </c>
      <c r="BA11" s="177" t="s">
        <v>2472</v>
      </c>
      <c r="BB11" s="177" t="s">
        <v>786</v>
      </c>
      <c r="BC11" s="177" t="s">
        <v>2473</v>
      </c>
      <c r="BD11" s="177" t="s">
        <v>86</v>
      </c>
    </row>
    <row r="12" spans="2:56" s="1" customFormat="1" ht="11.25">
      <c r="B12" s="33"/>
      <c r="L12" s="33"/>
      <c r="AZ12" s="177" t="s">
        <v>2474</v>
      </c>
      <c r="BA12" s="177" t="s">
        <v>2475</v>
      </c>
      <c r="BB12" s="177" t="s">
        <v>786</v>
      </c>
      <c r="BC12" s="177" t="s">
        <v>228</v>
      </c>
      <c r="BD12" s="177" t="s">
        <v>86</v>
      </c>
    </row>
    <row r="13" spans="2:56" s="1" customFormat="1" ht="12" customHeight="1">
      <c r="B13" s="33"/>
      <c r="D13" s="28" t="s">
        <v>18</v>
      </c>
      <c r="F13" s="26" t="s">
        <v>19</v>
      </c>
      <c r="I13" s="28" t="s">
        <v>20</v>
      </c>
      <c r="J13" s="26" t="s">
        <v>21</v>
      </c>
      <c r="L13" s="33"/>
      <c r="AZ13" s="177" t="s">
        <v>2476</v>
      </c>
      <c r="BA13" s="177" t="s">
        <v>2477</v>
      </c>
      <c r="BB13" s="177" t="s">
        <v>150</v>
      </c>
      <c r="BC13" s="177" t="s">
        <v>2478</v>
      </c>
      <c r="BD13" s="177" t="s">
        <v>86</v>
      </c>
    </row>
    <row r="14" spans="2:56" s="1" customFormat="1" ht="12" customHeight="1">
      <c r="B14" s="33"/>
      <c r="D14" s="28" t="s">
        <v>22</v>
      </c>
      <c r="F14" s="26" t="s">
        <v>23</v>
      </c>
      <c r="I14" s="28" t="s">
        <v>24</v>
      </c>
      <c r="J14" s="50" t="str">
        <f>'Rekapitulace stavby'!AN8</f>
        <v>25. 5. 2022</v>
      </c>
      <c r="L14" s="33"/>
      <c r="AZ14" s="177" t="s">
        <v>2479</v>
      </c>
      <c r="BA14" s="177" t="s">
        <v>2480</v>
      </c>
      <c r="BB14" s="177" t="s">
        <v>150</v>
      </c>
      <c r="BC14" s="177" t="s">
        <v>2481</v>
      </c>
      <c r="BD14" s="177" t="s">
        <v>86</v>
      </c>
    </row>
    <row r="15" spans="2:56" s="1" customFormat="1" ht="10.9" customHeight="1">
      <c r="B15" s="33"/>
      <c r="L15" s="33"/>
      <c r="AZ15" s="177" t="s">
        <v>2482</v>
      </c>
      <c r="BA15" s="177" t="s">
        <v>2483</v>
      </c>
      <c r="BB15" s="177" t="s">
        <v>150</v>
      </c>
      <c r="BC15" s="177" t="s">
        <v>2484</v>
      </c>
      <c r="BD15" s="177" t="s">
        <v>86</v>
      </c>
    </row>
    <row r="16" spans="2:56" s="1" customFormat="1" ht="12" customHeight="1">
      <c r="B16" s="33"/>
      <c r="D16" s="28" t="s">
        <v>26</v>
      </c>
      <c r="I16" s="28" t="s">
        <v>27</v>
      </c>
      <c r="J16" s="26" t="s">
        <v>28</v>
      </c>
      <c r="L16" s="33"/>
      <c r="AZ16" s="177" t="s">
        <v>2485</v>
      </c>
      <c r="BA16" s="177" t="s">
        <v>2486</v>
      </c>
      <c r="BB16" s="177" t="s">
        <v>150</v>
      </c>
      <c r="BC16" s="177" t="s">
        <v>2487</v>
      </c>
      <c r="BD16" s="177" t="s">
        <v>86</v>
      </c>
    </row>
    <row r="17" spans="2:56" s="1" customFormat="1" ht="18" customHeight="1">
      <c r="B17" s="33"/>
      <c r="E17" s="26" t="s">
        <v>29</v>
      </c>
      <c r="I17" s="28" t="s">
        <v>30</v>
      </c>
      <c r="J17" s="26" t="s">
        <v>31</v>
      </c>
      <c r="L17" s="33"/>
      <c r="AZ17" s="177" t="s">
        <v>2488</v>
      </c>
      <c r="BA17" s="177" t="s">
        <v>479</v>
      </c>
      <c r="BB17" s="177" t="s">
        <v>21</v>
      </c>
      <c r="BC17" s="177" t="s">
        <v>265</v>
      </c>
      <c r="BD17" s="177" t="s">
        <v>86</v>
      </c>
    </row>
    <row r="18" spans="2:56" s="1" customFormat="1" ht="6.95" customHeight="1">
      <c r="B18" s="33"/>
      <c r="L18" s="33"/>
      <c r="AZ18" s="177" t="s">
        <v>2489</v>
      </c>
      <c r="BA18" s="177" t="s">
        <v>2489</v>
      </c>
      <c r="BB18" s="177" t="s">
        <v>150</v>
      </c>
      <c r="BC18" s="177" t="s">
        <v>2490</v>
      </c>
      <c r="BD18" s="177" t="s">
        <v>86</v>
      </c>
    </row>
    <row r="19" spans="2:56" s="1" customFormat="1" ht="12" customHeight="1">
      <c r="B19" s="33"/>
      <c r="D19" s="28" t="s">
        <v>32</v>
      </c>
      <c r="I19" s="28" t="s">
        <v>27</v>
      </c>
      <c r="J19" s="29" t="str">
        <f>'Rekapitulace stavby'!AN13</f>
        <v>Vyplň údaj</v>
      </c>
      <c r="L19" s="33"/>
      <c r="AZ19" s="177" t="s">
        <v>2491</v>
      </c>
      <c r="BA19" s="177" t="s">
        <v>2492</v>
      </c>
      <c r="BB19" s="177" t="s">
        <v>150</v>
      </c>
      <c r="BC19" s="177" t="s">
        <v>2493</v>
      </c>
      <c r="BD19" s="177" t="s">
        <v>86</v>
      </c>
    </row>
    <row r="20" spans="2:56" s="1" customFormat="1" ht="18" customHeight="1">
      <c r="B20" s="33"/>
      <c r="E20" s="337" t="str">
        <f>'Rekapitulace stavby'!E14</f>
        <v>Vyplň údaj</v>
      </c>
      <c r="F20" s="303"/>
      <c r="G20" s="303"/>
      <c r="H20" s="303"/>
      <c r="I20" s="28" t="s">
        <v>30</v>
      </c>
      <c r="J20" s="29" t="str">
        <f>'Rekapitulace stavby'!AN14</f>
        <v>Vyplň údaj</v>
      </c>
      <c r="L20" s="33"/>
      <c r="AZ20" s="177" t="s">
        <v>2494</v>
      </c>
      <c r="BA20" s="177" t="s">
        <v>2495</v>
      </c>
      <c r="BB20" s="177" t="s">
        <v>150</v>
      </c>
      <c r="BC20" s="177" t="s">
        <v>285</v>
      </c>
      <c r="BD20" s="177" t="s">
        <v>86</v>
      </c>
    </row>
    <row r="21" spans="2:56" s="1" customFormat="1" ht="6.95" customHeight="1">
      <c r="B21" s="33"/>
      <c r="L21" s="33"/>
      <c r="AZ21" s="177" t="s">
        <v>2496</v>
      </c>
      <c r="BA21" s="177" t="s">
        <v>2497</v>
      </c>
      <c r="BB21" s="177" t="s">
        <v>150</v>
      </c>
      <c r="BC21" s="177" t="s">
        <v>2144</v>
      </c>
      <c r="BD21" s="177" t="s">
        <v>86</v>
      </c>
    </row>
    <row r="22" spans="2:56" s="1" customFormat="1" ht="12" customHeight="1">
      <c r="B22" s="33"/>
      <c r="D22" s="28" t="s">
        <v>34</v>
      </c>
      <c r="I22" s="28" t="s">
        <v>27</v>
      </c>
      <c r="J22" s="26" t="s">
        <v>35</v>
      </c>
      <c r="L22" s="33"/>
      <c r="AZ22" s="177" t="s">
        <v>2498</v>
      </c>
      <c r="BA22" s="177" t="s">
        <v>2499</v>
      </c>
      <c r="BB22" s="177" t="s">
        <v>150</v>
      </c>
      <c r="BC22" s="177" t="s">
        <v>2144</v>
      </c>
      <c r="BD22" s="177" t="s">
        <v>86</v>
      </c>
    </row>
    <row r="23" spans="2:56" s="1" customFormat="1" ht="18" customHeight="1">
      <c r="B23" s="33"/>
      <c r="E23" s="26" t="s">
        <v>36</v>
      </c>
      <c r="I23" s="28" t="s">
        <v>30</v>
      </c>
      <c r="J23" s="26" t="s">
        <v>37</v>
      </c>
      <c r="L23" s="33"/>
      <c r="AZ23" s="177" t="s">
        <v>2500</v>
      </c>
      <c r="BA23" s="177" t="s">
        <v>2501</v>
      </c>
      <c r="BB23" s="177" t="s">
        <v>150</v>
      </c>
      <c r="BC23" s="177" t="s">
        <v>2502</v>
      </c>
      <c r="BD23" s="177" t="s">
        <v>86</v>
      </c>
    </row>
    <row r="24" spans="2:56" s="1" customFormat="1" ht="6.95" customHeight="1">
      <c r="B24" s="33"/>
      <c r="L24" s="33"/>
      <c r="AZ24" s="177" t="s">
        <v>2503</v>
      </c>
      <c r="BA24" s="177" t="s">
        <v>2504</v>
      </c>
      <c r="BB24" s="177" t="s">
        <v>150</v>
      </c>
      <c r="BC24" s="177" t="s">
        <v>2505</v>
      </c>
      <c r="BD24" s="177" t="s">
        <v>86</v>
      </c>
    </row>
    <row r="25" spans="2:56" s="1" customFormat="1" ht="12" customHeight="1">
      <c r="B25" s="33"/>
      <c r="D25" s="28" t="s">
        <v>39</v>
      </c>
      <c r="I25" s="28" t="s">
        <v>27</v>
      </c>
      <c r="J25" s="26" t="s">
        <v>21</v>
      </c>
      <c r="L25" s="33"/>
    </row>
    <row r="26" spans="2:56" s="1" customFormat="1" ht="18" customHeight="1">
      <c r="B26" s="33"/>
      <c r="E26" s="26" t="s">
        <v>40</v>
      </c>
      <c r="I26" s="28" t="s">
        <v>30</v>
      </c>
      <c r="J26" s="26" t="s">
        <v>21</v>
      </c>
      <c r="L26" s="33"/>
    </row>
    <row r="27" spans="2:56" s="1" customFormat="1" ht="6.95" customHeight="1">
      <c r="B27" s="33"/>
      <c r="L27" s="33"/>
    </row>
    <row r="28" spans="2:56" s="1" customFormat="1" ht="12" customHeight="1">
      <c r="B28" s="33"/>
      <c r="D28" s="28" t="s">
        <v>41</v>
      </c>
      <c r="L28" s="33"/>
    </row>
    <row r="29" spans="2:56" s="7" customFormat="1" ht="47.25" customHeight="1">
      <c r="B29" s="92"/>
      <c r="E29" s="308" t="s">
        <v>42</v>
      </c>
      <c r="F29" s="308"/>
      <c r="G29" s="308"/>
      <c r="H29" s="308"/>
      <c r="L29" s="92"/>
    </row>
    <row r="30" spans="2:56" s="1" customFormat="1" ht="6.95" customHeight="1">
      <c r="B30" s="33"/>
      <c r="L30" s="33"/>
    </row>
    <row r="31" spans="2:56" s="1" customFormat="1" ht="6.95" customHeight="1">
      <c r="B31" s="33"/>
      <c r="D31" s="51"/>
      <c r="E31" s="51"/>
      <c r="F31" s="51"/>
      <c r="G31" s="51"/>
      <c r="H31" s="51"/>
      <c r="I31" s="51"/>
      <c r="J31" s="51"/>
      <c r="K31" s="51"/>
      <c r="L31" s="33"/>
    </row>
    <row r="32" spans="2:56" s="1" customFormat="1" ht="25.35" customHeight="1">
      <c r="B32" s="33"/>
      <c r="D32" s="93" t="s">
        <v>43</v>
      </c>
      <c r="J32" s="64">
        <f>ROUND(J95, 2)</f>
        <v>0</v>
      </c>
      <c r="L32" s="33"/>
    </row>
    <row r="33" spans="2:12" s="1" customFormat="1" ht="6.95" customHeight="1">
      <c r="B33" s="33"/>
      <c r="D33" s="51"/>
      <c r="E33" s="51"/>
      <c r="F33" s="51"/>
      <c r="G33" s="51"/>
      <c r="H33" s="51"/>
      <c r="I33" s="51"/>
      <c r="J33" s="51"/>
      <c r="K33" s="51"/>
      <c r="L33" s="33"/>
    </row>
    <row r="34" spans="2:12" s="1" customFormat="1" ht="14.45" customHeight="1">
      <c r="B34" s="33"/>
      <c r="F34" s="36" t="s">
        <v>45</v>
      </c>
      <c r="I34" s="36" t="s">
        <v>44</v>
      </c>
      <c r="J34" s="36" t="s">
        <v>46</v>
      </c>
      <c r="L34" s="33"/>
    </row>
    <row r="35" spans="2:12" s="1" customFormat="1" ht="14.45" customHeight="1">
      <c r="B35" s="33"/>
      <c r="D35" s="53" t="s">
        <v>47</v>
      </c>
      <c r="E35" s="28" t="s">
        <v>48</v>
      </c>
      <c r="F35" s="84">
        <f>ROUND((SUM(BE95:BE408)),  2)</f>
        <v>0</v>
      </c>
      <c r="I35" s="94">
        <v>0.21</v>
      </c>
      <c r="J35" s="84">
        <f>ROUND(((SUM(BE95:BE408))*I35),  2)</f>
        <v>0</v>
      </c>
      <c r="L35" s="33"/>
    </row>
    <row r="36" spans="2:12" s="1" customFormat="1" ht="14.45" customHeight="1">
      <c r="B36" s="33"/>
      <c r="E36" s="28" t="s">
        <v>49</v>
      </c>
      <c r="F36" s="84">
        <f>ROUND((SUM(BF95:BF408)),  2)</f>
        <v>0</v>
      </c>
      <c r="I36" s="94">
        <v>0.15</v>
      </c>
      <c r="J36" s="84">
        <f>ROUND(((SUM(BF95:BF408))*I36),  2)</f>
        <v>0</v>
      </c>
      <c r="L36" s="33"/>
    </row>
    <row r="37" spans="2:12" s="1" customFormat="1" ht="14.45" hidden="1" customHeight="1">
      <c r="B37" s="33"/>
      <c r="E37" s="28" t="s">
        <v>50</v>
      </c>
      <c r="F37" s="84">
        <f>ROUND((SUM(BG95:BG408)),  2)</f>
        <v>0</v>
      </c>
      <c r="I37" s="94">
        <v>0.21</v>
      </c>
      <c r="J37" s="84">
        <f>0</f>
        <v>0</v>
      </c>
      <c r="L37" s="33"/>
    </row>
    <row r="38" spans="2:12" s="1" customFormat="1" ht="14.45" hidden="1" customHeight="1">
      <c r="B38" s="33"/>
      <c r="E38" s="28" t="s">
        <v>51</v>
      </c>
      <c r="F38" s="84">
        <f>ROUND((SUM(BH95:BH408)),  2)</f>
        <v>0</v>
      </c>
      <c r="I38" s="94">
        <v>0.15</v>
      </c>
      <c r="J38" s="84">
        <f>0</f>
        <v>0</v>
      </c>
      <c r="L38" s="33"/>
    </row>
    <row r="39" spans="2:12" s="1" customFormat="1" ht="14.45" hidden="1" customHeight="1">
      <c r="B39" s="33"/>
      <c r="E39" s="28" t="s">
        <v>52</v>
      </c>
      <c r="F39" s="84">
        <f>ROUND((SUM(BI95:BI408)),  2)</f>
        <v>0</v>
      </c>
      <c r="I39" s="94">
        <v>0</v>
      </c>
      <c r="J39" s="84">
        <f>0</f>
        <v>0</v>
      </c>
      <c r="L39" s="33"/>
    </row>
    <row r="40" spans="2:12" s="1" customFormat="1" ht="6.95" customHeight="1">
      <c r="B40" s="33"/>
      <c r="L40" s="33"/>
    </row>
    <row r="41" spans="2:12" s="1" customFormat="1" ht="25.35" customHeight="1">
      <c r="B41" s="33"/>
      <c r="C41" s="95"/>
      <c r="D41" s="96" t="s">
        <v>53</v>
      </c>
      <c r="E41" s="55"/>
      <c r="F41" s="55"/>
      <c r="G41" s="97" t="s">
        <v>54</v>
      </c>
      <c r="H41" s="98" t="s">
        <v>55</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121</v>
      </c>
      <c r="L47" s="33"/>
    </row>
    <row r="48" spans="2:12" s="1" customFormat="1" ht="6.95" customHeight="1">
      <c r="B48" s="33"/>
      <c r="L48" s="33"/>
    </row>
    <row r="49" spans="2:47" s="1" customFormat="1" ht="12" customHeight="1">
      <c r="B49" s="33"/>
      <c r="C49" s="28" t="s">
        <v>16</v>
      </c>
      <c r="L49" s="33"/>
    </row>
    <row r="50" spans="2:47" s="1" customFormat="1" ht="16.5" customHeight="1">
      <c r="B50" s="33"/>
      <c r="E50" s="334" t="str">
        <f>E7</f>
        <v>PK Modřany – rekonstrukce</v>
      </c>
      <c r="F50" s="335"/>
      <c r="G50" s="335"/>
      <c r="H50" s="335"/>
      <c r="L50" s="33"/>
    </row>
    <row r="51" spans="2:47" ht="12" customHeight="1">
      <c r="B51" s="21"/>
      <c r="C51" s="28" t="s">
        <v>117</v>
      </c>
      <c r="L51" s="21"/>
    </row>
    <row r="52" spans="2:47" s="1" customFormat="1" ht="16.5" customHeight="1">
      <c r="B52" s="33"/>
      <c r="E52" s="334" t="s">
        <v>118</v>
      </c>
      <c r="F52" s="336"/>
      <c r="G52" s="336"/>
      <c r="H52" s="336"/>
      <c r="L52" s="33"/>
    </row>
    <row r="53" spans="2:47" s="1" customFormat="1" ht="12" customHeight="1">
      <c r="B53" s="33"/>
      <c r="C53" s="28" t="s">
        <v>119</v>
      </c>
      <c r="L53" s="33"/>
    </row>
    <row r="54" spans="2:47" s="1" customFormat="1" ht="16.5" customHeight="1">
      <c r="B54" s="33"/>
      <c r="E54" s="298" t="str">
        <f>E11</f>
        <v>SO 02 - Modernizace vystrojení plavební komory</v>
      </c>
      <c r="F54" s="336"/>
      <c r="G54" s="336"/>
      <c r="H54" s="336"/>
      <c r="L54" s="33"/>
    </row>
    <row r="55" spans="2:47" s="1" customFormat="1" ht="6.95" customHeight="1">
      <c r="B55" s="33"/>
      <c r="L55" s="33"/>
    </row>
    <row r="56" spans="2:47" s="1" customFormat="1" ht="12" customHeight="1">
      <c r="B56" s="33"/>
      <c r="C56" s="28" t="s">
        <v>22</v>
      </c>
      <c r="F56" s="26" t="str">
        <f>F14</f>
        <v>Praha 12 – Modřany</v>
      </c>
      <c r="I56" s="28" t="s">
        <v>24</v>
      </c>
      <c r="J56" s="50" t="str">
        <f>IF(J14="","",J14)</f>
        <v>25. 5. 2022</v>
      </c>
      <c r="L56" s="33"/>
    </row>
    <row r="57" spans="2:47" s="1" customFormat="1" ht="6.95" customHeight="1">
      <c r="B57" s="33"/>
      <c r="L57" s="33"/>
    </row>
    <row r="58" spans="2:47" s="1" customFormat="1" ht="15.2" customHeight="1">
      <c r="B58" s="33"/>
      <c r="C58" s="28" t="s">
        <v>26</v>
      </c>
      <c r="F58" s="26" t="str">
        <f>E17</f>
        <v>Povodí Vltavy, státní podnik</v>
      </c>
      <c r="I58" s="28" t="s">
        <v>34</v>
      </c>
      <c r="J58" s="31" t="str">
        <f>E23</f>
        <v>AQUATIS a. s.</v>
      </c>
      <c r="L58" s="33"/>
    </row>
    <row r="59" spans="2:47" s="1" customFormat="1" ht="15.2" customHeight="1">
      <c r="B59" s="33"/>
      <c r="C59" s="28" t="s">
        <v>32</v>
      </c>
      <c r="F59" s="26" t="str">
        <f>IF(E20="","",E20)</f>
        <v>Vyplň údaj</v>
      </c>
      <c r="I59" s="28" t="s">
        <v>39</v>
      </c>
      <c r="J59" s="31" t="str">
        <f>E26</f>
        <v>Bc. Patková Aneta</v>
      </c>
      <c r="L59" s="33"/>
    </row>
    <row r="60" spans="2:47" s="1" customFormat="1" ht="10.35" customHeight="1">
      <c r="B60" s="33"/>
      <c r="L60" s="33"/>
    </row>
    <row r="61" spans="2:47" s="1" customFormat="1" ht="29.25" customHeight="1">
      <c r="B61" s="33"/>
      <c r="C61" s="101" t="s">
        <v>122</v>
      </c>
      <c r="D61" s="95"/>
      <c r="E61" s="95"/>
      <c r="F61" s="95"/>
      <c r="G61" s="95"/>
      <c r="H61" s="95"/>
      <c r="I61" s="95"/>
      <c r="J61" s="102" t="s">
        <v>123</v>
      </c>
      <c r="K61" s="95"/>
      <c r="L61" s="33"/>
    </row>
    <row r="62" spans="2:47" s="1" customFormat="1" ht="10.35" customHeight="1">
      <c r="B62" s="33"/>
      <c r="L62" s="33"/>
    </row>
    <row r="63" spans="2:47" s="1" customFormat="1" ht="22.9" customHeight="1">
      <c r="B63" s="33"/>
      <c r="C63" s="103" t="s">
        <v>75</v>
      </c>
      <c r="J63" s="64">
        <f>J95</f>
        <v>0</v>
      </c>
      <c r="L63" s="33"/>
      <c r="AU63" s="18" t="s">
        <v>124</v>
      </c>
    </row>
    <row r="64" spans="2:47" s="8" customFormat="1" ht="24.95" customHeight="1">
      <c r="B64" s="104"/>
      <c r="D64" s="105" t="s">
        <v>886</v>
      </c>
      <c r="E64" s="106"/>
      <c r="F64" s="106"/>
      <c r="G64" s="106"/>
      <c r="H64" s="106"/>
      <c r="I64" s="106"/>
      <c r="J64" s="107">
        <f>J96</f>
        <v>0</v>
      </c>
      <c r="L64" s="104"/>
    </row>
    <row r="65" spans="2:12" s="9" customFormat="1" ht="19.899999999999999" customHeight="1">
      <c r="B65" s="108"/>
      <c r="D65" s="109" t="s">
        <v>889</v>
      </c>
      <c r="E65" s="110"/>
      <c r="F65" s="110"/>
      <c r="G65" s="110"/>
      <c r="H65" s="110"/>
      <c r="I65" s="110"/>
      <c r="J65" s="111">
        <f>J97</f>
        <v>0</v>
      </c>
      <c r="L65" s="108"/>
    </row>
    <row r="66" spans="2:12" s="9" customFormat="1" ht="19.899999999999999" customHeight="1">
      <c r="B66" s="108"/>
      <c r="D66" s="109" t="s">
        <v>897</v>
      </c>
      <c r="E66" s="110"/>
      <c r="F66" s="110"/>
      <c r="G66" s="110"/>
      <c r="H66" s="110"/>
      <c r="I66" s="110"/>
      <c r="J66" s="111">
        <f>J162</f>
        <v>0</v>
      </c>
      <c r="L66" s="108"/>
    </row>
    <row r="67" spans="2:12" s="9" customFormat="1" ht="19.899999999999999" customHeight="1">
      <c r="B67" s="108"/>
      <c r="D67" s="109" t="s">
        <v>901</v>
      </c>
      <c r="E67" s="110"/>
      <c r="F67" s="110"/>
      <c r="G67" s="110"/>
      <c r="H67" s="110"/>
      <c r="I67" s="110"/>
      <c r="J67" s="111">
        <f>J211</f>
        <v>0</v>
      </c>
      <c r="L67" s="108"/>
    </row>
    <row r="68" spans="2:12" s="9" customFormat="1" ht="19.899999999999999" customHeight="1">
      <c r="B68" s="108"/>
      <c r="D68" s="109" t="s">
        <v>2506</v>
      </c>
      <c r="E68" s="110"/>
      <c r="F68" s="110"/>
      <c r="G68" s="110"/>
      <c r="H68" s="110"/>
      <c r="I68" s="110"/>
      <c r="J68" s="111">
        <f>J221</f>
        <v>0</v>
      </c>
      <c r="L68" s="108"/>
    </row>
    <row r="69" spans="2:12" s="9" customFormat="1" ht="19.899999999999999" customHeight="1">
      <c r="B69" s="108"/>
      <c r="D69" s="109" t="s">
        <v>917</v>
      </c>
      <c r="E69" s="110"/>
      <c r="F69" s="110"/>
      <c r="G69" s="110"/>
      <c r="H69" s="110"/>
      <c r="I69" s="110"/>
      <c r="J69" s="111">
        <f>J275</f>
        <v>0</v>
      </c>
      <c r="L69" s="108"/>
    </row>
    <row r="70" spans="2:12" s="9" customFormat="1" ht="19.899999999999999" customHeight="1">
      <c r="B70" s="108"/>
      <c r="D70" s="109" t="s">
        <v>921</v>
      </c>
      <c r="E70" s="110"/>
      <c r="F70" s="110"/>
      <c r="G70" s="110"/>
      <c r="H70" s="110"/>
      <c r="I70" s="110"/>
      <c r="J70" s="111">
        <f>J281</f>
        <v>0</v>
      </c>
      <c r="L70" s="108"/>
    </row>
    <row r="71" spans="2:12" s="8" customFormat="1" ht="24.95" customHeight="1">
      <c r="B71" s="104"/>
      <c r="D71" s="105" t="s">
        <v>923</v>
      </c>
      <c r="E71" s="106"/>
      <c r="F71" s="106"/>
      <c r="G71" s="106"/>
      <c r="H71" s="106"/>
      <c r="I71" s="106"/>
      <c r="J71" s="107">
        <f>J286</f>
        <v>0</v>
      </c>
      <c r="L71" s="104"/>
    </row>
    <row r="72" spans="2:12" s="9" customFormat="1" ht="19.899999999999999" customHeight="1">
      <c r="B72" s="108"/>
      <c r="D72" s="109" t="s">
        <v>2507</v>
      </c>
      <c r="E72" s="110"/>
      <c r="F72" s="110"/>
      <c r="G72" s="110"/>
      <c r="H72" s="110"/>
      <c r="I72" s="110"/>
      <c r="J72" s="111">
        <f>J287</f>
        <v>0</v>
      </c>
      <c r="L72" s="108"/>
    </row>
    <row r="73" spans="2:12" s="9" customFormat="1" ht="19.899999999999999" customHeight="1">
      <c r="B73" s="108"/>
      <c r="D73" s="109" t="s">
        <v>927</v>
      </c>
      <c r="E73" s="110"/>
      <c r="F73" s="110"/>
      <c r="G73" s="110"/>
      <c r="H73" s="110"/>
      <c r="I73" s="110"/>
      <c r="J73" s="111">
        <f>J309</f>
        <v>0</v>
      </c>
      <c r="L73" s="108"/>
    </row>
    <row r="74" spans="2:12" s="1" customFormat="1" ht="21.75" customHeight="1">
      <c r="B74" s="33"/>
      <c r="L74" s="33"/>
    </row>
    <row r="75" spans="2:12" s="1" customFormat="1" ht="6.95" customHeight="1">
      <c r="B75" s="42"/>
      <c r="C75" s="43"/>
      <c r="D75" s="43"/>
      <c r="E75" s="43"/>
      <c r="F75" s="43"/>
      <c r="G75" s="43"/>
      <c r="H75" s="43"/>
      <c r="I75" s="43"/>
      <c r="J75" s="43"/>
      <c r="K75" s="43"/>
      <c r="L75" s="33"/>
    </row>
    <row r="79" spans="2:12" s="1" customFormat="1" ht="6.95" customHeight="1">
      <c r="B79" s="44"/>
      <c r="C79" s="45"/>
      <c r="D79" s="45"/>
      <c r="E79" s="45"/>
      <c r="F79" s="45"/>
      <c r="G79" s="45"/>
      <c r="H79" s="45"/>
      <c r="I79" s="45"/>
      <c r="J79" s="45"/>
      <c r="K79" s="45"/>
      <c r="L79" s="33"/>
    </row>
    <row r="80" spans="2:12" s="1" customFormat="1" ht="24.95" customHeight="1">
      <c r="B80" s="33"/>
      <c r="C80" s="22" t="s">
        <v>131</v>
      </c>
      <c r="L80" s="33"/>
    </row>
    <row r="81" spans="2:63" s="1" customFormat="1" ht="6.95" customHeight="1">
      <c r="B81" s="33"/>
      <c r="L81" s="33"/>
    </row>
    <row r="82" spans="2:63" s="1" customFormat="1" ht="12" customHeight="1">
      <c r="B82" s="33"/>
      <c r="C82" s="28" t="s">
        <v>16</v>
      </c>
      <c r="L82" s="33"/>
    </row>
    <row r="83" spans="2:63" s="1" customFormat="1" ht="16.5" customHeight="1">
      <c r="B83" s="33"/>
      <c r="E83" s="334" t="str">
        <f>E7</f>
        <v>PK Modřany – rekonstrukce</v>
      </c>
      <c r="F83" s="335"/>
      <c r="G83" s="335"/>
      <c r="H83" s="335"/>
      <c r="L83" s="33"/>
    </row>
    <row r="84" spans="2:63" ht="12" customHeight="1">
      <c r="B84" s="21"/>
      <c r="C84" s="28" t="s">
        <v>117</v>
      </c>
      <c r="L84" s="21"/>
    </row>
    <row r="85" spans="2:63" s="1" customFormat="1" ht="16.5" customHeight="1">
      <c r="B85" s="33"/>
      <c r="E85" s="334" t="s">
        <v>118</v>
      </c>
      <c r="F85" s="336"/>
      <c r="G85" s="336"/>
      <c r="H85" s="336"/>
      <c r="L85" s="33"/>
    </row>
    <row r="86" spans="2:63" s="1" customFormat="1" ht="12" customHeight="1">
      <c r="B86" s="33"/>
      <c r="C86" s="28" t="s">
        <v>119</v>
      </c>
      <c r="L86" s="33"/>
    </row>
    <row r="87" spans="2:63" s="1" customFormat="1" ht="16.5" customHeight="1">
      <c r="B87" s="33"/>
      <c r="E87" s="298" t="str">
        <f>E11</f>
        <v>SO 02 - Modernizace vystrojení plavební komory</v>
      </c>
      <c r="F87" s="336"/>
      <c r="G87" s="336"/>
      <c r="H87" s="336"/>
      <c r="L87" s="33"/>
    </row>
    <row r="88" spans="2:63" s="1" customFormat="1" ht="6.95" customHeight="1">
      <c r="B88" s="33"/>
      <c r="L88" s="33"/>
    </row>
    <row r="89" spans="2:63" s="1" customFormat="1" ht="12" customHeight="1">
      <c r="B89" s="33"/>
      <c r="C89" s="28" t="s">
        <v>22</v>
      </c>
      <c r="F89" s="26" t="str">
        <f>F14</f>
        <v>Praha 12 – Modřany</v>
      </c>
      <c r="I89" s="28" t="s">
        <v>24</v>
      </c>
      <c r="J89" s="50" t="str">
        <f>IF(J14="","",J14)</f>
        <v>25. 5. 2022</v>
      </c>
      <c r="L89" s="33"/>
    </row>
    <row r="90" spans="2:63" s="1" customFormat="1" ht="6.95" customHeight="1">
      <c r="B90" s="33"/>
      <c r="L90" s="33"/>
    </row>
    <row r="91" spans="2:63" s="1" customFormat="1" ht="15.2" customHeight="1">
      <c r="B91" s="33"/>
      <c r="C91" s="28" t="s">
        <v>26</v>
      </c>
      <c r="F91" s="26" t="str">
        <f>E17</f>
        <v>Povodí Vltavy, státní podnik</v>
      </c>
      <c r="I91" s="28" t="s">
        <v>34</v>
      </c>
      <c r="J91" s="31" t="str">
        <f>E23</f>
        <v>AQUATIS a. s.</v>
      </c>
      <c r="L91" s="33"/>
    </row>
    <row r="92" spans="2:63" s="1" customFormat="1" ht="15.2" customHeight="1">
      <c r="B92" s="33"/>
      <c r="C92" s="28" t="s">
        <v>32</v>
      </c>
      <c r="F92" s="26" t="str">
        <f>IF(E20="","",E20)</f>
        <v>Vyplň údaj</v>
      </c>
      <c r="I92" s="28" t="s">
        <v>39</v>
      </c>
      <c r="J92" s="31" t="str">
        <f>E26</f>
        <v>Bc. Patková Aneta</v>
      </c>
      <c r="L92" s="33"/>
    </row>
    <row r="93" spans="2:63" s="1" customFormat="1" ht="10.35" customHeight="1">
      <c r="B93" s="33"/>
      <c r="L93" s="33"/>
    </row>
    <row r="94" spans="2:63" s="10" customFormat="1" ht="29.25" customHeight="1">
      <c r="B94" s="112"/>
      <c r="C94" s="113" t="s">
        <v>132</v>
      </c>
      <c r="D94" s="114" t="s">
        <v>62</v>
      </c>
      <c r="E94" s="114" t="s">
        <v>58</v>
      </c>
      <c r="F94" s="114" t="s">
        <v>59</v>
      </c>
      <c r="G94" s="114" t="s">
        <v>133</v>
      </c>
      <c r="H94" s="114" t="s">
        <v>134</v>
      </c>
      <c r="I94" s="114" t="s">
        <v>135</v>
      </c>
      <c r="J94" s="114" t="s">
        <v>123</v>
      </c>
      <c r="K94" s="115" t="s">
        <v>136</v>
      </c>
      <c r="L94" s="112"/>
      <c r="M94" s="57" t="s">
        <v>21</v>
      </c>
      <c r="N94" s="58" t="s">
        <v>47</v>
      </c>
      <c r="O94" s="58" t="s">
        <v>137</v>
      </c>
      <c r="P94" s="58" t="s">
        <v>138</v>
      </c>
      <c r="Q94" s="58" t="s">
        <v>139</v>
      </c>
      <c r="R94" s="58" t="s">
        <v>140</v>
      </c>
      <c r="S94" s="58" t="s">
        <v>141</v>
      </c>
      <c r="T94" s="59" t="s">
        <v>142</v>
      </c>
    </row>
    <row r="95" spans="2:63" s="1" customFormat="1" ht="22.9" customHeight="1">
      <c r="B95" s="33"/>
      <c r="C95" s="62" t="s">
        <v>143</v>
      </c>
      <c r="J95" s="116">
        <f>BK95</f>
        <v>0</v>
      </c>
      <c r="L95" s="33"/>
      <c r="M95" s="60"/>
      <c r="N95" s="51"/>
      <c r="O95" s="51"/>
      <c r="P95" s="117">
        <f>P96+P286</f>
        <v>0</v>
      </c>
      <c r="Q95" s="51"/>
      <c r="R95" s="117">
        <f>R96+R286</f>
        <v>39.392339549999996</v>
      </c>
      <c r="S95" s="51"/>
      <c r="T95" s="118">
        <f>T96+T286</f>
        <v>20.26004</v>
      </c>
      <c r="AT95" s="18" t="s">
        <v>76</v>
      </c>
      <c r="AU95" s="18" t="s">
        <v>124</v>
      </c>
      <c r="BK95" s="119">
        <f>BK96+BK286</f>
        <v>0</v>
      </c>
    </row>
    <row r="96" spans="2:63" s="11" customFormat="1" ht="25.9" customHeight="1">
      <c r="B96" s="120"/>
      <c r="D96" s="121" t="s">
        <v>76</v>
      </c>
      <c r="E96" s="122" t="s">
        <v>962</v>
      </c>
      <c r="F96" s="122" t="s">
        <v>963</v>
      </c>
      <c r="I96" s="123"/>
      <c r="J96" s="124">
        <f>BK96</f>
        <v>0</v>
      </c>
      <c r="L96" s="120"/>
      <c r="M96" s="125"/>
      <c r="P96" s="126">
        <f>P97+P162+P211+P221+P275+P281</f>
        <v>0</v>
      </c>
      <c r="R96" s="126">
        <f>R97+R162+R211+R221+R275+R281</f>
        <v>5.4335303499999998</v>
      </c>
      <c r="T96" s="127">
        <f>T97+T162+T211+T221+T275+T281</f>
        <v>0</v>
      </c>
      <c r="AR96" s="121" t="s">
        <v>84</v>
      </c>
      <c r="AT96" s="128" t="s">
        <v>76</v>
      </c>
      <c r="AU96" s="128" t="s">
        <v>77</v>
      </c>
      <c r="AY96" s="121" t="s">
        <v>146</v>
      </c>
      <c r="BK96" s="129">
        <f>BK97+BK162+BK211+BK221+BK275+BK281</f>
        <v>0</v>
      </c>
    </row>
    <row r="97" spans="2:65" s="11" customFormat="1" ht="22.9" customHeight="1">
      <c r="B97" s="120"/>
      <c r="D97" s="121" t="s">
        <v>76</v>
      </c>
      <c r="E97" s="158" t="s">
        <v>84</v>
      </c>
      <c r="F97" s="158" t="s">
        <v>964</v>
      </c>
      <c r="I97" s="123"/>
      <c r="J97" s="159">
        <f>BK97</f>
        <v>0</v>
      </c>
      <c r="L97" s="120"/>
      <c r="M97" s="125"/>
      <c r="P97" s="126">
        <f>SUM(P98:P161)</f>
        <v>0</v>
      </c>
      <c r="R97" s="126">
        <f>SUM(R98:R161)</f>
        <v>0.85778799999999999</v>
      </c>
      <c r="T97" s="127">
        <f>SUM(T98:T161)</f>
        <v>0</v>
      </c>
      <c r="AR97" s="121" t="s">
        <v>84</v>
      </c>
      <c r="AT97" s="128" t="s">
        <v>76</v>
      </c>
      <c r="AU97" s="128" t="s">
        <v>84</v>
      </c>
      <c r="AY97" s="121" t="s">
        <v>146</v>
      </c>
      <c r="BK97" s="129">
        <f>SUM(BK98:BK161)</f>
        <v>0</v>
      </c>
    </row>
    <row r="98" spans="2:65" s="1" customFormat="1" ht="24.2" customHeight="1">
      <c r="B98" s="33"/>
      <c r="C98" s="149" t="s">
        <v>84</v>
      </c>
      <c r="D98" s="149" t="s">
        <v>195</v>
      </c>
      <c r="E98" s="150" t="s">
        <v>2508</v>
      </c>
      <c r="F98" s="151" t="s">
        <v>2509</v>
      </c>
      <c r="G98" s="152" t="s">
        <v>722</v>
      </c>
      <c r="H98" s="153">
        <v>40</v>
      </c>
      <c r="I98" s="154"/>
      <c r="J98" s="155">
        <f>ROUND(I98*H98,2)</f>
        <v>0</v>
      </c>
      <c r="K98" s="151" t="s">
        <v>967</v>
      </c>
      <c r="L98" s="33"/>
      <c r="M98" s="156" t="s">
        <v>21</v>
      </c>
      <c r="N98" s="157" t="s">
        <v>48</v>
      </c>
      <c r="P98" s="140">
        <f>O98*H98</f>
        <v>0</v>
      </c>
      <c r="Q98" s="140">
        <v>0</v>
      </c>
      <c r="R98" s="140">
        <f>Q98*H98</f>
        <v>0</v>
      </c>
      <c r="S98" s="140">
        <v>0</v>
      </c>
      <c r="T98" s="141">
        <f>S98*H98</f>
        <v>0</v>
      </c>
      <c r="AR98" s="142" t="s">
        <v>168</v>
      </c>
      <c r="AT98" s="142" t="s">
        <v>195</v>
      </c>
      <c r="AU98" s="142" t="s">
        <v>86</v>
      </c>
      <c r="AY98" s="18" t="s">
        <v>146</v>
      </c>
      <c r="BE98" s="143">
        <f>IF(N98="základní",J98,0)</f>
        <v>0</v>
      </c>
      <c r="BF98" s="143">
        <f>IF(N98="snížená",J98,0)</f>
        <v>0</v>
      </c>
      <c r="BG98" s="143">
        <f>IF(N98="zákl. přenesená",J98,0)</f>
        <v>0</v>
      </c>
      <c r="BH98" s="143">
        <f>IF(N98="sníž. přenesená",J98,0)</f>
        <v>0</v>
      </c>
      <c r="BI98" s="143">
        <f>IF(N98="nulová",J98,0)</f>
        <v>0</v>
      </c>
      <c r="BJ98" s="18" t="s">
        <v>84</v>
      </c>
      <c r="BK98" s="143">
        <f>ROUND(I98*H98,2)</f>
        <v>0</v>
      </c>
      <c r="BL98" s="18" t="s">
        <v>168</v>
      </c>
      <c r="BM98" s="142" t="s">
        <v>2510</v>
      </c>
    </row>
    <row r="99" spans="2:65" s="1" customFormat="1" ht="19.5">
      <c r="B99" s="33"/>
      <c r="D99" s="144" t="s">
        <v>154</v>
      </c>
      <c r="F99" s="145" t="s">
        <v>2511</v>
      </c>
      <c r="I99" s="146"/>
      <c r="L99" s="33"/>
      <c r="M99" s="147"/>
      <c r="T99" s="54"/>
      <c r="AT99" s="18" t="s">
        <v>154</v>
      </c>
      <c r="AU99" s="18" t="s">
        <v>86</v>
      </c>
    </row>
    <row r="100" spans="2:65" s="1" customFormat="1" ht="11.25">
      <c r="B100" s="33"/>
      <c r="D100" s="181" t="s">
        <v>970</v>
      </c>
      <c r="F100" s="182" t="s">
        <v>2512</v>
      </c>
      <c r="I100" s="146"/>
      <c r="L100" s="33"/>
      <c r="M100" s="147"/>
      <c r="T100" s="54"/>
      <c r="AT100" s="18" t="s">
        <v>970</v>
      </c>
      <c r="AU100" s="18" t="s">
        <v>86</v>
      </c>
    </row>
    <row r="101" spans="2:65" s="12" customFormat="1" ht="11.25">
      <c r="B101" s="163"/>
      <c r="D101" s="144" t="s">
        <v>476</v>
      </c>
      <c r="E101" s="164" t="s">
        <v>21</v>
      </c>
      <c r="F101" s="165" t="s">
        <v>330</v>
      </c>
      <c r="H101" s="166">
        <v>40</v>
      </c>
      <c r="I101" s="167"/>
      <c r="L101" s="163"/>
      <c r="M101" s="168"/>
      <c r="T101" s="169"/>
      <c r="AT101" s="164" t="s">
        <v>476</v>
      </c>
      <c r="AU101" s="164" t="s">
        <v>86</v>
      </c>
      <c r="AV101" s="12" t="s">
        <v>86</v>
      </c>
      <c r="AW101" s="12" t="s">
        <v>38</v>
      </c>
      <c r="AX101" s="12" t="s">
        <v>84</v>
      </c>
      <c r="AY101" s="164" t="s">
        <v>146</v>
      </c>
    </row>
    <row r="102" spans="2:65" s="1" customFormat="1" ht="16.5" customHeight="1">
      <c r="B102" s="33"/>
      <c r="C102" s="149" t="s">
        <v>86</v>
      </c>
      <c r="D102" s="149" t="s">
        <v>195</v>
      </c>
      <c r="E102" s="150" t="s">
        <v>2513</v>
      </c>
      <c r="F102" s="151" t="s">
        <v>2514</v>
      </c>
      <c r="G102" s="152" t="s">
        <v>722</v>
      </c>
      <c r="H102" s="153">
        <v>40</v>
      </c>
      <c r="I102" s="154"/>
      <c r="J102" s="155">
        <f>ROUND(I102*H102,2)</f>
        <v>0</v>
      </c>
      <c r="K102" s="151" t="s">
        <v>967</v>
      </c>
      <c r="L102" s="33"/>
      <c r="M102" s="156" t="s">
        <v>21</v>
      </c>
      <c r="N102" s="157" t="s">
        <v>48</v>
      </c>
      <c r="P102" s="140">
        <f>O102*H102</f>
        <v>0</v>
      </c>
      <c r="Q102" s="140">
        <v>0</v>
      </c>
      <c r="R102" s="140">
        <f>Q102*H102</f>
        <v>0</v>
      </c>
      <c r="S102" s="140">
        <v>0</v>
      </c>
      <c r="T102" s="141">
        <f>S102*H102</f>
        <v>0</v>
      </c>
      <c r="AR102" s="142" t="s">
        <v>228</v>
      </c>
      <c r="AT102" s="142" t="s">
        <v>195</v>
      </c>
      <c r="AU102" s="142" t="s">
        <v>86</v>
      </c>
      <c r="AY102" s="18" t="s">
        <v>146</v>
      </c>
      <c r="BE102" s="143">
        <f>IF(N102="základní",J102,0)</f>
        <v>0</v>
      </c>
      <c r="BF102" s="143">
        <f>IF(N102="snížená",J102,0)</f>
        <v>0</v>
      </c>
      <c r="BG102" s="143">
        <f>IF(N102="zákl. přenesená",J102,0)</f>
        <v>0</v>
      </c>
      <c r="BH102" s="143">
        <f>IF(N102="sníž. přenesená",J102,0)</f>
        <v>0</v>
      </c>
      <c r="BI102" s="143">
        <f>IF(N102="nulová",J102,0)</f>
        <v>0</v>
      </c>
      <c r="BJ102" s="18" t="s">
        <v>84</v>
      </c>
      <c r="BK102" s="143">
        <f>ROUND(I102*H102,2)</f>
        <v>0</v>
      </c>
      <c r="BL102" s="18" t="s">
        <v>228</v>
      </c>
      <c r="BM102" s="142" t="s">
        <v>2515</v>
      </c>
    </row>
    <row r="103" spans="2:65" s="1" customFormat="1" ht="11.25">
      <c r="B103" s="33"/>
      <c r="D103" s="144" t="s">
        <v>154</v>
      </c>
      <c r="F103" s="145" t="s">
        <v>2516</v>
      </c>
      <c r="I103" s="146"/>
      <c r="L103" s="33"/>
      <c r="M103" s="147"/>
      <c r="T103" s="54"/>
      <c r="AT103" s="18" t="s">
        <v>154</v>
      </c>
      <c r="AU103" s="18" t="s">
        <v>86</v>
      </c>
    </row>
    <row r="104" spans="2:65" s="1" customFormat="1" ht="11.25">
      <c r="B104" s="33"/>
      <c r="D104" s="181" t="s">
        <v>970</v>
      </c>
      <c r="F104" s="182" t="s">
        <v>2517</v>
      </c>
      <c r="I104" s="146"/>
      <c r="L104" s="33"/>
      <c r="M104" s="147"/>
      <c r="T104" s="54"/>
      <c r="AT104" s="18" t="s">
        <v>970</v>
      </c>
      <c r="AU104" s="18" t="s">
        <v>86</v>
      </c>
    </row>
    <row r="105" spans="2:65" s="12" customFormat="1" ht="11.25">
      <c r="B105" s="163"/>
      <c r="D105" s="144" t="s">
        <v>476</v>
      </c>
      <c r="E105" s="164" t="s">
        <v>21</v>
      </c>
      <c r="F105" s="165" t="s">
        <v>330</v>
      </c>
      <c r="H105" s="166">
        <v>40</v>
      </c>
      <c r="I105" s="167"/>
      <c r="L105" s="163"/>
      <c r="M105" s="168"/>
      <c r="T105" s="169"/>
      <c r="AT105" s="164" t="s">
        <v>476</v>
      </c>
      <c r="AU105" s="164" t="s">
        <v>86</v>
      </c>
      <c r="AV105" s="12" t="s">
        <v>86</v>
      </c>
      <c r="AW105" s="12" t="s">
        <v>38</v>
      </c>
      <c r="AX105" s="12" t="s">
        <v>84</v>
      </c>
      <c r="AY105" s="164" t="s">
        <v>146</v>
      </c>
    </row>
    <row r="106" spans="2:65" s="1" customFormat="1" ht="21.75" customHeight="1">
      <c r="B106" s="33"/>
      <c r="C106" s="149" t="s">
        <v>163</v>
      </c>
      <c r="D106" s="149" t="s">
        <v>195</v>
      </c>
      <c r="E106" s="150" t="s">
        <v>2518</v>
      </c>
      <c r="F106" s="151" t="s">
        <v>2519</v>
      </c>
      <c r="G106" s="152" t="s">
        <v>786</v>
      </c>
      <c r="H106" s="153">
        <v>47.25</v>
      </c>
      <c r="I106" s="154"/>
      <c r="J106" s="155">
        <f>ROUND(I106*H106,2)</f>
        <v>0</v>
      </c>
      <c r="K106" s="151" t="s">
        <v>967</v>
      </c>
      <c r="L106" s="33"/>
      <c r="M106" s="156" t="s">
        <v>21</v>
      </c>
      <c r="N106" s="157" t="s">
        <v>48</v>
      </c>
      <c r="P106" s="140">
        <f>O106*H106</f>
        <v>0</v>
      </c>
      <c r="Q106" s="140">
        <v>0</v>
      </c>
      <c r="R106" s="140">
        <f>Q106*H106</f>
        <v>0</v>
      </c>
      <c r="S106" s="140">
        <v>0</v>
      </c>
      <c r="T106" s="141">
        <f>S106*H106</f>
        <v>0</v>
      </c>
      <c r="AR106" s="142" t="s">
        <v>168</v>
      </c>
      <c r="AT106" s="142" t="s">
        <v>195</v>
      </c>
      <c r="AU106" s="142" t="s">
        <v>86</v>
      </c>
      <c r="AY106" s="18" t="s">
        <v>146</v>
      </c>
      <c r="BE106" s="143">
        <f>IF(N106="základní",J106,0)</f>
        <v>0</v>
      </c>
      <c r="BF106" s="143">
        <f>IF(N106="snížená",J106,0)</f>
        <v>0</v>
      </c>
      <c r="BG106" s="143">
        <f>IF(N106="zákl. přenesená",J106,0)</f>
        <v>0</v>
      </c>
      <c r="BH106" s="143">
        <f>IF(N106="sníž. přenesená",J106,0)</f>
        <v>0</v>
      </c>
      <c r="BI106" s="143">
        <f>IF(N106="nulová",J106,0)</f>
        <v>0</v>
      </c>
      <c r="BJ106" s="18" t="s">
        <v>84</v>
      </c>
      <c r="BK106" s="143">
        <f>ROUND(I106*H106,2)</f>
        <v>0</v>
      </c>
      <c r="BL106" s="18" t="s">
        <v>168</v>
      </c>
      <c r="BM106" s="142" t="s">
        <v>2520</v>
      </c>
    </row>
    <row r="107" spans="2:65" s="1" customFormat="1" ht="19.5">
      <c r="B107" s="33"/>
      <c r="D107" s="144" t="s">
        <v>154</v>
      </c>
      <c r="F107" s="145" t="s">
        <v>2521</v>
      </c>
      <c r="I107" s="146"/>
      <c r="L107" s="33"/>
      <c r="M107" s="147"/>
      <c r="T107" s="54"/>
      <c r="AT107" s="18" t="s">
        <v>154</v>
      </c>
      <c r="AU107" s="18" t="s">
        <v>86</v>
      </c>
    </row>
    <row r="108" spans="2:65" s="1" customFormat="1" ht="11.25">
      <c r="B108" s="33"/>
      <c r="D108" s="181" t="s">
        <v>970</v>
      </c>
      <c r="F108" s="182" t="s">
        <v>2522</v>
      </c>
      <c r="I108" s="146"/>
      <c r="L108" s="33"/>
      <c r="M108" s="147"/>
      <c r="T108" s="54"/>
      <c r="AT108" s="18" t="s">
        <v>970</v>
      </c>
      <c r="AU108" s="18" t="s">
        <v>86</v>
      </c>
    </row>
    <row r="109" spans="2:65" s="1" customFormat="1" ht="68.25">
      <c r="B109" s="33"/>
      <c r="D109" s="144" t="s">
        <v>984</v>
      </c>
      <c r="F109" s="148" t="s">
        <v>2523</v>
      </c>
      <c r="I109" s="146"/>
      <c r="L109" s="33"/>
      <c r="M109" s="147"/>
      <c r="T109" s="54"/>
      <c r="AT109" s="18" t="s">
        <v>984</v>
      </c>
      <c r="AU109" s="18" t="s">
        <v>86</v>
      </c>
    </row>
    <row r="110" spans="2:65" s="12" customFormat="1" ht="11.25">
      <c r="B110" s="163"/>
      <c r="D110" s="144" t="s">
        <v>476</v>
      </c>
      <c r="E110" s="164" t="s">
        <v>21</v>
      </c>
      <c r="F110" s="165" t="s">
        <v>2524</v>
      </c>
      <c r="H110" s="166">
        <v>45</v>
      </c>
      <c r="I110" s="167"/>
      <c r="L110" s="163"/>
      <c r="M110" s="168"/>
      <c r="T110" s="169"/>
      <c r="AT110" s="164" t="s">
        <v>476</v>
      </c>
      <c r="AU110" s="164" t="s">
        <v>86</v>
      </c>
      <c r="AV110" s="12" t="s">
        <v>86</v>
      </c>
      <c r="AW110" s="12" t="s">
        <v>38</v>
      </c>
      <c r="AX110" s="12" t="s">
        <v>77</v>
      </c>
      <c r="AY110" s="164" t="s">
        <v>146</v>
      </c>
    </row>
    <row r="111" spans="2:65" s="12" customFormat="1" ht="11.25">
      <c r="B111" s="163"/>
      <c r="D111" s="144" t="s">
        <v>476</v>
      </c>
      <c r="E111" s="164" t="s">
        <v>21</v>
      </c>
      <c r="F111" s="165" t="s">
        <v>2525</v>
      </c>
      <c r="H111" s="166">
        <v>2.25</v>
      </c>
      <c r="I111" s="167"/>
      <c r="L111" s="163"/>
      <c r="M111" s="168"/>
      <c r="T111" s="169"/>
      <c r="AT111" s="164" t="s">
        <v>476</v>
      </c>
      <c r="AU111" s="164" t="s">
        <v>86</v>
      </c>
      <c r="AV111" s="12" t="s">
        <v>86</v>
      </c>
      <c r="AW111" s="12" t="s">
        <v>38</v>
      </c>
      <c r="AX111" s="12" t="s">
        <v>77</v>
      </c>
      <c r="AY111" s="164" t="s">
        <v>146</v>
      </c>
    </row>
    <row r="112" spans="2:65" s="13" customFormat="1" ht="11.25">
      <c r="B112" s="170"/>
      <c r="D112" s="144" t="s">
        <v>476</v>
      </c>
      <c r="E112" s="171" t="s">
        <v>21</v>
      </c>
      <c r="F112" s="172" t="s">
        <v>479</v>
      </c>
      <c r="H112" s="173">
        <v>47.25</v>
      </c>
      <c r="I112" s="174"/>
      <c r="L112" s="170"/>
      <c r="M112" s="175"/>
      <c r="T112" s="176"/>
      <c r="AT112" s="171" t="s">
        <v>476</v>
      </c>
      <c r="AU112" s="171" t="s">
        <v>86</v>
      </c>
      <c r="AV112" s="13" t="s">
        <v>168</v>
      </c>
      <c r="AW112" s="13" t="s">
        <v>38</v>
      </c>
      <c r="AX112" s="13" t="s">
        <v>84</v>
      </c>
      <c r="AY112" s="171" t="s">
        <v>146</v>
      </c>
    </row>
    <row r="113" spans="2:65" s="1" customFormat="1" ht="16.5" customHeight="1">
      <c r="B113" s="33"/>
      <c r="C113" s="149" t="s">
        <v>168</v>
      </c>
      <c r="D113" s="149" t="s">
        <v>195</v>
      </c>
      <c r="E113" s="150" t="s">
        <v>2526</v>
      </c>
      <c r="F113" s="151" t="s">
        <v>2527</v>
      </c>
      <c r="G113" s="152" t="s">
        <v>722</v>
      </c>
      <c r="H113" s="153">
        <v>25</v>
      </c>
      <c r="I113" s="154"/>
      <c r="J113" s="155">
        <f>ROUND(I113*H113,2)</f>
        <v>0</v>
      </c>
      <c r="K113" s="151" t="s">
        <v>967</v>
      </c>
      <c r="L113" s="33"/>
      <c r="M113" s="156" t="s">
        <v>21</v>
      </c>
      <c r="N113" s="157" t="s">
        <v>48</v>
      </c>
      <c r="P113" s="140">
        <f>O113*H113</f>
        <v>0</v>
      </c>
      <c r="Q113" s="140">
        <v>0</v>
      </c>
      <c r="R113" s="140">
        <f>Q113*H113</f>
        <v>0</v>
      </c>
      <c r="S113" s="140">
        <v>0</v>
      </c>
      <c r="T113" s="141">
        <f>S113*H113</f>
        <v>0</v>
      </c>
      <c r="AR113" s="142" t="s">
        <v>168</v>
      </c>
      <c r="AT113" s="142" t="s">
        <v>195</v>
      </c>
      <c r="AU113" s="142" t="s">
        <v>86</v>
      </c>
      <c r="AY113" s="18" t="s">
        <v>146</v>
      </c>
      <c r="BE113" s="143">
        <f>IF(N113="základní",J113,0)</f>
        <v>0</v>
      </c>
      <c r="BF113" s="143">
        <f>IF(N113="snížená",J113,0)</f>
        <v>0</v>
      </c>
      <c r="BG113" s="143">
        <f>IF(N113="zákl. přenesená",J113,0)</f>
        <v>0</v>
      </c>
      <c r="BH113" s="143">
        <f>IF(N113="sníž. přenesená",J113,0)</f>
        <v>0</v>
      </c>
      <c r="BI113" s="143">
        <f>IF(N113="nulová",J113,0)</f>
        <v>0</v>
      </c>
      <c r="BJ113" s="18" t="s">
        <v>84</v>
      </c>
      <c r="BK113" s="143">
        <f>ROUND(I113*H113,2)</f>
        <v>0</v>
      </c>
      <c r="BL113" s="18" t="s">
        <v>168</v>
      </c>
      <c r="BM113" s="142" t="s">
        <v>2528</v>
      </c>
    </row>
    <row r="114" spans="2:65" s="1" customFormat="1" ht="11.25">
      <c r="B114" s="33"/>
      <c r="D114" s="144" t="s">
        <v>154</v>
      </c>
      <c r="F114" s="145" t="s">
        <v>2529</v>
      </c>
      <c r="I114" s="146"/>
      <c r="L114" s="33"/>
      <c r="M114" s="147"/>
      <c r="T114" s="54"/>
      <c r="AT114" s="18" t="s">
        <v>154</v>
      </c>
      <c r="AU114" s="18" t="s">
        <v>86</v>
      </c>
    </row>
    <row r="115" spans="2:65" s="1" customFormat="1" ht="11.25">
      <c r="B115" s="33"/>
      <c r="D115" s="181" t="s">
        <v>970</v>
      </c>
      <c r="F115" s="182" t="s">
        <v>2530</v>
      </c>
      <c r="I115" s="146"/>
      <c r="L115" s="33"/>
      <c r="M115" s="147"/>
      <c r="T115" s="54"/>
      <c r="AT115" s="18" t="s">
        <v>970</v>
      </c>
      <c r="AU115" s="18" t="s">
        <v>86</v>
      </c>
    </row>
    <row r="116" spans="2:65" s="1" customFormat="1" ht="39">
      <c r="B116" s="33"/>
      <c r="D116" s="144" t="s">
        <v>984</v>
      </c>
      <c r="F116" s="148" t="s">
        <v>2531</v>
      </c>
      <c r="I116" s="146"/>
      <c r="L116" s="33"/>
      <c r="M116" s="147"/>
      <c r="T116" s="54"/>
      <c r="AT116" s="18" t="s">
        <v>984</v>
      </c>
      <c r="AU116" s="18" t="s">
        <v>86</v>
      </c>
    </row>
    <row r="117" spans="2:65" s="12" customFormat="1" ht="11.25">
      <c r="B117" s="163"/>
      <c r="D117" s="144" t="s">
        <v>476</v>
      </c>
      <c r="E117" s="164" t="s">
        <v>21</v>
      </c>
      <c r="F117" s="165" t="s">
        <v>2532</v>
      </c>
      <c r="H117" s="166">
        <v>25</v>
      </c>
      <c r="I117" s="167"/>
      <c r="L117" s="163"/>
      <c r="M117" s="168"/>
      <c r="T117" s="169"/>
      <c r="AT117" s="164" t="s">
        <v>476</v>
      </c>
      <c r="AU117" s="164" t="s">
        <v>86</v>
      </c>
      <c r="AV117" s="12" t="s">
        <v>86</v>
      </c>
      <c r="AW117" s="12" t="s">
        <v>38</v>
      </c>
      <c r="AX117" s="12" t="s">
        <v>77</v>
      </c>
      <c r="AY117" s="164" t="s">
        <v>146</v>
      </c>
    </row>
    <row r="118" spans="2:65" s="13" customFormat="1" ht="11.25">
      <c r="B118" s="170"/>
      <c r="D118" s="144" t="s">
        <v>476</v>
      </c>
      <c r="E118" s="171" t="s">
        <v>2488</v>
      </c>
      <c r="F118" s="172" t="s">
        <v>479</v>
      </c>
      <c r="H118" s="173">
        <v>25</v>
      </c>
      <c r="I118" s="174"/>
      <c r="L118" s="170"/>
      <c r="M118" s="175"/>
      <c r="T118" s="176"/>
      <c r="AT118" s="171" t="s">
        <v>476</v>
      </c>
      <c r="AU118" s="171" t="s">
        <v>86</v>
      </c>
      <c r="AV118" s="13" t="s">
        <v>168</v>
      </c>
      <c r="AW118" s="13" t="s">
        <v>38</v>
      </c>
      <c r="AX118" s="13" t="s">
        <v>84</v>
      </c>
      <c r="AY118" s="171" t="s">
        <v>146</v>
      </c>
    </row>
    <row r="119" spans="2:65" s="1" customFormat="1" ht="16.5" customHeight="1">
      <c r="B119" s="33"/>
      <c r="C119" s="149" t="s">
        <v>173</v>
      </c>
      <c r="D119" s="149" t="s">
        <v>195</v>
      </c>
      <c r="E119" s="150" t="s">
        <v>2533</v>
      </c>
      <c r="F119" s="151" t="s">
        <v>2534</v>
      </c>
      <c r="G119" s="152" t="s">
        <v>722</v>
      </c>
      <c r="H119" s="153">
        <v>25</v>
      </c>
      <c r="I119" s="154"/>
      <c r="J119" s="155">
        <f>ROUND(I119*H119,2)</f>
        <v>0</v>
      </c>
      <c r="K119" s="151" t="s">
        <v>967</v>
      </c>
      <c r="L119" s="33"/>
      <c r="M119" s="156" t="s">
        <v>21</v>
      </c>
      <c r="N119" s="157" t="s">
        <v>48</v>
      </c>
      <c r="P119" s="140">
        <f>O119*H119</f>
        <v>0</v>
      </c>
      <c r="Q119" s="140">
        <v>0</v>
      </c>
      <c r="R119" s="140">
        <f>Q119*H119</f>
        <v>0</v>
      </c>
      <c r="S119" s="140">
        <v>0</v>
      </c>
      <c r="T119" s="141">
        <f>S119*H119</f>
        <v>0</v>
      </c>
      <c r="AR119" s="142" t="s">
        <v>168</v>
      </c>
      <c r="AT119" s="142" t="s">
        <v>195</v>
      </c>
      <c r="AU119" s="142" t="s">
        <v>86</v>
      </c>
      <c r="AY119" s="18" t="s">
        <v>146</v>
      </c>
      <c r="BE119" s="143">
        <f>IF(N119="základní",J119,0)</f>
        <v>0</v>
      </c>
      <c r="BF119" s="143">
        <f>IF(N119="snížená",J119,0)</f>
        <v>0</v>
      </c>
      <c r="BG119" s="143">
        <f>IF(N119="zákl. přenesená",J119,0)</f>
        <v>0</v>
      </c>
      <c r="BH119" s="143">
        <f>IF(N119="sníž. přenesená",J119,0)</f>
        <v>0</v>
      </c>
      <c r="BI119" s="143">
        <f>IF(N119="nulová",J119,0)</f>
        <v>0</v>
      </c>
      <c r="BJ119" s="18" t="s">
        <v>84</v>
      </c>
      <c r="BK119" s="143">
        <f>ROUND(I119*H119,2)</f>
        <v>0</v>
      </c>
      <c r="BL119" s="18" t="s">
        <v>168</v>
      </c>
      <c r="BM119" s="142" t="s">
        <v>2535</v>
      </c>
    </row>
    <row r="120" spans="2:65" s="1" customFormat="1" ht="11.25">
      <c r="B120" s="33"/>
      <c r="D120" s="144" t="s">
        <v>154</v>
      </c>
      <c r="F120" s="145" t="s">
        <v>2536</v>
      </c>
      <c r="I120" s="146"/>
      <c r="L120" s="33"/>
      <c r="M120" s="147"/>
      <c r="T120" s="54"/>
      <c r="AT120" s="18" t="s">
        <v>154</v>
      </c>
      <c r="AU120" s="18" t="s">
        <v>86</v>
      </c>
    </row>
    <row r="121" spans="2:65" s="1" customFormat="1" ht="11.25">
      <c r="B121" s="33"/>
      <c r="D121" s="181" t="s">
        <v>970</v>
      </c>
      <c r="F121" s="182" t="s">
        <v>2537</v>
      </c>
      <c r="I121" s="146"/>
      <c r="L121" s="33"/>
      <c r="M121" s="147"/>
      <c r="T121" s="54"/>
      <c r="AT121" s="18" t="s">
        <v>970</v>
      </c>
      <c r="AU121" s="18" t="s">
        <v>86</v>
      </c>
    </row>
    <row r="122" spans="2:65" s="1" customFormat="1" ht="39">
      <c r="B122" s="33"/>
      <c r="D122" s="144" t="s">
        <v>984</v>
      </c>
      <c r="F122" s="148" t="s">
        <v>2531</v>
      </c>
      <c r="I122" s="146"/>
      <c r="L122" s="33"/>
      <c r="M122" s="147"/>
      <c r="T122" s="54"/>
      <c r="AT122" s="18" t="s">
        <v>984</v>
      </c>
      <c r="AU122" s="18" t="s">
        <v>86</v>
      </c>
    </row>
    <row r="123" spans="2:65" s="12" customFormat="1" ht="11.25">
      <c r="B123" s="163"/>
      <c r="D123" s="144" t="s">
        <v>476</v>
      </c>
      <c r="E123" s="164" t="s">
        <v>21</v>
      </c>
      <c r="F123" s="165" t="s">
        <v>2488</v>
      </c>
      <c r="H123" s="166">
        <v>25</v>
      </c>
      <c r="I123" s="167"/>
      <c r="L123" s="163"/>
      <c r="M123" s="168"/>
      <c r="T123" s="169"/>
      <c r="AT123" s="164" t="s">
        <v>476</v>
      </c>
      <c r="AU123" s="164" t="s">
        <v>86</v>
      </c>
      <c r="AV123" s="12" t="s">
        <v>86</v>
      </c>
      <c r="AW123" s="12" t="s">
        <v>38</v>
      </c>
      <c r="AX123" s="12" t="s">
        <v>84</v>
      </c>
      <c r="AY123" s="164" t="s">
        <v>146</v>
      </c>
    </row>
    <row r="124" spans="2:65" s="1" customFormat="1" ht="16.5" customHeight="1">
      <c r="B124" s="33"/>
      <c r="C124" s="149" t="s">
        <v>178</v>
      </c>
      <c r="D124" s="149" t="s">
        <v>195</v>
      </c>
      <c r="E124" s="150" t="s">
        <v>2538</v>
      </c>
      <c r="F124" s="151" t="s">
        <v>2539</v>
      </c>
      <c r="G124" s="152" t="s">
        <v>786</v>
      </c>
      <c r="H124" s="153">
        <v>25</v>
      </c>
      <c r="I124" s="154"/>
      <c r="J124" s="155">
        <f>ROUND(I124*H124,2)</f>
        <v>0</v>
      </c>
      <c r="K124" s="151" t="s">
        <v>967</v>
      </c>
      <c r="L124" s="33"/>
      <c r="M124" s="156" t="s">
        <v>21</v>
      </c>
      <c r="N124" s="157" t="s">
        <v>48</v>
      </c>
      <c r="P124" s="140">
        <f>O124*H124</f>
        <v>0</v>
      </c>
      <c r="Q124" s="140">
        <v>0</v>
      </c>
      <c r="R124" s="140">
        <f>Q124*H124</f>
        <v>0</v>
      </c>
      <c r="S124" s="140">
        <v>0</v>
      </c>
      <c r="T124" s="141">
        <f>S124*H124</f>
        <v>0</v>
      </c>
      <c r="AR124" s="142" t="s">
        <v>168</v>
      </c>
      <c r="AT124" s="142" t="s">
        <v>195</v>
      </c>
      <c r="AU124" s="142" t="s">
        <v>86</v>
      </c>
      <c r="AY124" s="18" t="s">
        <v>146</v>
      </c>
      <c r="BE124" s="143">
        <f>IF(N124="základní",J124,0)</f>
        <v>0</v>
      </c>
      <c r="BF124" s="143">
        <f>IF(N124="snížená",J124,0)</f>
        <v>0</v>
      </c>
      <c r="BG124" s="143">
        <f>IF(N124="zákl. přenesená",J124,0)</f>
        <v>0</v>
      </c>
      <c r="BH124" s="143">
        <f>IF(N124="sníž. přenesená",J124,0)</f>
        <v>0</v>
      </c>
      <c r="BI124" s="143">
        <f>IF(N124="nulová",J124,0)</f>
        <v>0</v>
      </c>
      <c r="BJ124" s="18" t="s">
        <v>84</v>
      </c>
      <c r="BK124" s="143">
        <f>ROUND(I124*H124,2)</f>
        <v>0</v>
      </c>
      <c r="BL124" s="18" t="s">
        <v>168</v>
      </c>
      <c r="BM124" s="142" t="s">
        <v>2540</v>
      </c>
    </row>
    <row r="125" spans="2:65" s="1" customFormat="1" ht="11.25">
      <c r="B125" s="33"/>
      <c r="D125" s="144" t="s">
        <v>154</v>
      </c>
      <c r="F125" s="145" t="s">
        <v>2541</v>
      </c>
      <c r="I125" s="146"/>
      <c r="L125" s="33"/>
      <c r="M125" s="147"/>
      <c r="T125" s="54"/>
      <c r="AT125" s="18" t="s">
        <v>154</v>
      </c>
      <c r="AU125" s="18" t="s">
        <v>86</v>
      </c>
    </row>
    <row r="126" spans="2:65" s="1" customFormat="1" ht="11.25">
      <c r="B126" s="33"/>
      <c r="D126" s="181" t="s">
        <v>970</v>
      </c>
      <c r="F126" s="182" t="s">
        <v>2542</v>
      </c>
      <c r="I126" s="146"/>
      <c r="L126" s="33"/>
      <c r="M126" s="147"/>
      <c r="T126" s="54"/>
      <c r="AT126" s="18" t="s">
        <v>970</v>
      </c>
      <c r="AU126" s="18" t="s">
        <v>86</v>
      </c>
    </row>
    <row r="127" spans="2:65" s="1" customFormat="1" ht="78">
      <c r="B127" s="33"/>
      <c r="D127" s="144" t="s">
        <v>984</v>
      </c>
      <c r="F127" s="148" t="s">
        <v>2543</v>
      </c>
      <c r="I127" s="146"/>
      <c r="L127" s="33"/>
      <c r="M127" s="147"/>
      <c r="T127" s="54"/>
      <c r="AT127" s="18" t="s">
        <v>984</v>
      </c>
      <c r="AU127" s="18" t="s">
        <v>86</v>
      </c>
    </row>
    <row r="128" spans="2:65" s="12" customFormat="1" ht="11.25">
      <c r="B128" s="163"/>
      <c r="D128" s="144" t="s">
        <v>476</v>
      </c>
      <c r="E128" s="164" t="s">
        <v>2468</v>
      </c>
      <c r="F128" s="165" t="s">
        <v>265</v>
      </c>
      <c r="H128" s="166">
        <v>25</v>
      </c>
      <c r="I128" s="167"/>
      <c r="L128" s="163"/>
      <c r="M128" s="168"/>
      <c r="T128" s="169"/>
      <c r="AT128" s="164" t="s">
        <v>476</v>
      </c>
      <c r="AU128" s="164" t="s">
        <v>86</v>
      </c>
      <c r="AV128" s="12" t="s">
        <v>86</v>
      </c>
      <c r="AW128" s="12" t="s">
        <v>38</v>
      </c>
      <c r="AX128" s="12" t="s">
        <v>84</v>
      </c>
      <c r="AY128" s="164" t="s">
        <v>146</v>
      </c>
    </row>
    <row r="129" spans="2:65" s="1" customFormat="1" ht="16.5" customHeight="1">
      <c r="B129" s="33"/>
      <c r="C129" s="130" t="s">
        <v>183</v>
      </c>
      <c r="D129" s="130" t="s">
        <v>147</v>
      </c>
      <c r="E129" s="131" t="s">
        <v>2544</v>
      </c>
      <c r="F129" s="132" t="s">
        <v>2545</v>
      </c>
      <c r="G129" s="133" t="s">
        <v>786</v>
      </c>
      <c r="H129" s="134">
        <v>26.75</v>
      </c>
      <c r="I129" s="135"/>
      <c r="J129" s="136">
        <f>ROUND(I129*H129,2)</f>
        <v>0</v>
      </c>
      <c r="K129" s="132" t="s">
        <v>21</v>
      </c>
      <c r="L129" s="137"/>
      <c r="M129" s="138" t="s">
        <v>21</v>
      </c>
      <c r="N129" s="139" t="s">
        <v>48</v>
      </c>
      <c r="P129" s="140">
        <f>O129*H129</f>
        <v>0</v>
      </c>
      <c r="Q129" s="140">
        <v>4.0000000000000001E-3</v>
      </c>
      <c r="R129" s="140">
        <f>Q129*H129</f>
        <v>0.107</v>
      </c>
      <c r="S129" s="140">
        <v>0</v>
      </c>
      <c r="T129" s="141">
        <f>S129*H129</f>
        <v>0</v>
      </c>
      <c r="AR129" s="142" t="s">
        <v>189</v>
      </c>
      <c r="AT129" s="142" t="s">
        <v>147</v>
      </c>
      <c r="AU129" s="142" t="s">
        <v>86</v>
      </c>
      <c r="AY129" s="18" t="s">
        <v>146</v>
      </c>
      <c r="BE129" s="143">
        <f>IF(N129="základní",J129,0)</f>
        <v>0</v>
      </c>
      <c r="BF129" s="143">
        <f>IF(N129="snížená",J129,0)</f>
        <v>0</v>
      </c>
      <c r="BG129" s="143">
        <f>IF(N129="zákl. přenesená",J129,0)</f>
        <v>0</v>
      </c>
      <c r="BH129" s="143">
        <f>IF(N129="sníž. přenesená",J129,0)</f>
        <v>0</v>
      </c>
      <c r="BI129" s="143">
        <f>IF(N129="nulová",J129,0)</f>
        <v>0</v>
      </c>
      <c r="BJ129" s="18" t="s">
        <v>84</v>
      </c>
      <c r="BK129" s="143">
        <f>ROUND(I129*H129,2)</f>
        <v>0</v>
      </c>
      <c r="BL129" s="18" t="s">
        <v>168</v>
      </c>
      <c r="BM129" s="142" t="s">
        <v>2546</v>
      </c>
    </row>
    <row r="130" spans="2:65" s="12" customFormat="1" ht="11.25">
      <c r="B130" s="163"/>
      <c r="D130" s="144" t="s">
        <v>476</v>
      </c>
      <c r="E130" s="164" t="s">
        <v>21</v>
      </c>
      <c r="F130" s="165" t="s">
        <v>2547</v>
      </c>
      <c r="H130" s="166">
        <v>25</v>
      </c>
      <c r="I130" s="167"/>
      <c r="L130" s="163"/>
      <c r="M130" s="168"/>
      <c r="T130" s="169"/>
      <c r="AT130" s="164" t="s">
        <v>476</v>
      </c>
      <c r="AU130" s="164" t="s">
        <v>86</v>
      </c>
      <c r="AV130" s="12" t="s">
        <v>86</v>
      </c>
      <c r="AW130" s="12" t="s">
        <v>38</v>
      </c>
      <c r="AX130" s="12" t="s">
        <v>77</v>
      </c>
      <c r="AY130" s="164" t="s">
        <v>146</v>
      </c>
    </row>
    <row r="131" spans="2:65" s="12" customFormat="1" ht="11.25">
      <c r="B131" s="163"/>
      <c r="D131" s="144" t="s">
        <v>476</v>
      </c>
      <c r="E131" s="164" t="s">
        <v>21</v>
      </c>
      <c r="F131" s="165" t="s">
        <v>2548</v>
      </c>
      <c r="H131" s="166">
        <v>0.5</v>
      </c>
      <c r="I131" s="167"/>
      <c r="L131" s="163"/>
      <c r="M131" s="168"/>
      <c r="T131" s="169"/>
      <c r="AT131" s="164" t="s">
        <v>476</v>
      </c>
      <c r="AU131" s="164" t="s">
        <v>86</v>
      </c>
      <c r="AV131" s="12" t="s">
        <v>86</v>
      </c>
      <c r="AW131" s="12" t="s">
        <v>38</v>
      </c>
      <c r="AX131" s="12" t="s">
        <v>77</v>
      </c>
      <c r="AY131" s="164" t="s">
        <v>146</v>
      </c>
    </row>
    <row r="132" spans="2:65" s="12" customFormat="1" ht="11.25">
      <c r="B132" s="163"/>
      <c r="D132" s="144" t="s">
        <v>476</v>
      </c>
      <c r="E132" s="164" t="s">
        <v>21</v>
      </c>
      <c r="F132" s="165" t="s">
        <v>2549</v>
      </c>
      <c r="H132" s="166">
        <v>1.25</v>
      </c>
      <c r="I132" s="167"/>
      <c r="L132" s="163"/>
      <c r="M132" s="168"/>
      <c r="T132" s="169"/>
      <c r="AT132" s="164" t="s">
        <v>476</v>
      </c>
      <c r="AU132" s="164" t="s">
        <v>86</v>
      </c>
      <c r="AV132" s="12" t="s">
        <v>86</v>
      </c>
      <c r="AW132" s="12" t="s">
        <v>38</v>
      </c>
      <c r="AX132" s="12" t="s">
        <v>77</v>
      </c>
      <c r="AY132" s="164" t="s">
        <v>146</v>
      </c>
    </row>
    <row r="133" spans="2:65" s="13" customFormat="1" ht="11.25">
      <c r="B133" s="170"/>
      <c r="D133" s="144" t="s">
        <v>476</v>
      </c>
      <c r="E133" s="171" t="s">
        <v>21</v>
      </c>
      <c r="F133" s="172" t="s">
        <v>479</v>
      </c>
      <c r="H133" s="173">
        <v>26.75</v>
      </c>
      <c r="I133" s="174"/>
      <c r="L133" s="170"/>
      <c r="M133" s="175"/>
      <c r="T133" s="176"/>
      <c r="AT133" s="171" t="s">
        <v>476</v>
      </c>
      <c r="AU133" s="171" t="s">
        <v>86</v>
      </c>
      <c r="AV133" s="13" t="s">
        <v>168</v>
      </c>
      <c r="AW133" s="13" t="s">
        <v>38</v>
      </c>
      <c r="AX133" s="13" t="s">
        <v>84</v>
      </c>
      <c r="AY133" s="171" t="s">
        <v>146</v>
      </c>
    </row>
    <row r="134" spans="2:65" s="1" customFormat="1" ht="16.5" customHeight="1">
      <c r="B134" s="33"/>
      <c r="C134" s="149" t="s">
        <v>189</v>
      </c>
      <c r="D134" s="149" t="s">
        <v>195</v>
      </c>
      <c r="E134" s="150" t="s">
        <v>2550</v>
      </c>
      <c r="F134" s="151" t="s">
        <v>2551</v>
      </c>
      <c r="G134" s="152" t="s">
        <v>722</v>
      </c>
      <c r="H134" s="153">
        <v>26.25</v>
      </c>
      <c r="I134" s="154"/>
      <c r="J134" s="155">
        <f>ROUND(I134*H134,2)</f>
        <v>0</v>
      </c>
      <c r="K134" s="151" t="s">
        <v>967</v>
      </c>
      <c r="L134" s="33"/>
      <c r="M134" s="156" t="s">
        <v>21</v>
      </c>
      <c r="N134" s="157" t="s">
        <v>48</v>
      </c>
      <c r="P134" s="140">
        <f>O134*H134</f>
        <v>0</v>
      </c>
      <c r="Q134" s="140">
        <v>0</v>
      </c>
      <c r="R134" s="140">
        <f>Q134*H134</f>
        <v>0</v>
      </c>
      <c r="S134" s="140">
        <v>0</v>
      </c>
      <c r="T134" s="141">
        <f>S134*H134</f>
        <v>0</v>
      </c>
      <c r="AR134" s="142" t="s">
        <v>168</v>
      </c>
      <c r="AT134" s="142" t="s">
        <v>195</v>
      </c>
      <c r="AU134" s="142" t="s">
        <v>86</v>
      </c>
      <c r="AY134" s="18" t="s">
        <v>146</v>
      </c>
      <c r="BE134" s="143">
        <f>IF(N134="základní",J134,0)</f>
        <v>0</v>
      </c>
      <c r="BF134" s="143">
        <f>IF(N134="snížená",J134,0)</f>
        <v>0</v>
      </c>
      <c r="BG134" s="143">
        <f>IF(N134="zákl. přenesená",J134,0)</f>
        <v>0</v>
      </c>
      <c r="BH134" s="143">
        <f>IF(N134="sníž. přenesená",J134,0)</f>
        <v>0</v>
      </c>
      <c r="BI134" s="143">
        <f>IF(N134="nulová",J134,0)</f>
        <v>0</v>
      </c>
      <c r="BJ134" s="18" t="s">
        <v>84</v>
      </c>
      <c r="BK134" s="143">
        <f>ROUND(I134*H134,2)</f>
        <v>0</v>
      </c>
      <c r="BL134" s="18" t="s">
        <v>168</v>
      </c>
      <c r="BM134" s="142" t="s">
        <v>2552</v>
      </c>
    </row>
    <row r="135" spans="2:65" s="1" customFormat="1" ht="11.25">
      <c r="B135" s="33"/>
      <c r="D135" s="144" t="s">
        <v>154</v>
      </c>
      <c r="F135" s="145" t="s">
        <v>2553</v>
      </c>
      <c r="I135" s="146"/>
      <c r="L135" s="33"/>
      <c r="M135" s="147"/>
      <c r="T135" s="54"/>
      <c r="AT135" s="18" t="s">
        <v>154</v>
      </c>
      <c r="AU135" s="18" t="s">
        <v>86</v>
      </c>
    </row>
    <row r="136" spans="2:65" s="1" customFormat="1" ht="11.25">
      <c r="B136" s="33"/>
      <c r="D136" s="181" t="s">
        <v>970</v>
      </c>
      <c r="F136" s="182" t="s">
        <v>2554</v>
      </c>
      <c r="I136" s="146"/>
      <c r="L136" s="33"/>
      <c r="M136" s="147"/>
      <c r="T136" s="54"/>
      <c r="AT136" s="18" t="s">
        <v>970</v>
      </c>
      <c r="AU136" s="18" t="s">
        <v>86</v>
      </c>
    </row>
    <row r="137" spans="2:65" s="1" customFormat="1" ht="117">
      <c r="B137" s="33"/>
      <c r="D137" s="144" t="s">
        <v>984</v>
      </c>
      <c r="F137" s="148" t="s">
        <v>2555</v>
      </c>
      <c r="I137" s="146"/>
      <c r="L137" s="33"/>
      <c r="M137" s="147"/>
      <c r="T137" s="54"/>
      <c r="AT137" s="18" t="s">
        <v>984</v>
      </c>
      <c r="AU137" s="18" t="s">
        <v>86</v>
      </c>
    </row>
    <row r="138" spans="2:65" s="12" customFormat="1" ht="11.25">
      <c r="B138" s="163"/>
      <c r="D138" s="144" t="s">
        <v>476</v>
      </c>
      <c r="E138" s="164" t="s">
        <v>21</v>
      </c>
      <c r="F138" s="165" t="s">
        <v>2556</v>
      </c>
      <c r="H138" s="166">
        <v>25</v>
      </c>
      <c r="I138" s="167"/>
      <c r="L138" s="163"/>
      <c r="M138" s="168"/>
      <c r="T138" s="169"/>
      <c r="AT138" s="164" t="s">
        <v>476</v>
      </c>
      <c r="AU138" s="164" t="s">
        <v>86</v>
      </c>
      <c r="AV138" s="12" t="s">
        <v>86</v>
      </c>
      <c r="AW138" s="12" t="s">
        <v>38</v>
      </c>
      <c r="AX138" s="12" t="s">
        <v>77</v>
      </c>
      <c r="AY138" s="164" t="s">
        <v>146</v>
      </c>
    </row>
    <row r="139" spans="2:65" s="12" customFormat="1" ht="11.25">
      <c r="B139" s="163"/>
      <c r="D139" s="144" t="s">
        <v>476</v>
      </c>
      <c r="E139" s="164" t="s">
        <v>21</v>
      </c>
      <c r="F139" s="165" t="s">
        <v>2557</v>
      </c>
      <c r="H139" s="166">
        <v>1.25</v>
      </c>
      <c r="I139" s="167"/>
      <c r="L139" s="163"/>
      <c r="M139" s="168"/>
      <c r="T139" s="169"/>
      <c r="AT139" s="164" t="s">
        <v>476</v>
      </c>
      <c r="AU139" s="164" t="s">
        <v>86</v>
      </c>
      <c r="AV139" s="12" t="s">
        <v>86</v>
      </c>
      <c r="AW139" s="12" t="s">
        <v>38</v>
      </c>
      <c r="AX139" s="12" t="s">
        <v>77</v>
      </c>
      <c r="AY139" s="164" t="s">
        <v>146</v>
      </c>
    </row>
    <row r="140" spans="2:65" s="13" customFormat="1" ht="11.25">
      <c r="B140" s="170"/>
      <c r="D140" s="144" t="s">
        <v>476</v>
      </c>
      <c r="E140" s="171" t="s">
        <v>21</v>
      </c>
      <c r="F140" s="172" t="s">
        <v>479</v>
      </c>
      <c r="H140" s="173">
        <v>26.25</v>
      </c>
      <c r="I140" s="174"/>
      <c r="L140" s="170"/>
      <c r="M140" s="175"/>
      <c r="T140" s="176"/>
      <c r="AT140" s="171" t="s">
        <v>476</v>
      </c>
      <c r="AU140" s="171" t="s">
        <v>86</v>
      </c>
      <c r="AV140" s="13" t="s">
        <v>168</v>
      </c>
      <c r="AW140" s="13" t="s">
        <v>38</v>
      </c>
      <c r="AX140" s="13" t="s">
        <v>84</v>
      </c>
      <c r="AY140" s="171" t="s">
        <v>146</v>
      </c>
    </row>
    <row r="141" spans="2:65" s="1" customFormat="1" ht="16.5" customHeight="1">
      <c r="B141" s="33"/>
      <c r="C141" s="149" t="s">
        <v>194</v>
      </c>
      <c r="D141" s="149" t="s">
        <v>195</v>
      </c>
      <c r="E141" s="150" t="s">
        <v>2558</v>
      </c>
      <c r="F141" s="151" t="s">
        <v>2559</v>
      </c>
      <c r="G141" s="152" t="s">
        <v>722</v>
      </c>
      <c r="H141" s="153">
        <v>25</v>
      </c>
      <c r="I141" s="154"/>
      <c r="J141" s="155">
        <f>ROUND(I141*H141,2)</f>
        <v>0</v>
      </c>
      <c r="K141" s="151" t="s">
        <v>967</v>
      </c>
      <c r="L141" s="33"/>
      <c r="M141" s="156" t="s">
        <v>21</v>
      </c>
      <c r="N141" s="157" t="s">
        <v>48</v>
      </c>
      <c r="P141" s="140">
        <f>O141*H141</f>
        <v>0</v>
      </c>
      <c r="Q141" s="140">
        <v>0</v>
      </c>
      <c r="R141" s="140">
        <f>Q141*H141</f>
        <v>0</v>
      </c>
      <c r="S141" s="140">
        <v>0</v>
      </c>
      <c r="T141" s="141">
        <f>S141*H141</f>
        <v>0</v>
      </c>
      <c r="AR141" s="142" t="s">
        <v>168</v>
      </c>
      <c r="AT141" s="142" t="s">
        <v>195</v>
      </c>
      <c r="AU141" s="142" t="s">
        <v>86</v>
      </c>
      <c r="AY141" s="18" t="s">
        <v>146</v>
      </c>
      <c r="BE141" s="143">
        <f>IF(N141="základní",J141,0)</f>
        <v>0</v>
      </c>
      <c r="BF141" s="143">
        <f>IF(N141="snížená",J141,0)</f>
        <v>0</v>
      </c>
      <c r="BG141" s="143">
        <f>IF(N141="zákl. přenesená",J141,0)</f>
        <v>0</v>
      </c>
      <c r="BH141" s="143">
        <f>IF(N141="sníž. přenesená",J141,0)</f>
        <v>0</v>
      </c>
      <c r="BI141" s="143">
        <f>IF(N141="nulová",J141,0)</f>
        <v>0</v>
      </c>
      <c r="BJ141" s="18" t="s">
        <v>84</v>
      </c>
      <c r="BK141" s="143">
        <f>ROUND(I141*H141,2)</f>
        <v>0</v>
      </c>
      <c r="BL141" s="18" t="s">
        <v>168</v>
      </c>
      <c r="BM141" s="142" t="s">
        <v>2560</v>
      </c>
    </row>
    <row r="142" spans="2:65" s="1" customFormat="1" ht="11.25">
      <c r="B142" s="33"/>
      <c r="D142" s="144" t="s">
        <v>154</v>
      </c>
      <c r="F142" s="145" t="s">
        <v>2561</v>
      </c>
      <c r="I142" s="146"/>
      <c r="L142" s="33"/>
      <c r="M142" s="147"/>
      <c r="T142" s="54"/>
      <c r="AT142" s="18" t="s">
        <v>154</v>
      </c>
      <c r="AU142" s="18" t="s">
        <v>86</v>
      </c>
    </row>
    <row r="143" spans="2:65" s="1" customFormat="1" ht="11.25">
      <c r="B143" s="33"/>
      <c r="D143" s="181" t="s">
        <v>970</v>
      </c>
      <c r="F143" s="182" t="s">
        <v>2562</v>
      </c>
      <c r="I143" s="146"/>
      <c r="L143" s="33"/>
      <c r="M143" s="147"/>
      <c r="T143" s="54"/>
      <c r="AT143" s="18" t="s">
        <v>970</v>
      </c>
      <c r="AU143" s="18" t="s">
        <v>86</v>
      </c>
    </row>
    <row r="144" spans="2:65" s="1" customFormat="1" ht="78">
      <c r="B144" s="33"/>
      <c r="D144" s="144" t="s">
        <v>984</v>
      </c>
      <c r="F144" s="148" t="s">
        <v>2563</v>
      </c>
      <c r="I144" s="146"/>
      <c r="L144" s="33"/>
      <c r="M144" s="147"/>
      <c r="T144" s="54"/>
      <c r="AT144" s="18" t="s">
        <v>984</v>
      </c>
      <c r="AU144" s="18" t="s">
        <v>86</v>
      </c>
    </row>
    <row r="145" spans="2:65" s="12" customFormat="1" ht="11.25">
      <c r="B145" s="163"/>
      <c r="D145" s="144" t="s">
        <v>476</v>
      </c>
      <c r="E145" s="164" t="s">
        <v>21</v>
      </c>
      <c r="F145" s="165" t="s">
        <v>2564</v>
      </c>
      <c r="H145" s="166">
        <v>25</v>
      </c>
      <c r="I145" s="167"/>
      <c r="L145" s="163"/>
      <c r="M145" s="168"/>
      <c r="T145" s="169"/>
      <c r="AT145" s="164" t="s">
        <v>476</v>
      </c>
      <c r="AU145" s="164" t="s">
        <v>86</v>
      </c>
      <c r="AV145" s="12" t="s">
        <v>86</v>
      </c>
      <c r="AW145" s="12" t="s">
        <v>38</v>
      </c>
      <c r="AX145" s="12" t="s">
        <v>84</v>
      </c>
      <c r="AY145" s="164" t="s">
        <v>146</v>
      </c>
    </row>
    <row r="146" spans="2:65" s="1" customFormat="1" ht="16.5" customHeight="1">
      <c r="B146" s="33"/>
      <c r="C146" s="130" t="s">
        <v>200</v>
      </c>
      <c r="D146" s="130" t="s">
        <v>147</v>
      </c>
      <c r="E146" s="131" t="s">
        <v>2565</v>
      </c>
      <c r="F146" s="132" t="s">
        <v>2566</v>
      </c>
      <c r="G146" s="133" t="s">
        <v>738</v>
      </c>
      <c r="H146" s="134">
        <v>3.75</v>
      </c>
      <c r="I146" s="135"/>
      <c r="J146" s="136">
        <f>ROUND(I146*H146,2)</f>
        <v>0</v>
      </c>
      <c r="K146" s="132" t="s">
        <v>967</v>
      </c>
      <c r="L146" s="137"/>
      <c r="M146" s="138" t="s">
        <v>21</v>
      </c>
      <c r="N146" s="139" t="s">
        <v>48</v>
      </c>
      <c r="P146" s="140">
        <f>O146*H146</f>
        <v>0</v>
      </c>
      <c r="Q146" s="140">
        <v>0.2</v>
      </c>
      <c r="R146" s="140">
        <f>Q146*H146</f>
        <v>0.75</v>
      </c>
      <c r="S146" s="140">
        <v>0</v>
      </c>
      <c r="T146" s="141">
        <f>S146*H146</f>
        <v>0</v>
      </c>
      <c r="AR146" s="142" t="s">
        <v>189</v>
      </c>
      <c r="AT146" s="142" t="s">
        <v>147</v>
      </c>
      <c r="AU146" s="142" t="s">
        <v>86</v>
      </c>
      <c r="AY146" s="18" t="s">
        <v>146</v>
      </c>
      <c r="BE146" s="143">
        <f>IF(N146="základní",J146,0)</f>
        <v>0</v>
      </c>
      <c r="BF146" s="143">
        <f>IF(N146="snížená",J146,0)</f>
        <v>0</v>
      </c>
      <c r="BG146" s="143">
        <f>IF(N146="zákl. přenesená",J146,0)</f>
        <v>0</v>
      </c>
      <c r="BH146" s="143">
        <f>IF(N146="sníž. přenesená",J146,0)</f>
        <v>0</v>
      </c>
      <c r="BI146" s="143">
        <f>IF(N146="nulová",J146,0)</f>
        <v>0</v>
      </c>
      <c r="BJ146" s="18" t="s">
        <v>84</v>
      </c>
      <c r="BK146" s="143">
        <f>ROUND(I146*H146,2)</f>
        <v>0</v>
      </c>
      <c r="BL146" s="18" t="s">
        <v>168</v>
      </c>
      <c r="BM146" s="142" t="s">
        <v>2567</v>
      </c>
    </row>
    <row r="147" spans="2:65" s="1" customFormat="1" ht="11.25">
      <c r="B147" s="33"/>
      <c r="D147" s="144" t="s">
        <v>154</v>
      </c>
      <c r="F147" s="145" t="s">
        <v>2566</v>
      </c>
      <c r="I147" s="146"/>
      <c r="L147" s="33"/>
      <c r="M147" s="147"/>
      <c r="T147" s="54"/>
      <c r="AT147" s="18" t="s">
        <v>154</v>
      </c>
      <c r="AU147" s="18" t="s">
        <v>86</v>
      </c>
    </row>
    <row r="148" spans="2:65" s="12" customFormat="1" ht="11.25">
      <c r="B148" s="163"/>
      <c r="D148" s="144" t="s">
        <v>476</v>
      </c>
      <c r="E148" s="164" t="s">
        <v>21</v>
      </c>
      <c r="F148" s="165" t="s">
        <v>2568</v>
      </c>
      <c r="H148" s="166">
        <v>3.75</v>
      </c>
      <c r="I148" s="167"/>
      <c r="L148" s="163"/>
      <c r="M148" s="168"/>
      <c r="T148" s="169"/>
      <c r="AT148" s="164" t="s">
        <v>476</v>
      </c>
      <c r="AU148" s="164" t="s">
        <v>86</v>
      </c>
      <c r="AV148" s="12" t="s">
        <v>86</v>
      </c>
      <c r="AW148" s="12" t="s">
        <v>38</v>
      </c>
      <c r="AX148" s="12" t="s">
        <v>84</v>
      </c>
      <c r="AY148" s="164" t="s">
        <v>146</v>
      </c>
    </row>
    <row r="149" spans="2:65" s="1" customFormat="1" ht="16.5" customHeight="1">
      <c r="B149" s="33"/>
      <c r="C149" s="149" t="s">
        <v>204</v>
      </c>
      <c r="D149" s="149" t="s">
        <v>195</v>
      </c>
      <c r="E149" s="150" t="s">
        <v>2569</v>
      </c>
      <c r="F149" s="151" t="s">
        <v>2570</v>
      </c>
      <c r="G149" s="152" t="s">
        <v>472</v>
      </c>
      <c r="H149" s="153">
        <v>0.78800000000000003</v>
      </c>
      <c r="I149" s="154"/>
      <c r="J149" s="155">
        <f>ROUND(I149*H149,2)</f>
        <v>0</v>
      </c>
      <c r="K149" s="151" t="s">
        <v>967</v>
      </c>
      <c r="L149" s="33"/>
      <c r="M149" s="156" t="s">
        <v>21</v>
      </c>
      <c r="N149" s="157" t="s">
        <v>48</v>
      </c>
      <c r="P149" s="140">
        <f>O149*H149</f>
        <v>0</v>
      </c>
      <c r="Q149" s="140">
        <v>0</v>
      </c>
      <c r="R149" s="140">
        <f>Q149*H149</f>
        <v>0</v>
      </c>
      <c r="S149" s="140">
        <v>0</v>
      </c>
      <c r="T149" s="141">
        <f>S149*H149</f>
        <v>0</v>
      </c>
      <c r="AR149" s="142" t="s">
        <v>168</v>
      </c>
      <c r="AT149" s="142" t="s">
        <v>195</v>
      </c>
      <c r="AU149" s="142" t="s">
        <v>86</v>
      </c>
      <c r="AY149" s="18" t="s">
        <v>146</v>
      </c>
      <c r="BE149" s="143">
        <f>IF(N149="základní",J149,0)</f>
        <v>0</v>
      </c>
      <c r="BF149" s="143">
        <f>IF(N149="snížená",J149,0)</f>
        <v>0</v>
      </c>
      <c r="BG149" s="143">
        <f>IF(N149="zákl. přenesená",J149,0)</f>
        <v>0</v>
      </c>
      <c r="BH149" s="143">
        <f>IF(N149="sníž. přenesená",J149,0)</f>
        <v>0</v>
      </c>
      <c r="BI149" s="143">
        <f>IF(N149="nulová",J149,0)</f>
        <v>0</v>
      </c>
      <c r="BJ149" s="18" t="s">
        <v>84</v>
      </c>
      <c r="BK149" s="143">
        <f>ROUND(I149*H149,2)</f>
        <v>0</v>
      </c>
      <c r="BL149" s="18" t="s">
        <v>168</v>
      </c>
      <c r="BM149" s="142" t="s">
        <v>2571</v>
      </c>
    </row>
    <row r="150" spans="2:65" s="1" customFormat="1" ht="11.25">
      <c r="B150" s="33"/>
      <c r="D150" s="144" t="s">
        <v>154</v>
      </c>
      <c r="F150" s="145" t="s">
        <v>2572</v>
      </c>
      <c r="I150" s="146"/>
      <c r="L150" s="33"/>
      <c r="M150" s="147"/>
      <c r="T150" s="54"/>
      <c r="AT150" s="18" t="s">
        <v>154</v>
      </c>
      <c r="AU150" s="18" t="s">
        <v>86</v>
      </c>
    </row>
    <row r="151" spans="2:65" s="1" customFormat="1" ht="11.25">
      <c r="B151" s="33"/>
      <c r="D151" s="181" t="s">
        <v>970</v>
      </c>
      <c r="F151" s="182" t="s">
        <v>2573</v>
      </c>
      <c r="I151" s="146"/>
      <c r="L151" s="33"/>
      <c r="M151" s="147"/>
      <c r="T151" s="54"/>
      <c r="AT151" s="18" t="s">
        <v>970</v>
      </c>
      <c r="AU151" s="18" t="s">
        <v>86</v>
      </c>
    </row>
    <row r="152" spans="2:65" s="1" customFormat="1" ht="48.75">
      <c r="B152" s="33"/>
      <c r="D152" s="144" t="s">
        <v>984</v>
      </c>
      <c r="F152" s="148" t="s">
        <v>2574</v>
      </c>
      <c r="I152" s="146"/>
      <c r="L152" s="33"/>
      <c r="M152" s="147"/>
      <c r="T152" s="54"/>
      <c r="AT152" s="18" t="s">
        <v>984</v>
      </c>
      <c r="AU152" s="18" t="s">
        <v>86</v>
      </c>
    </row>
    <row r="153" spans="2:65" s="12" customFormat="1" ht="11.25">
      <c r="B153" s="163"/>
      <c r="D153" s="144" t="s">
        <v>476</v>
      </c>
      <c r="E153" s="164" t="s">
        <v>21</v>
      </c>
      <c r="F153" s="165" t="s">
        <v>2575</v>
      </c>
      <c r="H153" s="166">
        <v>0.78800000000000003</v>
      </c>
      <c r="I153" s="167"/>
      <c r="L153" s="163"/>
      <c r="M153" s="168"/>
      <c r="T153" s="169"/>
      <c r="AT153" s="164" t="s">
        <v>476</v>
      </c>
      <c r="AU153" s="164" t="s">
        <v>86</v>
      </c>
      <c r="AV153" s="12" t="s">
        <v>86</v>
      </c>
      <c r="AW153" s="12" t="s">
        <v>38</v>
      </c>
      <c r="AX153" s="12" t="s">
        <v>77</v>
      </c>
      <c r="AY153" s="164" t="s">
        <v>146</v>
      </c>
    </row>
    <row r="154" spans="2:65" s="13" customFormat="1" ht="11.25">
      <c r="B154" s="170"/>
      <c r="D154" s="144" t="s">
        <v>476</v>
      </c>
      <c r="E154" s="171" t="s">
        <v>2460</v>
      </c>
      <c r="F154" s="172" t="s">
        <v>479</v>
      </c>
      <c r="H154" s="173">
        <v>0.78800000000000003</v>
      </c>
      <c r="I154" s="174"/>
      <c r="L154" s="170"/>
      <c r="M154" s="175"/>
      <c r="T154" s="176"/>
      <c r="AT154" s="171" t="s">
        <v>476</v>
      </c>
      <c r="AU154" s="171" t="s">
        <v>86</v>
      </c>
      <c r="AV154" s="13" t="s">
        <v>168</v>
      </c>
      <c r="AW154" s="13" t="s">
        <v>38</v>
      </c>
      <c r="AX154" s="13" t="s">
        <v>84</v>
      </c>
      <c r="AY154" s="171" t="s">
        <v>146</v>
      </c>
    </row>
    <row r="155" spans="2:65" s="1" customFormat="1" ht="16.5" customHeight="1">
      <c r="B155" s="33"/>
      <c r="C155" s="130" t="s">
        <v>208</v>
      </c>
      <c r="D155" s="130" t="s">
        <v>147</v>
      </c>
      <c r="E155" s="131" t="s">
        <v>2576</v>
      </c>
      <c r="F155" s="132" t="s">
        <v>2577</v>
      </c>
      <c r="G155" s="133" t="s">
        <v>150</v>
      </c>
      <c r="H155" s="134">
        <v>0.78800000000000003</v>
      </c>
      <c r="I155" s="135"/>
      <c r="J155" s="136">
        <f>ROUND(I155*H155,2)</f>
        <v>0</v>
      </c>
      <c r="K155" s="132" t="s">
        <v>21</v>
      </c>
      <c r="L155" s="137"/>
      <c r="M155" s="138" t="s">
        <v>21</v>
      </c>
      <c r="N155" s="139" t="s">
        <v>48</v>
      </c>
      <c r="P155" s="140">
        <f>O155*H155</f>
        <v>0</v>
      </c>
      <c r="Q155" s="140">
        <v>1E-3</v>
      </c>
      <c r="R155" s="140">
        <f>Q155*H155</f>
        <v>7.8800000000000007E-4</v>
      </c>
      <c r="S155" s="140">
        <v>0</v>
      </c>
      <c r="T155" s="141">
        <f>S155*H155</f>
        <v>0</v>
      </c>
      <c r="AR155" s="142" t="s">
        <v>189</v>
      </c>
      <c r="AT155" s="142" t="s">
        <v>147</v>
      </c>
      <c r="AU155" s="142" t="s">
        <v>86</v>
      </c>
      <c r="AY155" s="18" t="s">
        <v>146</v>
      </c>
      <c r="BE155" s="143">
        <f>IF(N155="základní",J155,0)</f>
        <v>0</v>
      </c>
      <c r="BF155" s="143">
        <f>IF(N155="snížená",J155,0)</f>
        <v>0</v>
      </c>
      <c r="BG155" s="143">
        <f>IF(N155="zákl. přenesená",J155,0)</f>
        <v>0</v>
      </c>
      <c r="BH155" s="143">
        <f>IF(N155="sníž. přenesená",J155,0)</f>
        <v>0</v>
      </c>
      <c r="BI155" s="143">
        <f>IF(N155="nulová",J155,0)</f>
        <v>0</v>
      </c>
      <c r="BJ155" s="18" t="s">
        <v>84</v>
      </c>
      <c r="BK155" s="143">
        <f>ROUND(I155*H155,2)</f>
        <v>0</v>
      </c>
      <c r="BL155" s="18" t="s">
        <v>168</v>
      </c>
      <c r="BM155" s="142" t="s">
        <v>2578</v>
      </c>
    </row>
    <row r="156" spans="2:65" s="12" customFormat="1" ht="11.25">
      <c r="B156" s="163"/>
      <c r="D156" s="144" t="s">
        <v>476</v>
      </c>
      <c r="E156" s="164" t="s">
        <v>21</v>
      </c>
      <c r="F156" s="165" t="s">
        <v>2460</v>
      </c>
      <c r="H156" s="166">
        <v>0.78800000000000003</v>
      </c>
      <c r="I156" s="167"/>
      <c r="L156" s="163"/>
      <c r="M156" s="168"/>
      <c r="T156" s="169"/>
      <c r="AT156" s="164" t="s">
        <v>476</v>
      </c>
      <c r="AU156" s="164" t="s">
        <v>86</v>
      </c>
      <c r="AV156" s="12" t="s">
        <v>86</v>
      </c>
      <c r="AW156" s="12" t="s">
        <v>38</v>
      </c>
      <c r="AX156" s="12" t="s">
        <v>84</v>
      </c>
      <c r="AY156" s="164" t="s">
        <v>146</v>
      </c>
    </row>
    <row r="157" spans="2:65" s="1" customFormat="1" ht="16.5" customHeight="1">
      <c r="B157" s="33"/>
      <c r="C157" s="149" t="s">
        <v>214</v>
      </c>
      <c r="D157" s="149" t="s">
        <v>195</v>
      </c>
      <c r="E157" s="150" t="s">
        <v>2579</v>
      </c>
      <c r="F157" s="151" t="s">
        <v>2580</v>
      </c>
      <c r="G157" s="152" t="s">
        <v>738</v>
      </c>
      <c r="H157" s="153">
        <v>0.13100000000000001</v>
      </c>
      <c r="I157" s="154"/>
      <c r="J157" s="155">
        <f>ROUND(I157*H157,2)</f>
        <v>0</v>
      </c>
      <c r="K157" s="151" t="s">
        <v>967</v>
      </c>
      <c r="L157" s="33"/>
      <c r="M157" s="156" t="s">
        <v>21</v>
      </c>
      <c r="N157" s="157" t="s">
        <v>48</v>
      </c>
      <c r="P157" s="140">
        <f>O157*H157</f>
        <v>0</v>
      </c>
      <c r="Q157" s="140">
        <v>0</v>
      </c>
      <c r="R157" s="140">
        <f>Q157*H157</f>
        <v>0</v>
      </c>
      <c r="S157" s="140">
        <v>0</v>
      </c>
      <c r="T157" s="141">
        <f>S157*H157</f>
        <v>0</v>
      </c>
      <c r="AR157" s="142" t="s">
        <v>168</v>
      </c>
      <c r="AT157" s="142" t="s">
        <v>195</v>
      </c>
      <c r="AU157" s="142" t="s">
        <v>86</v>
      </c>
      <c r="AY157" s="18" t="s">
        <v>146</v>
      </c>
      <c r="BE157" s="143">
        <f>IF(N157="základní",J157,0)</f>
        <v>0</v>
      </c>
      <c r="BF157" s="143">
        <f>IF(N157="snížená",J157,0)</f>
        <v>0</v>
      </c>
      <c r="BG157" s="143">
        <f>IF(N157="zákl. přenesená",J157,0)</f>
        <v>0</v>
      </c>
      <c r="BH157" s="143">
        <f>IF(N157="sníž. přenesená",J157,0)</f>
        <v>0</v>
      </c>
      <c r="BI157" s="143">
        <f>IF(N157="nulová",J157,0)</f>
        <v>0</v>
      </c>
      <c r="BJ157" s="18" t="s">
        <v>84</v>
      </c>
      <c r="BK157" s="143">
        <f>ROUND(I157*H157,2)</f>
        <v>0</v>
      </c>
      <c r="BL157" s="18" t="s">
        <v>168</v>
      </c>
      <c r="BM157" s="142" t="s">
        <v>2581</v>
      </c>
    </row>
    <row r="158" spans="2:65" s="1" customFormat="1" ht="11.25">
      <c r="B158" s="33"/>
      <c r="D158" s="144" t="s">
        <v>154</v>
      </c>
      <c r="F158" s="145" t="s">
        <v>2582</v>
      </c>
      <c r="I158" s="146"/>
      <c r="L158" s="33"/>
      <c r="M158" s="147"/>
      <c r="T158" s="54"/>
      <c r="AT158" s="18" t="s">
        <v>154</v>
      </c>
      <c r="AU158" s="18" t="s">
        <v>86</v>
      </c>
    </row>
    <row r="159" spans="2:65" s="1" customFormat="1" ht="11.25">
      <c r="B159" s="33"/>
      <c r="D159" s="181" t="s">
        <v>970</v>
      </c>
      <c r="F159" s="182" t="s">
        <v>2583</v>
      </c>
      <c r="I159" s="146"/>
      <c r="L159" s="33"/>
      <c r="M159" s="147"/>
      <c r="T159" s="54"/>
      <c r="AT159" s="18" t="s">
        <v>970</v>
      </c>
      <c r="AU159" s="18" t="s">
        <v>86</v>
      </c>
    </row>
    <row r="160" spans="2:65" s="12" customFormat="1" ht="11.25">
      <c r="B160" s="163"/>
      <c r="D160" s="144" t="s">
        <v>476</v>
      </c>
      <c r="E160" s="164" t="s">
        <v>21</v>
      </c>
      <c r="F160" s="165" t="s">
        <v>2584</v>
      </c>
      <c r="H160" s="166">
        <v>0.13100000000000001</v>
      </c>
      <c r="I160" s="167"/>
      <c r="L160" s="163"/>
      <c r="M160" s="168"/>
      <c r="T160" s="169"/>
      <c r="AT160" s="164" t="s">
        <v>476</v>
      </c>
      <c r="AU160" s="164" t="s">
        <v>86</v>
      </c>
      <c r="AV160" s="12" t="s">
        <v>86</v>
      </c>
      <c r="AW160" s="12" t="s">
        <v>38</v>
      </c>
      <c r="AX160" s="12" t="s">
        <v>77</v>
      </c>
      <c r="AY160" s="164" t="s">
        <v>146</v>
      </c>
    </row>
    <row r="161" spans="2:65" s="13" customFormat="1" ht="11.25">
      <c r="B161" s="170"/>
      <c r="D161" s="144" t="s">
        <v>476</v>
      </c>
      <c r="E161" s="171" t="s">
        <v>2585</v>
      </c>
      <c r="F161" s="172" t="s">
        <v>479</v>
      </c>
      <c r="H161" s="173">
        <v>0.13100000000000001</v>
      </c>
      <c r="I161" s="174"/>
      <c r="L161" s="170"/>
      <c r="M161" s="175"/>
      <c r="T161" s="176"/>
      <c r="AT161" s="171" t="s">
        <v>476</v>
      </c>
      <c r="AU161" s="171" t="s">
        <v>86</v>
      </c>
      <c r="AV161" s="13" t="s">
        <v>168</v>
      </c>
      <c r="AW161" s="13" t="s">
        <v>38</v>
      </c>
      <c r="AX161" s="13" t="s">
        <v>84</v>
      </c>
      <c r="AY161" s="171" t="s">
        <v>146</v>
      </c>
    </row>
    <row r="162" spans="2:65" s="11" customFormat="1" ht="22.9" customHeight="1">
      <c r="B162" s="120"/>
      <c r="D162" s="121" t="s">
        <v>76</v>
      </c>
      <c r="E162" s="158" t="s">
        <v>163</v>
      </c>
      <c r="F162" s="158" t="s">
        <v>1418</v>
      </c>
      <c r="I162" s="123"/>
      <c r="J162" s="159">
        <f>BK162</f>
        <v>0</v>
      </c>
      <c r="L162" s="120"/>
      <c r="M162" s="125"/>
      <c r="P162" s="126">
        <f>SUM(P163:P210)</f>
        <v>0</v>
      </c>
      <c r="R162" s="126">
        <f>SUM(R163:R210)</f>
        <v>3.6030073499999999</v>
      </c>
      <c r="T162" s="127">
        <f>SUM(T163:T210)</f>
        <v>0</v>
      </c>
      <c r="AR162" s="121" t="s">
        <v>84</v>
      </c>
      <c r="AT162" s="128" t="s">
        <v>76</v>
      </c>
      <c r="AU162" s="128" t="s">
        <v>84</v>
      </c>
      <c r="AY162" s="121" t="s">
        <v>146</v>
      </c>
      <c r="BK162" s="129">
        <f>SUM(BK163:BK210)</f>
        <v>0</v>
      </c>
    </row>
    <row r="163" spans="2:65" s="1" customFormat="1" ht="16.5" customHeight="1">
      <c r="B163" s="33"/>
      <c r="C163" s="149" t="s">
        <v>219</v>
      </c>
      <c r="D163" s="149" t="s">
        <v>195</v>
      </c>
      <c r="E163" s="150" t="s">
        <v>1439</v>
      </c>
      <c r="F163" s="151" t="s">
        <v>2586</v>
      </c>
      <c r="G163" s="152" t="s">
        <v>738</v>
      </c>
      <c r="H163" s="153">
        <v>28.277000000000001</v>
      </c>
      <c r="I163" s="154"/>
      <c r="J163" s="155">
        <f>ROUND(I163*H163,2)</f>
        <v>0</v>
      </c>
      <c r="K163" s="151" t="s">
        <v>21</v>
      </c>
      <c r="L163" s="33"/>
      <c r="M163" s="156" t="s">
        <v>21</v>
      </c>
      <c r="N163" s="157" t="s">
        <v>48</v>
      </c>
      <c r="P163" s="140">
        <f>O163*H163</f>
        <v>0</v>
      </c>
      <c r="Q163" s="140">
        <v>0</v>
      </c>
      <c r="R163" s="140">
        <f>Q163*H163</f>
        <v>0</v>
      </c>
      <c r="S163" s="140">
        <v>0</v>
      </c>
      <c r="T163" s="141">
        <f>S163*H163</f>
        <v>0</v>
      </c>
      <c r="AR163" s="142" t="s">
        <v>168</v>
      </c>
      <c r="AT163" s="142" t="s">
        <v>195</v>
      </c>
      <c r="AU163" s="142" t="s">
        <v>86</v>
      </c>
      <c r="AY163" s="18" t="s">
        <v>146</v>
      </c>
      <c r="BE163" s="143">
        <f>IF(N163="základní",J163,0)</f>
        <v>0</v>
      </c>
      <c r="BF163" s="143">
        <f>IF(N163="snížená",J163,0)</f>
        <v>0</v>
      </c>
      <c r="BG163" s="143">
        <f>IF(N163="zákl. přenesená",J163,0)</f>
        <v>0</v>
      </c>
      <c r="BH163" s="143">
        <f>IF(N163="sníž. přenesená",J163,0)</f>
        <v>0</v>
      </c>
      <c r="BI163" s="143">
        <f>IF(N163="nulová",J163,0)</f>
        <v>0</v>
      </c>
      <c r="BJ163" s="18" t="s">
        <v>84</v>
      </c>
      <c r="BK163" s="143">
        <f>ROUND(I163*H163,2)</f>
        <v>0</v>
      </c>
      <c r="BL163" s="18" t="s">
        <v>168</v>
      </c>
      <c r="BM163" s="142" t="s">
        <v>2587</v>
      </c>
    </row>
    <row r="164" spans="2:65" s="1" customFormat="1" ht="29.25">
      <c r="B164" s="33"/>
      <c r="D164" s="144" t="s">
        <v>154</v>
      </c>
      <c r="F164" s="145" t="s">
        <v>2588</v>
      </c>
      <c r="I164" s="146"/>
      <c r="L164" s="33"/>
      <c r="M164" s="147"/>
      <c r="T164" s="54"/>
      <c r="AT164" s="18" t="s">
        <v>154</v>
      </c>
      <c r="AU164" s="18" t="s">
        <v>86</v>
      </c>
    </row>
    <row r="165" spans="2:65" s="1" customFormat="1" ht="234">
      <c r="B165" s="33"/>
      <c r="D165" s="144" t="s">
        <v>984</v>
      </c>
      <c r="F165" s="148" t="s">
        <v>1430</v>
      </c>
      <c r="I165" s="146"/>
      <c r="L165" s="33"/>
      <c r="M165" s="147"/>
      <c r="T165" s="54"/>
      <c r="AT165" s="18" t="s">
        <v>984</v>
      </c>
      <c r="AU165" s="18" t="s">
        <v>86</v>
      </c>
    </row>
    <row r="166" spans="2:65" s="14" customFormat="1" ht="11.25">
      <c r="B166" s="183"/>
      <c r="D166" s="144" t="s">
        <v>476</v>
      </c>
      <c r="E166" s="184" t="s">
        <v>21</v>
      </c>
      <c r="F166" s="185" t="s">
        <v>2589</v>
      </c>
      <c r="H166" s="184" t="s">
        <v>21</v>
      </c>
      <c r="I166" s="186"/>
      <c r="L166" s="183"/>
      <c r="M166" s="187"/>
      <c r="T166" s="188"/>
      <c r="AT166" s="184" t="s">
        <v>476</v>
      </c>
      <c r="AU166" s="184" t="s">
        <v>86</v>
      </c>
      <c r="AV166" s="14" t="s">
        <v>84</v>
      </c>
      <c r="AW166" s="14" t="s">
        <v>38</v>
      </c>
      <c r="AX166" s="14" t="s">
        <v>77</v>
      </c>
      <c r="AY166" s="184" t="s">
        <v>146</v>
      </c>
    </row>
    <row r="167" spans="2:65" s="14" customFormat="1" ht="11.25">
      <c r="B167" s="183"/>
      <c r="D167" s="144" t="s">
        <v>476</v>
      </c>
      <c r="E167" s="184" t="s">
        <v>21</v>
      </c>
      <c r="F167" s="185" t="s">
        <v>2590</v>
      </c>
      <c r="H167" s="184" t="s">
        <v>21</v>
      </c>
      <c r="I167" s="186"/>
      <c r="L167" s="183"/>
      <c r="M167" s="187"/>
      <c r="T167" s="188"/>
      <c r="AT167" s="184" t="s">
        <v>476</v>
      </c>
      <c r="AU167" s="184" t="s">
        <v>86</v>
      </c>
      <c r="AV167" s="14" t="s">
        <v>84</v>
      </c>
      <c r="AW167" s="14" t="s">
        <v>38</v>
      </c>
      <c r="AX167" s="14" t="s">
        <v>77</v>
      </c>
      <c r="AY167" s="184" t="s">
        <v>146</v>
      </c>
    </row>
    <row r="168" spans="2:65" s="12" customFormat="1" ht="11.25">
      <c r="B168" s="163"/>
      <c r="D168" s="144" t="s">
        <v>476</v>
      </c>
      <c r="E168" s="164" t="s">
        <v>21</v>
      </c>
      <c r="F168" s="165" t="s">
        <v>2591</v>
      </c>
      <c r="H168" s="166">
        <v>25.53</v>
      </c>
      <c r="I168" s="167"/>
      <c r="L168" s="163"/>
      <c r="M168" s="168"/>
      <c r="T168" s="169"/>
      <c r="AT168" s="164" t="s">
        <v>476</v>
      </c>
      <c r="AU168" s="164" t="s">
        <v>86</v>
      </c>
      <c r="AV168" s="12" t="s">
        <v>86</v>
      </c>
      <c r="AW168" s="12" t="s">
        <v>38</v>
      </c>
      <c r="AX168" s="12" t="s">
        <v>77</v>
      </c>
      <c r="AY168" s="164" t="s">
        <v>146</v>
      </c>
    </row>
    <row r="169" spans="2:65" s="12" customFormat="1" ht="11.25">
      <c r="B169" s="163"/>
      <c r="D169" s="144" t="s">
        <v>476</v>
      </c>
      <c r="E169" s="164" t="s">
        <v>21</v>
      </c>
      <c r="F169" s="165" t="s">
        <v>2592</v>
      </c>
      <c r="H169" s="166">
        <v>-1.169</v>
      </c>
      <c r="I169" s="167"/>
      <c r="L169" s="163"/>
      <c r="M169" s="168"/>
      <c r="T169" s="169"/>
      <c r="AT169" s="164" t="s">
        <v>476</v>
      </c>
      <c r="AU169" s="164" t="s">
        <v>86</v>
      </c>
      <c r="AV169" s="12" t="s">
        <v>86</v>
      </c>
      <c r="AW169" s="12" t="s">
        <v>38</v>
      </c>
      <c r="AX169" s="12" t="s">
        <v>77</v>
      </c>
      <c r="AY169" s="164" t="s">
        <v>146</v>
      </c>
    </row>
    <row r="170" spans="2:65" s="14" customFormat="1" ht="11.25">
      <c r="B170" s="183"/>
      <c r="D170" s="144" t="s">
        <v>476</v>
      </c>
      <c r="E170" s="184" t="s">
        <v>21</v>
      </c>
      <c r="F170" s="185" t="s">
        <v>2593</v>
      </c>
      <c r="H170" s="184" t="s">
        <v>21</v>
      </c>
      <c r="I170" s="186"/>
      <c r="L170" s="183"/>
      <c r="M170" s="187"/>
      <c r="T170" s="188"/>
      <c r="AT170" s="184" t="s">
        <v>476</v>
      </c>
      <c r="AU170" s="184" t="s">
        <v>86</v>
      </c>
      <c r="AV170" s="14" t="s">
        <v>84</v>
      </c>
      <c r="AW170" s="14" t="s">
        <v>38</v>
      </c>
      <c r="AX170" s="14" t="s">
        <v>77</v>
      </c>
      <c r="AY170" s="184" t="s">
        <v>146</v>
      </c>
    </row>
    <row r="171" spans="2:65" s="12" customFormat="1" ht="11.25">
      <c r="B171" s="163"/>
      <c r="D171" s="144" t="s">
        <v>476</v>
      </c>
      <c r="E171" s="164" t="s">
        <v>21</v>
      </c>
      <c r="F171" s="165" t="s">
        <v>2594</v>
      </c>
      <c r="H171" s="166">
        <v>4.5</v>
      </c>
      <c r="I171" s="167"/>
      <c r="L171" s="163"/>
      <c r="M171" s="168"/>
      <c r="T171" s="169"/>
      <c r="AT171" s="164" t="s">
        <v>476</v>
      </c>
      <c r="AU171" s="164" t="s">
        <v>86</v>
      </c>
      <c r="AV171" s="12" t="s">
        <v>86</v>
      </c>
      <c r="AW171" s="12" t="s">
        <v>38</v>
      </c>
      <c r="AX171" s="12" t="s">
        <v>77</v>
      </c>
      <c r="AY171" s="164" t="s">
        <v>146</v>
      </c>
    </row>
    <row r="172" spans="2:65" s="12" customFormat="1" ht="11.25">
      <c r="B172" s="163"/>
      <c r="D172" s="144" t="s">
        <v>476</v>
      </c>
      <c r="E172" s="164" t="s">
        <v>21</v>
      </c>
      <c r="F172" s="165" t="s">
        <v>2595</v>
      </c>
      <c r="H172" s="166">
        <v>-0.58399999999999996</v>
      </c>
      <c r="I172" s="167"/>
      <c r="L172" s="163"/>
      <c r="M172" s="168"/>
      <c r="T172" s="169"/>
      <c r="AT172" s="164" t="s">
        <v>476</v>
      </c>
      <c r="AU172" s="164" t="s">
        <v>86</v>
      </c>
      <c r="AV172" s="12" t="s">
        <v>86</v>
      </c>
      <c r="AW172" s="12" t="s">
        <v>38</v>
      </c>
      <c r="AX172" s="12" t="s">
        <v>77</v>
      </c>
      <c r="AY172" s="164" t="s">
        <v>146</v>
      </c>
    </row>
    <row r="173" spans="2:65" s="13" customFormat="1" ht="11.25">
      <c r="B173" s="170"/>
      <c r="D173" s="144" t="s">
        <v>476</v>
      </c>
      <c r="E173" s="171" t="s">
        <v>2454</v>
      </c>
      <c r="F173" s="172" t="s">
        <v>479</v>
      </c>
      <c r="H173" s="173">
        <v>28.277000000000001</v>
      </c>
      <c r="I173" s="174"/>
      <c r="L173" s="170"/>
      <c r="M173" s="175"/>
      <c r="T173" s="176"/>
      <c r="AT173" s="171" t="s">
        <v>476</v>
      </c>
      <c r="AU173" s="171" t="s">
        <v>86</v>
      </c>
      <c r="AV173" s="13" t="s">
        <v>168</v>
      </c>
      <c r="AW173" s="13" t="s">
        <v>38</v>
      </c>
      <c r="AX173" s="13" t="s">
        <v>84</v>
      </c>
      <c r="AY173" s="171" t="s">
        <v>146</v>
      </c>
    </row>
    <row r="174" spans="2:65" s="1" customFormat="1" ht="16.5" customHeight="1">
      <c r="B174" s="33"/>
      <c r="C174" s="149" t="s">
        <v>8</v>
      </c>
      <c r="D174" s="149" t="s">
        <v>195</v>
      </c>
      <c r="E174" s="150" t="s">
        <v>1456</v>
      </c>
      <c r="F174" s="151" t="s">
        <v>1457</v>
      </c>
      <c r="G174" s="152" t="s">
        <v>722</v>
      </c>
      <c r="H174" s="153">
        <v>63.814999999999998</v>
      </c>
      <c r="I174" s="154"/>
      <c r="J174" s="155">
        <f>ROUND(I174*H174,2)</f>
        <v>0</v>
      </c>
      <c r="K174" s="151" t="s">
        <v>967</v>
      </c>
      <c r="L174" s="33"/>
      <c r="M174" s="156" t="s">
        <v>21</v>
      </c>
      <c r="N174" s="157" t="s">
        <v>48</v>
      </c>
      <c r="P174" s="140">
        <f>O174*H174</f>
        <v>0</v>
      </c>
      <c r="Q174" s="140">
        <v>8.6499999999999997E-3</v>
      </c>
      <c r="R174" s="140">
        <f>Q174*H174</f>
        <v>0.55199975000000001</v>
      </c>
      <c r="S174" s="140">
        <v>0</v>
      </c>
      <c r="T174" s="141">
        <f>S174*H174</f>
        <v>0</v>
      </c>
      <c r="AR174" s="142" t="s">
        <v>168</v>
      </c>
      <c r="AT174" s="142" t="s">
        <v>195</v>
      </c>
      <c r="AU174" s="142" t="s">
        <v>86</v>
      </c>
      <c r="AY174" s="18" t="s">
        <v>146</v>
      </c>
      <c r="BE174" s="143">
        <f>IF(N174="základní",J174,0)</f>
        <v>0</v>
      </c>
      <c r="BF174" s="143">
        <f>IF(N174="snížená",J174,0)</f>
        <v>0</v>
      </c>
      <c r="BG174" s="143">
        <f>IF(N174="zákl. přenesená",J174,0)</f>
        <v>0</v>
      </c>
      <c r="BH174" s="143">
        <f>IF(N174="sníž. přenesená",J174,0)</f>
        <v>0</v>
      </c>
      <c r="BI174" s="143">
        <f>IF(N174="nulová",J174,0)</f>
        <v>0</v>
      </c>
      <c r="BJ174" s="18" t="s">
        <v>84</v>
      </c>
      <c r="BK174" s="143">
        <f>ROUND(I174*H174,2)</f>
        <v>0</v>
      </c>
      <c r="BL174" s="18" t="s">
        <v>168</v>
      </c>
      <c r="BM174" s="142" t="s">
        <v>2596</v>
      </c>
    </row>
    <row r="175" spans="2:65" s="1" customFormat="1" ht="29.25">
      <c r="B175" s="33"/>
      <c r="D175" s="144" t="s">
        <v>154</v>
      </c>
      <c r="F175" s="145" t="s">
        <v>1459</v>
      </c>
      <c r="I175" s="146"/>
      <c r="L175" s="33"/>
      <c r="M175" s="147"/>
      <c r="T175" s="54"/>
      <c r="AT175" s="18" t="s">
        <v>154</v>
      </c>
      <c r="AU175" s="18" t="s">
        <v>86</v>
      </c>
    </row>
    <row r="176" spans="2:65" s="1" customFormat="1" ht="11.25">
      <c r="B176" s="33"/>
      <c r="D176" s="181" t="s">
        <v>970</v>
      </c>
      <c r="F176" s="182" t="s">
        <v>1460</v>
      </c>
      <c r="I176" s="146"/>
      <c r="L176" s="33"/>
      <c r="M176" s="147"/>
      <c r="T176" s="54"/>
      <c r="AT176" s="18" t="s">
        <v>970</v>
      </c>
      <c r="AU176" s="18" t="s">
        <v>86</v>
      </c>
    </row>
    <row r="177" spans="2:65" s="1" customFormat="1" ht="185.25">
      <c r="B177" s="33"/>
      <c r="D177" s="144" t="s">
        <v>984</v>
      </c>
      <c r="F177" s="148" t="s">
        <v>1461</v>
      </c>
      <c r="I177" s="146"/>
      <c r="L177" s="33"/>
      <c r="M177" s="147"/>
      <c r="T177" s="54"/>
      <c r="AT177" s="18" t="s">
        <v>984</v>
      </c>
      <c r="AU177" s="18" t="s">
        <v>86</v>
      </c>
    </row>
    <row r="178" spans="2:65" s="14" customFormat="1" ht="11.25">
      <c r="B178" s="183"/>
      <c r="D178" s="144" t="s">
        <v>476</v>
      </c>
      <c r="E178" s="184" t="s">
        <v>21</v>
      </c>
      <c r="F178" s="185" t="s">
        <v>2597</v>
      </c>
      <c r="H178" s="184" t="s">
        <v>21</v>
      </c>
      <c r="I178" s="186"/>
      <c r="L178" s="183"/>
      <c r="M178" s="187"/>
      <c r="T178" s="188"/>
      <c r="AT178" s="184" t="s">
        <v>476</v>
      </c>
      <c r="AU178" s="184" t="s">
        <v>86</v>
      </c>
      <c r="AV178" s="14" t="s">
        <v>84</v>
      </c>
      <c r="AW178" s="14" t="s">
        <v>38</v>
      </c>
      <c r="AX178" s="14" t="s">
        <v>77</v>
      </c>
      <c r="AY178" s="184" t="s">
        <v>146</v>
      </c>
    </row>
    <row r="179" spans="2:65" s="12" customFormat="1" ht="11.25">
      <c r="B179" s="163"/>
      <c r="D179" s="144" t="s">
        <v>476</v>
      </c>
      <c r="E179" s="164" t="s">
        <v>21</v>
      </c>
      <c r="F179" s="165" t="s">
        <v>2598</v>
      </c>
      <c r="H179" s="166">
        <v>28.64</v>
      </c>
      <c r="I179" s="167"/>
      <c r="L179" s="163"/>
      <c r="M179" s="168"/>
      <c r="T179" s="169"/>
      <c r="AT179" s="164" t="s">
        <v>476</v>
      </c>
      <c r="AU179" s="164" t="s">
        <v>86</v>
      </c>
      <c r="AV179" s="12" t="s">
        <v>86</v>
      </c>
      <c r="AW179" s="12" t="s">
        <v>38</v>
      </c>
      <c r="AX179" s="12" t="s">
        <v>77</v>
      </c>
      <c r="AY179" s="164" t="s">
        <v>146</v>
      </c>
    </row>
    <row r="180" spans="2:65" s="12" customFormat="1" ht="11.25">
      <c r="B180" s="163"/>
      <c r="D180" s="144" t="s">
        <v>476</v>
      </c>
      <c r="E180" s="164" t="s">
        <v>21</v>
      </c>
      <c r="F180" s="165" t="s">
        <v>2599</v>
      </c>
      <c r="H180" s="166">
        <v>23.71</v>
      </c>
      <c r="I180" s="167"/>
      <c r="L180" s="163"/>
      <c r="M180" s="168"/>
      <c r="T180" s="169"/>
      <c r="AT180" s="164" t="s">
        <v>476</v>
      </c>
      <c r="AU180" s="164" t="s">
        <v>86</v>
      </c>
      <c r="AV180" s="12" t="s">
        <v>86</v>
      </c>
      <c r="AW180" s="12" t="s">
        <v>38</v>
      </c>
      <c r="AX180" s="12" t="s">
        <v>77</v>
      </c>
      <c r="AY180" s="164" t="s">
        <v>146</v>
      </c>
    </row>
    <row r="181" spans="2:65" s="14" customFormat="1" ht="11.25">
      <c r="B181" s="183"/>
      <c r="D181" s="144" t="s">
        <v>476</v>
      </c>
      <c r="E181" s="184" t="s">
        <v>21</v>
      </c>
      <c r="F181" s="185" t="s">
        <v>2600</v>
      </c>
      <c r="H181" s="184" t="s">
        <v>21</v>
      </c>
      <c r="I181" s="186"/>
      <c r="L181" s="183"/>
      <c r="M181" s="187"/>
      <c r="T181" s="188"/>
      <c r="AT181" s="184" t="s">
        <v>476</v>
      </c>
      <c r="AU181" s="184" t="s">
        <v>86</v>
      </c>
      <c r="AV181" s="14" t="s">
        <v>84</v>
      </c>
      <c r="AW181" s="14" t="s">
        <v>38</v>
      </c>
      <c r="AX181" s="14" t="s">
        <v>77</v>
      </c>
      <c r="AY181" s="184" t="s">
        <v>146</v>
      </c>
    </row>
    <row r="182" spans="2:65" s="12" customFormat="1" ht="11.25">
      <c r="B182" s="163"/>
      <c r="D182" s="144" t="s">
        <v>476</v>
      </c>
      <c r="E182" s="164" t="s">
        <v>21</v>
      </c>
      <c r="F182" s="165" t="s">
        <v>2601</v>
      </c>
      <c r="H182" s="166">
        <v>6.13</v>
      </c>
      <c r="I182" s="167"/>
      <c r="L182" s="163"/>
      <c r="M182" s="168"/>
      <c r="T182" s="169"/>
      <c r="AT182" s="164" t="s">
        <v>476</v>
      </c>
      <c r="AU182" s="164" t="s">
        <v>86</v>
      </c>
      <c r="AV182" s="12" t="s">
        <v>86</v>
      </c>
      <c r="AW182" s="12" t="s">
        <v>38</v>
      </c>
      <c r="AX182" s="12" t="s">
        <v>77</v>
      </c>
      <c r="AY182" s="164" t="s">
        <v>146</v>
      </c>
    </row>
    <row r="183" spans="2:65" s="12" customFormat="1" ht="11.25">
      <c r="B183" s="163"/>
      <c r="D183" s="144" t="s">
        <v>476</v>
      </c>
      <c r="E183" s="164" t="s">
        <v>21</v>
      </c>
      <c r="F183" s="165" t="s">
        <v>2602</v>
      </c>
      <c r="H183" s="166">
        <v>5.335</v>
      </c>
      <c r="I183" s="167"/>
      <c r="L183" s="163"/>
      <c r="M183" s="168"/>
      <c r="T183" s="169"/>
      <c r="AT183" s="164" t="s">
        <v>476</v>
      </c>
      <c r="AU183" s="164" t="s">
        <v>86</v>
      </c>
      <c r="AV183" s="12" t="s">
        <v>86</v>
      </c>
      <c r="AW183" s="12" t="s">
        <v>38</v>
      </c>
      <c r="AX183" s="12" t="s">
        <v>77</v>
      </c>
      <c r="AY183" s="164" t="s">
        <v>146</v>
      </c>
    </row>
    <row r="184" spans="2:65" s="13" customFormat="1" ht="11.25">
      <c r="B184" s="170"/>
      <c r="D184" s="144" t="s">
        <v>476</v>
      </c>
      <c r="E184" s="171" t="s">
        <v>724</v>
      </c>
      <c r="F184" s="172" t="s">
        <v>479</v>
      </c>
      <c r="H184" s="173">
        <v>63.814999999999998</v>
      </c>
      <c r="I184" s="174"/>
      <c r="L184" s="170"/>
      <c r="M184" s="175"/>
      <c r="T184" s="176"/>
      <c r="AT184" s="171" t="s">
        <v>476</v>
      </c>
      <c r="AU184" s="171" t="s">
        <v>86</v>
      </c>
      <c r="AV184" s="13" t="s">
        <v>168</v>
      </c>
      <c r="AW184" s="13" t="s">
        <v>38</v>
      </c>
      <c r="AX184" s="13" t="s">
        <v>84</v>
      </c>
      <c r="AY184" s="171" t="s">
        <v>146</v>
      </c>
    </row>
    <row r="185" spans="2:65" s="1" customFormat="1" ht="16.5" customHeight="1">
      <c r="B185" s="33"/>
      <c r="C185" s="149" t="s">
        <v>228</v>
      </c>
      <c r="D185" s="149" t="s">
        <v>195</v>
      </c>
      <c r="E185" s="150" t="s">
        <v>2603</v>
      </c>
      <c r="F185" s="151" t="s">
        <v>2604</v>
      </c>
      <c r="G185" s="152" t="s">
        <v>722</v>
      </c>
      <c r="H185" s="153">
        <v>27</v>
      </c>
      <c r="I185" s="154"/>
      <c r="J185" s="155">
        <f>ROUND(I185*H185,2)</f>
        <v>0</v>
      </c>
      <c r="K185" s="151" t="s">
        <v>967</v>
      </c>
      <c r="L185" s="33"/>
      <c r="M185" s="156" t="s">
        <v>21</v>
      </c>
      <c r="N185" s="157" t="s">
        <v>48</v>
      </c>
      <c r="P185" s="140">
        <f>O185*H185</f>
        <v>0</v>
      </c>
      <c r="Q185" s="140">
        <v>9.7599999999999996E-3</v>
      </c>
      <c r="R185" s="140">
        <f>Q185*H185</f>
        <v>0.26351999999999998</v>
      </c>
      <c r="S185" s="140">
        <v>0</v>
      </c>
      <c r="T185" s="141">
        <f>S185*H185</f>
        <v>0</v>
      </c>
      <c r="AR185" s="142" t="s">
        <v>168</v>
      </c>
      <c r="AT185" s="142" t="s">
        <v>195</v>
      </c>
      <c r="AU185" s="142" t="s">
        <v>86</v>
      </c>
      <c r="AY185" s="18" t="s">
        <v>146</v>
      </c>
      <c r="BE185" s="143">
        <f>IF(N185="základní",J185,0)</f>
        <v>0</v>
      </c>
      <c r="BF185" s="143">
        <f>IF(N185="snížená",J185,0)</f>
        <v>0</v>
      </c>
      <c r="BG185" s="143">
        <f>IF(N185="zákl. přenesená",J185,0)</f>
        <v>0</v>
      </c>
      <c r="BH185" s="143">
        <f>IF(N185="sníž. přenesená",J185,0)</f>
        <v>0</v>
      </c>
      <c r="BI185" s="143">
        <f>IF(N185="nulová",J185,0)</f>
        <v>0</v>
      </c>
      <c r="BJ185" s="18" t="s">
        <v>84</v>
      </c>
      <c r="BK185" s="143">
        <f>ROUND(I185*H185,2)</f>
        <v>0</v>
      </c>
      <c r="BL185" s="18" t="s">
        <v>168</v>
      </c>
      <c r="BM185" s="142" t="s">
        <v>2605</v>
      </c>
    </row>
    <row r="186" spans="2:65" s="1" customFormat="1" ht="29.25">
      <c r="B186" s="33"/>
      <c r="D186" s="144" t="s">
        <v>154</v>
      </c>
      <c r="F186" s="145" t="s">
        <v>2606</v>
      </c>
      <c r="I186" s="146"/>
      <c r="L186" s="33"/>
      <c r="M186" s="147"/>
      <c r="T186" s="54"/>
      <c r="AT186" s="18" t="s">
        <v>154</v>
      </c>
      <c r="AU186" s="18" t="s">
        <v>86</v>
      </c>
    </row>
    <row r="187" spans="2:65" s="1" customFormat="1" ht="11.25">
      <c r="B187" s="33"/>
      <c r="D187" s="181" t="s">
        <v>970</v>
      </c>
      <c r="F187" s="182" t="s">
        <v>2607</v>
      </c>
      <c r="I187" s="146"/>
      <c r="L187" s="33"/>
      <c r="M187" s="147"/>
      <c r="T187" s="54"/>
      <c r="AT187" s="18" t="s">
        <v>970</v>
      </c>
      <c r="AU187" s="18" t="s">
        <v>86</v>
      </c>
    </row>
    <row r="188" spans="2:65" s="1" customFormat="1" ht="185.25">
      <c r="B188" s="33"/>
      <c r="D188" s="144" t="s">
        <v>984</v>
      </c>
      <c r="F188" s="148" t="s">
        <v>1461</v>
      </c>
      <c r="I188" s="146"/>
      <c r="L188" s="33"/>
      <c r="M188" s="147"/>
      <c r="T188" s="54"/>
      <c r="AT188" s="18" t="s">
        <v>984</v>
      </c>
      <c r="AU188" s="18" t="s">
        <v>86</v>
      </c>
    </row>
    <row r="189" spans="2:65" s="14" customFormat="1" ht="11.25">
      <c r="B189" s="183"/>
      <c r="D189" s="144" t="s">
        <v>476</v>
      </c>
      <c r="E189" s="184" t="s">
        <v>21</v>
      </c>
      <c r="F189" s="185" t="s">
        <v>2608</v>
      </c>
      <c r="H189" s="184" t="s">
        <v>21</v>
      </c>
      <c r="I189" s="186"/>
      <c r="L189" s="183"/>
      <c r="M189" s="187"/>
      <c r="T189" s="188"/>
      <c r="AT189" s="184" t="s">
        <v>476</v>
      </c>
      <c r="AU189" s="184" t="s">
        <v>86</v>
      </c>
      <c r="AV189" s="14" t="s">
        <v>84</v>
      </c>
      <c r="AW189" s="14" t="s">
        <v>38</v>
      </c>
      <c r="AX189" s="14" t="s">
        <v>77</v>
      </c>
      <c r="AY189" s="184" t="s">
        <v>146</v>
      </c>
    </row>
    <row r="190" spans="2:65" s="12" customFormat="1" ht="11.25">
      <c r="B190" s="163"/>
      <c r="D190" s="144" t="s">
        <v>476</v>
      </c>
      <c r="E190" s="164" t="s">
        <v>21</v>
      </c>
      <c r="F190" s="165" t="s">
        <v>2609</v>
      </c>
      <c r="H190" s="166">
        <v>11.6</v>
      </c>
      <c r="I190" s="167"/>
      <c r="L190" s="163"/>
      <c r="M190" s="168"/>
      <c r="T190" s="169"/>
      <c r="AT190" s="164" t="s">
        <v>476</v>
      </c>
      <c r="AU190" s="164" t="s">
        <v>86</v>
      </c>
      <c r="AV190" s="12" t="s">
        <v>86</v>
      </c>
      <c r="AW190" s="12" t="s">
        <v>38</v>
      </c>
      <c r="AX190" s="12" t="s">
        <v>77</v>
      </c>
      <c r="AY190" s="164" t="s">
        <v>146</v>
      </c>
    </row>
    <row r="191" spans="2:65" s="12" customFormat="1" ht="11.25">
      <c r="B191" s="163"/>
      <c r="D191" s="144" t="s">
        <v>476</v>
      </c>
      <c r="E191" s="164" t="s">
        <v>21</v>
      </c>
      <c r="F191" s="165" t="s">
        <v>2610</v>
      </c>
      <c r="H191" s="166">
        <v>10</v>
      </c>
      <c r="I191" s="167"/>
      <c r="L191" s="163"/>
      <c r="M191" s="168"/>
      <c r="T191" s="169"/>
      <c r="AT191" s="164" t="s">
        <v>476</v>
      </c>
      <c r="AU191" s="164" t="s">
        <v>86</v>
      </c>
      <c r="AV191" s="12" t="s">
        <v>86</v>
      </c>
      <c r="AW191" s="12" t="s">
        <v>38</v>
      </c>
      <c r="AX191" s="12" t="s">
        <v>77</v>
      </c>
      <c r="AY191" s="164" t="s">
        <v>146</v>
      </c>
    </row>
    <row r="192" spans="2:65" s="14" customFormat="1" ht="11.25">
      <c r="B192" s="183"/>
      <c r="D192" s="144" t="s">
        <v>476</v>
      </c>
      <c r="E192" s="184" t="s">
        <v>21</v>
      </c>
      <c r="F192" s="185" t="s">
        <v>2611</v>
      </c>
      <c r="H192" s="184" t="s">
        <v>21</v>
      </c>
      <c r="I192" s="186"/>
      <c r="L192" s="183"/>
      <c r="M192" s="187"/>
      <c r="T192" s="188"/>
      <c r="AT192" s="184" t="s">
        <v>476</v>
      </c>
      <c r="AU192" s="184" t="s">
        <v>86</v>
      </c>
      <c r="AV192" s="14" t="s">
        <v>84</v>
      </c>
      <c r="AW192" s="14" t="s">
        <v>38</v>
      </c>
      <c r="AX192" s="14" t="s">
        <v>77</v>
      </c>
      <c r="AY192" s="184" t="s">
        <v>146</v>
      </c>
    </row>
    <row r="193" spans="2:65" s="12" customFormat="1" ht="11.25">
      <c r="B193" s="163"/>
      <c r="D193" s="144" t="s">
        <v>476</v>
      </c>
      <c r="E193" s="164" t="s">
        <v>21</v>
      </c>
      <c r="F193" s="165" t="s">
        <v>2612</v>
      </c>
      <c r="H193" s="166">
        <v>2.9</v>
      </c>
      <c r="I193" s="167"/>
      <c r="L193" s="163"/>
      <c r="M193" s="168"/>
      <c r="T193" s="169"/>
      <c r="AT193" s="164" t="s">
        <v>476</v>
      </c>
      <c r="AU193" s="164" t="s">
        <v>86</v>
      </c>
      <c r="AV193" s="12" t="s">
        <v>86</v>
      </c>
      <c r="AW193" s="12" t="s">
        <v>38</v>
      </c>
      <c r="AX193" s="12" t="s">
        <v>77</v>
      </c>
      <c r="AY193" s="164" t="s">
        <v>146</v>
      </c>
    </row>
    <row r="194" spans="2:65" s="12" customFormat="1" ht="11.25">
      <c r="B194" s="163"/>
      <c r="D194" s="144" t="s">
        <v>476</v>
      </c>
      <c r="E194" s="164" t="s">
        <v>21</v>
      </c>
      <c r="F194" s="165" t="s">
        <v>2613</v>
      </c>
      <c r="H194" s="166">
        <v>2.5</v>
      </c>
      <c r="I194" s="167"/>
      <c r="L194" s="163"/>
      <c r="M194" s="168"/>
      <c r="T194" s="169"/>
      <c r="AT194" s="164" t="s">
        <v>476</v>
      </c>
      <c r="AU194" s="164" t="s">
        <v>86</v>
      </c>
      <c r="AV194" s="12" t="s">
        <v>86</v>
      </c>
      <c r="AW194" s="12" t="s">
        <v>38</v>
      </c>
      <c r="AX194" s="12" t="s">
        <v>77</v>
      </c>
      <c r="AY194" s="164" t="s">
        <v>146</v>
      </c>
    </row>
    <row r="195" spans="2:65" s="13" customFormat="1" ht="11.25">
      <c r="B195" s="170"/>
      <c r="D195" s="144" t="s">
        <v>476</v>
      </c>
      <c r="E195" s="171" t="s">
        <v>2452</v>
      </c>
      <c r="F195" s="172" t="s">
        <v>479</v>
      </c>
      <c r="H195" s="173">
        <v>27</v>
      </c>
      <c r="I195" s="174"/>
      <c r="L195" s="170"/>
      <c r="M195" s="175"/>
      <c r="T195" s="176"/>
      <c r="AT195" s="171" t="s">
        <v>476</v>
      </c>
      <c r="AU195" s="171" t="s">
        <v>86</v>
      </c>
      <c r="AV195" s="13" t="s">
        <v>168</v>
      </c>
      <c r="AW195" s="13" t="s">
        <v>38</v>
      </c>
      <c r="AX195" s="13" t="s">
        <v>84</v>
      </c>
      <c r="AY195" s="171" t="s">
        <v>146</v>
      </c>
    </row>
    <row r="196" spans="2:65" s="1" customFormat="1" ht="16.5" customHeight="1">
      <c r="B196" s="33"/>
      <c r="C196" s="149" t="s">
        <v>233</v>
      </c>
      <c r="D196" s="149" t="s">
        <v>195</v>
      </c>
      <c r="E196" s="150" t="s">
        <v>1478</v>
      </c>
      <c r="F196" s="151" t="s">
        <v>1479</v>
      </c>
      <c r="G196" s="152" t="s">
        <v>722</v>
      </c>
      <c r="H196" s="153">
        <v>63.814999999999998</v>
      </c>
      <c r="I196" s="154"/>
      <c r="J196" s="155">
        <f>ROUND(I196*H196,2)</f>
        <v>0</v>
      </c>
      <c r="K196" s="151" t="s">
        <v>967</v>
      </c>
      <c r="L196" s="33"/>
      <c r="M196" s="156" t="s">
        <v>21</v>
      </c>
      <c r="N196" s="157" t="s">
        <v>48</v>
      </c>
      <c r="P196" s="140">
        <f>O196*H196</f>
        <v>0</v>
      </c>
      <c r="Q196" s="140">
        <v>0</v>
      </c>
      <c r="R196" s="140">
        <f>Q196*H196</f>
        <v>0</v>
      </c>
      <c r="S196" s="140">
        <v>0</v>
      </c>
      <c r="T196" s="141">
        <f>S196*H196</f>
        <v>0</v>
      </c>
      <c r="AR196" s="142" t="s">
        <v>168</v>
      </c>
      <c r="AT196" s="142" t="s">
        <v>195</v>
      </c>
      <c r="AU196" s="142" t="s">
        <v>86</v>
      </c>
      <c r="AY196" s="18" t="s">
        <v>146</v>
      </c>
      <c r="BE196" s="143">
        <f>IF(N196="základní",J196,0)</f>
        <v>0</v>
      </c>
      <c r="BF196" s="143">
        <f>IF(N196="snížená",J196,0)</f>
        <v>0</v>
      </c>
      <c r="BG196" s="143">
        <f>IF(N196="zákl. přenesená",J196,0)</f>
        <v>0</v>
      </c>
      <c r="BH196" s="143">
        <f>IF(N196="sníž. přenesená",J196,0)</f>
        <v>0</v>
      </c>
      <c r="BI196" s="143">
        <f>IF(N196="nulová",J196,0)</f>
        <v>0</v>
      </c>
      <c r="BJ196" s="18" t="s">
        <v>84</v>
      </c>
      <c r="BK196" s="143">
        <f>ROUND(I196*H196,2)</f>
        <v>0</v>
      </c>
      <c r="BL196" s="18" t="s">
        <v>168</v>
      </c>
      <c r="BM196" s="142" t="s">
        <v>2614</v>
      </c>
    </row>
    <row r="197" spans="2:65" s="1" customFormat="1" ht="29.25">
      <c r="B197" s="33"/>
      <c r="D197" s="144" t="s">
        <v>154</v>
      </c>
      <c r="F197" s="145" t="s">
        <v>1481</v>
      </c>
      <c r="I197" s="146"/>
      <c r="L197" s="33"/>
      <c r="M197" s="147"/>
      <c r="T197" s="54"/>
      <c r="AT197" s="18" t="s">
        <v>154</v>
      </c>
      <c r="AU197" s="18" t="s">
        <v>86</v>
      </c>
    </row>
    <row r="198" spans="2:65" s="1" customFormat="1" ht="11.25">
      <c r="B198" s="33"/>
      <c r="D198" s="181" t="s">
        <v>970</v>
      </c>
      <c r="F198" s="182" t="s">
        <v>1482</v>
      </c>
      <c r="I198" s="146"/>
      <c r="L198" s="33"/>
      <c r="M198" s="147"/>
      <c r="T198" s="54"/>
      <c r="AT198" s="18" t="s">
        <v>970</v>
      </c>
      <c r="AU198" s="18" t="s">
        <v>86</v>
      </c>
    </row>
    <row r="199" spans="2:65" s="1" customFormat="1" ht="185.25">
      <c r="B199" s="33"/>
      <c r="D199" s="144" t="s">
        <v>984</v>
      </c>
      <c r="F199" s="148" t="s">
        <v>1461</v>
      </c>
      <c r="I199" s="146"/>
      <c r="L199" s="33"/>
      <c r="M199" s="147"/>
      <c r="T199" s="54"/>
      <c r="AT199" s="18" t="s">
        <v>984</v>
      </c>
      <c r="AU199" s="18" t="s">
        <v>86</v>
      </c>
    </row>
    <row r="200" spans="2:65" s="12" customFormat="1" ht="11.25">
      <c r="B200" s="163"/>
      <c r="D200" s="144" t="s">
        <v>476</v>
      </c>
      <c r="E200" s="164" t="s">
        <v>21</v>
      </c>
      <c r="F200" s="165" t="s">
        <v>724</v>
      </c>
      <c r="H200" s="166">
        <v>63.814999999999998</v>
      </c>
      <c r="I200" s="167"/>
      <c r="L200" s="163"/>
      <c r="M200" s="168"/>
      <c r="T200" s="169"/>
      <c r="AT200" s="164" t="s">
        <v>476</v>
      </c>
      <c r="AU200" s="164" t="s">
        <v>86</v>
      </c>
      <c r="AV200" s="12" t="s">
        <v>86</v>
      </c>
      <c r="AW200" s="12" t="s">
        <v>38</v>
      </c>
      <c r="AX200" s="12" t="s">
        <v>84</v>
      </c>
      <c r="AY200" s="164" t="s">
        <v>146</v>
      </c>
    </row>
    <row r="201" spans="2:65" s="1" customFormat="1" ht="16.5" customHeight="1">
      <c r="B201" s="33"/>
      <c r="C201" s="149" t="s">
        <v>237</v>
      </c>
      <c r="D201" s="149" t="s">
        <v>195</v>
      </c>
      <c r="E201" s="150" t="s">
        <v>2615</v>
      </c>
      <c r="F201" s="151" t="s">
        <v>2616</v>
      </c>
      <c r="G201" s="152" t="s">
        <v>722</v>
      </c>
      <c r="H201" s="153">
        <v>27</v>
      </c>
      <c r="I201" s="154"/>
      <c r="J201" s="155">
        <f>ROUND(I201*H201,2)</f>
        <v>0</v>
      </c>
      <c r="K201" s="151" t="s">
        <v>967</v>
      </c>
      <c r="L201" s="33"/>
      <c r="M201" s="156" t="s">
        <v>21</v>
      </c>
      <c r="N201" s="157" t="s">
        <v>48</v>
      </c>
      <c r="P201" s="140">
        <f>O201*H201</f>
        <v>0</v>
      </c>
      <c r="Q201" s="140">
        <v>0</v>
      </c>
      <c r="R201" s="140">
        <f>Q201*H201</f>
        <v>0</v>
      </c>
      <c r="S201" s="140">
        <v>0</v>
      </c>
      <c r="T201" s="141">
        <f>S201*H201</f>
        <v>0</v>
      </c>
      <c r="AR201" s="142" t="s">
        <v>168</v>
      </c>
      <c r="AT201" s="142" t="s">
        <v>195</v>
      </c>
      <c r="AU201" s="142" t="s">
        <v>86</v>
      </c>
      <c r="AY201" s="18" t="s">
        <v>146</v>
      </c>
      <c r="BE201" s="143">
        <f>IF(N201="základní",J201,0)</f>
        <v>0</v>
      </c>
      <c r="BF201" s="143">
        <f>IF(N201="snížená",J201,0)</f>
        <v>0</v>
      </c>
      <c r="BG201" s="143">
        <f>IF(N201="zákl. přenesená",J201,0)</f>
        <v>0</v>
      </c>
      <c r="BH201" s="143">
        <f>IF(N201="sníž. přenesená",J201,0)</f>
        <v>0</v>
      </c>
      <c r="BI201" s="143">
        <f>IF(N201="nulová",J201,0)</f>
        <v>0</v>
      </c>
      <c r="BJ201" s="18" t="s">
        <v>84</v>
      </c>
      <c r="BK201" s="143">
        <f>ROUND(I201*H201,2)</f>
        <v>0</v>
      </c>
      <c r="BL201" s="18" t="s">
        <v>168</v>
      </c>
      <c r="BM201" s="142" t="s">
        <v>2617</v>
      </c>
    </row>
    <row r="202" spans="2:65" s="1" customFormat="1" ht="29.25">
      <c r="B202" s="33"/>
      <c r="D202" s="144" t="s">
        <v>154</v>
      </c>
      <c r="F202" s="145" t="s">
        <v>2618</v>
      </c>
      <c r="I202" s="146"/>
      <c r="L202" s="33"/>
      <c r="M202" s="147"/>
      <c r="T202" s="54"/>
      <c r="AT202" s="18" t="s">
        <v>154</v>
      </c>
      <c r="AU202" s="18" t="s">
        <v>86</v>
      </c>
    </row>
    <row r="203" spans="2:65" s="1" customFormat="1" ht="11.25">
      <c r="B203" s="33"/>
      <c r="D203" s="181" t="s">
        <v>970</v>
      </c>
      <c r="F203" s="182" t="s">
        <v>2619</v>
      </c>
      <c r="I203" s="146"/>
      <c r="L203" s="33"/>
      <c r="M203" s="147"/>
      <c r="T203" s="54"/>
      <c r="AT203" s="18" t="s">
        <v>970</v>
      </c>
      <c r="AU203" s="18" t="s">
        <v>86</v>
      </c>
    </row>
    <row r="204" spans="2:65" s="1" customFormat="1" ht="185.25">
      <c r="B204" s="33"/>
      <c r="D204" s="144" t="s">
        <v>984</v>
      </c>
      <c r="F204" s="148" t="s">
        <v>1461</v>
      </c>
      <c r="I204" s="146"/>
      <c r="L204" s="33"/>
      <c r="M204" s="147"/>
      <c r="T204" s="54"/>
      <c r="AT204" s="18" t="s">
        <v>984</v>
      </c>
      <c r="AU204" s="18" t="s">
        <v>86</v>
      </c>
    </row>
    <row r="205" spans="2:65" s="12" customFormat="1" ht="11.25">
      <c r="B205" s="163"/>
      <c r="D205" s="144" t="s">
        <v>476</v>
      </c>
      <c r="E205" s="164" t="s">
        <v>21</v>
      </c>
      <c r="F205" s="165" t="s">
        <v>2452</v>
      </c>
      <c r="H205" s="166">
        <v>27</v>
      </c>
      <c r="I205" s="167"/>
      <c r="L205" s="163"/>
      <c r="M205" s="168"/>
      <c r="T205" s="169"/>
      <c r="AT205" s="164" t="s">
        <v>476</v>
      </c>
      <c r="AU205" s="164" t="s">
        <v>86</v>
      </c>
      <c r="AV205" s="12" t="s">
        <v>86</v>
      </c>
      <c r="AW205" s="12" t="s">
        <v>38</v>
      </c>
      <c r="AX205" s="12" t="s">
        <v>84</v>
      </c>
      <c r="AY205" s="164" t="s">
        <v>146</v>
      </c>
    </row>
    <row r="206" spans="2:65" s="1" customFormat="1" ht="16.5" customHeight="1">
      <c r="B206" s="33"/>
      <c r="C206" s="149" t="s">
        <v>241</v>
      </c>
      <c r="D206" s="149" t="s">
        <v>195</v>
      </c>
      <c r="E206" s="150" t="s">
        <v>1483</v>
      </c>
      <c r="F206" s="151" t="s">
        <v>1484</v>
      </c>
      <c r="G206" s="152" t="s">
        <v>472</v>
      </c>
      <c r="H206" s="153">
        <v>2.5449999999999999</v>
      </c>
      <c r="I206" s="154"/>
      <c r="J206" s="155">
        <f>ROUND(I206*H206,2)</f>
        <v>0</v>
      </c>
      <c r="K206" s="151" t="s">
        <v>967</v>
      </c>
      <c r="L206" s="33"/>
      <c r="M206" s="156" t="s">
        <v>21</v>
      </c>
      <c r="N206" s="157" t="s">
        <v>48</v>
      </c>
      <c r="P206" s="140">
        <f>O206*H206</f>
        <v>0</v>
      </c>
      <c r="Q206" s="140">
        <v>1.09528</v>
      </c>
      <c r="R206" s="140">
        <f>Q206*H206</f>
        <v>2.7874876</v>
      </c>
      <c r="S206" s="140">
        <v>0</v>
      </c>
      <c r="T206" s="141">
        <f>S206*H206</f>
        <v>0</v>
      </c>
      <c r="AR206" s="142" t="s">
        <v>168</v>
      </c>
      <c r="AT206" s="142" t="s">
        <v>195</v>
      </c>
      <c r="AU206" s="142" t="s">
        <v>86</v>
      </c>
      <c r="AY206" s="18" t="s">
        <v>146</v>
      </c>
      <c r="BE206" s="143">
        <f>IF(N206="základní",J206,0)</f>
        <v>0</v>
      </c>
      <c r="BF206" s="143">
        <f>IF(N206="snížená",J206,0)</f>
        <v>0</v>
      </c>
      <c r="BG206" s="143">
        <f>IF(N206="zákl. přenesená",J206,0)</f>
        <v>0</v>
      </c>
      <c r="BH206" s="143">
        <f>IF(N206="sníž. přenesená",J206,0)</f>
        <v>0</v>
      </c>
      <c r="BI206" s="143">
        <f>IF(N206="nulová",J206,0)</f>
        <v>0</v>
      </c>
      <c r="BJ206" s="18" t="s">
        <v>84</v>
      </c>
      <c r="BK206" s="143">
        <f>ROUND(I206*H206,2)</f>
        <v>0</v>
      </c>
      <c r="BL206" s="18" t="s">
        <v>168</v>
      </c>
      <c r="BM206" s="142" t="s">
        <v>2620</v>
      </c>
    </row>
    <row r="207" spans="2:65" s="1" customFormat="1" ht="29.25">
      <c r="B207" s="33"/>
      <c r="D207" s="144" t="s">
        <v>154</v>
      </c>
      <c r="F207" s="145" t="s">
        <v>1486</v>
      </c>
      <c r="I207" s="146"/>
      <c r="L207" s="33"/>
      <c r="M207" s="147"/>
      <c r="T207" s="54"/>
      <c r="AT207" s="18" t="s">
        <v>154</v>
      </c>
      <c r="AU207" s="18" t="s">
        <v>86</v>
      </c>
    </row>
    <row r="208" spans="2:65" s="1" customFormat="1" ht="11.25">
      <c r="B208" s="33"/>
      <c r="D208" s="181" t="s">
        <v>970</v>
      </c>
      <c r="F208" s="182" t="s">
        <v>1487</v>
      </c>
      <c r="I208" s="146"/>
      <c r="L208" s="33"/>
      <c r="M208" s="147"/>
      <c r="T208" s="54"/>
      <c r="AT208" s="18" t="s">
        <v>970</v>
      </c>
      <c r="AU208" s="18" t="s">
        <v>86</v>
      </c>
    </row>
    <row r="209" spans="2:65" s="1" customFormat="1" ht="97.5">
      <c r="B209" s="33"/>
      <c r="D209" s="144" t="s">
        <v>984</v>
      </c>
      <c r="F209" s="148" t="s">
        <v>1488</v>
      </c>
      <c r="I209" s="146"/>
      <c r="L209" s="33"/>
      <c r="M209" s="147"/>
      <c r="T209" s="54"/>
      <c r="AT209" s="18" t="s">
        <v>984</v>
      </c>
      <c r="AU209" s="18" t="s">
        <v>86</v>
      </c>
    </row>
    <row r="210" spans="2:65" s="12" customFormat="1" ht="11.25">
      <c r="B210" s="163"/>
      <c r="D210" s="144" t="s">
        <v>476</v>
      </c>
      <c r="E210" s="164" t="s">
        <v>21</v>
      </c>
      <c r="F210" s="165" t="s">
        <v>2621</v>
      </c>
      <c r="H210" s="166">
        <v>2.5449999999999999</v>
      </c>
      <c r="I210" s="167"/>
      <c r="L210" s="163"/>
      <c r="M210" s="168"/>
      <c r="T210" s="169"/>
      <c r="AT210" s="164" t="s">
        <v>476</v>
      </c>
      <c r="AU210" s="164" t="s">
        <v>86</v>
      </c>
      <c r="AV210" s="12" t="s">
        <v>86</v>
      </c>
      <c r="AW210" s="12" t="s">
        <v>38</v>
      </c>
      <c r="AX210" s="12" t="s">
        <v>84</v>
      </c>
      <c r="AY210" s="164" t="s">
        <v>146</v>
      </c>
    </row>
    <row r="211" spans="2:65" s="11" customFormat="1" ht="22.9" customHeight="1">
      <c r="B211" s="120"/>
      <c r="D211" s="121" t="s">
        <v>76</v>
      </c>
      <c r="E211" s="158" t="s">
        <v>168</v>
      </c>
      <c r="F211" s="158" t="s">
        <v>1523</v>
      </c>
      <c r="I211" s="123"/>
      <c r="J211" s="159">
        <f>BK211</f>
        <v>0</v>
      </c>
      <c r="L211" s="120"/>
      <c r="M211" s="125"/>
      <c r="P211" s="126">
        <f>SUM(P212:P220)</f>
        <v>0</v>
      </c>
      <c r="R211" s="126">
        <f>SUM(R212:R220)</f>
        <v>0</v>
      </c>
      <c r="T211" s="127">
        <f>SUM(T212:T220)</f>
        <v>0</v>
      </c>
      <c r="AR211" s="121" t="s">
        <v>84</v>
      </c>
      <c r="AT211" s="128" t="s">
        <v>76</v>
      </c>
      <c r="AU211" s="128" t="s">
        <v>84</v>
      </c>
      <c r="AY211" s="121" t="s">
        <v>146</v>
      </c>
      <c r="BK211" s="129">
        <f>SUM(BK212:BK220)</f>
        <v>0</v>
      </c>
    </row>
    <row r="212" spans="2:65" s="1" customFormat="1" ht="16.5" customHeight="1">
      <c r="B212" s="33"/>
      <c r="C212" s="149" t="s">
        <v>244</v>
      </c>
      <c r="D212" s="149" t="s">
        <v>195</v>
      </c>
      <c r="E212" s="150" t="s">
        <v>1534</v>
      </c>
      <c r="F212" s="151" t="s">
        <v>1535</v>
      </c>
      <c r="G212" s="152" t="s">
        <v>722</v>
      </c>
      <c r="H212" s="153">
        <v>10.39</v>
      </c>
      <c r="I212" s="154"/>
      <c r="J212" s="155">
        <f>ROUND(I212*H212,2)</f>
        <v>0</v>
      </c>
      <c r="K212" s="151" t="s">
        <v>967</v>
      </c>
      <c r="L212" s="33"/>
      <c r="M212" s="156" t="s">
        <v>21</v>
      </c>
      <c r="N212" s="157" t="s">
        <v>48</v>
      </c>
      <c r="P212" s="140">
        <f>O212*H212</f>
        <v>0</v>
      </c>
      <c r="Q212" s="140">
        <v>0</v>
      </c>
      <c r="R212" s="140">
        <f>Q212*H212</f>
        <v>0</v>
      </c>
      <c r="S212" s="140">
        <v>0</v>
      </c>
      <c r="T212" s="141">
        <f>S212*H212</f>
        <v>0</v>
      </c>
      <c r="AR212" s="142" t="s">
        <v>168</v>
      </c>
      <c r="AT212" s="142" t="s">
        <v>195</v>
      </c>
      <c r="AU212" s="142" t="s">
        <v>86</v>
      </c>
      <c r="AY212" s="18" t="s">
        <v>146</v>
      </c>
      <c r="BE212" s="143">
        <f>IF(N212="základní",J212,0)</f>
        <v>0</v>
      </c>
      <c r="BF212" s="143">
        <f>IF(N212="snížená",J212,0)</f>
        <v>0</v>
      </c>
      <c r="BG212" s="143">
        <f>IF(N212="zákl. přenesená",J212,0)</f>
        <v>0</v>
      </c>
      <c r="BH212" s="143">
        <f>IF(N212="sníž. přenesená",J212,0)</f>
        <v>0</v>
      </c>
      <c r="BI212" s="143">
        <f>IF(N212="nulová",J212,0)</f>
        <v>0</v>
      </c>
      <c r="BJ212" s="18" t="s">
        <v>84</v>
      </c>
      <c r="BK212" s="143">
        <f>ROUND(I212*H212,2)</f>
        <v>0</v>
      </c>
      <c r="BL212" s="18" t="s">
        <v>168</v>
      </c>
      <c r="BM212" s="142" t="s">
        <v>2622</v>
      </c>
    </row>
    <row r="213" spans="2:65" s="1" customFormat="1" ht="11.25">
      <c r="B213" s="33"/>
      <c r="D213" s="144" t="s">
        <v>154</v>
      </c>
      <c r="F213" s="145" t="s">
        <v>1537</v>
      </c>
      <c r="I213" s="146"/>
      <c r="L213" s="33"/>
      <c r="M213" s="147"/>
      <c r="T213" s="54"/>
      <c r="AT213" s="18" t="s">
        <v>154</v>
      </c>
      <c r="AU213" s="18" t="s">
        <v>86</v>
      </c>
    </row>
    <row r="214" spans="2:65" s="1" customFormat="1" ht="11.25">
      <c r="B214" s="33"/>
      <c r="D214" s="181" t="s">
        <v>970</v>
      </c>
      <c r="F214" s="182" t="s">
        <v>1538</v>
      </c>
      <c r="I214" s="146"/>
      <c r="L214" s="33"/>
      <c r="M214" s="147"/>
      <c r="T214" s="54"/>
      <c r="AT214" s="18" t="s">
        <v>970</v>
      </c>
      <c r="AU214" s="18" t="s">
        <v>86</v>
      </c>
    </row>
    <row r="215" spans="2:65" s="1" customFormat="1" ht="117">
      <c r="B215" s="33"/>
      <c r="D215" s="144" t="s">
        <v>984</v>
      </c>
      <c r="F215" s="148" t="s">
        <v>1539</v>
      </c>
      <c r="I215" s="146"/>
      <c r="L215" s="33"/>
      <c r="M215" s="147"/>
      <c r="T215" s="54"/>
      <c r="AT215" s="18" t="s">
        <v>984</v>
      </c>
      <c r="AU215" s="18" t="s">
        <v>86</v>
      </c>
    </row>
    <row r="216" spans="2:65" s="1" customFormat="1" ht="29.25">
      <c r="B216" s="33"/>
      <c r="D216" s="144" t="s">
        <v>156</v>
      </c>
      <c r="F216" s="148" t="s">
        <v>2623</v>
      </c>
      <c r="I216" s="146"/>
      <c r="L216" s="33"/>
      <c r="M216" s="147"/>
      <c r="T216" s="54"/>
      <c r="AT216" s="18" t="s">
        <v>156</v>
      </c>
      <c r="AU216" s="18" t="s">
        <v>86</v>
      </c>
    </row>
    <row r="217" spans="2:65" s="14" customFormat="1" ht="11.25">
      <c r="B217" s="183"/>
      <c r="D217" s="144" t="s">
        <v>476</v>
      </c>
      <c r="E217" s="184" t="s">
        <v>21</v>
      </c>
      <c r="F217" s="185" t="s">
        <v>2624</v>
      </c>
      <c r="H217" s="184" t="s">
        <v>21</v>
      </c>
      <c r="I217" s="186"/>
      <c r="L217" s="183"/>
      <c r="M217" s="187"/>
      <c r="T217" s="188"/>
      <c r="AT217" s="184" t="s">
        <v>476</v>
      </c>
      <c r="AU217" s="184" t="s">
        <v>86</v>
      </c>
      <c r="AV217" s="14" t="s">
        <v>84</v>
      </c>
      <c r="AW217" s="14" t="s">
        <v>38</v>
      </c>
      <c r="AX217" s="14" t="s">
        <v>77</v>
      </c>
      <c r="AY217" s="184" t="s">
        <v>146</v>
      </c>
    </row>
    <row r="218" spans="2:65" s="12" customFormat="1" ht="11.25">
      <c r="B218" s="163"/>
      <c r="D218" s="144" t="s">
        <v>476</v>
      </c>
      <c r="E218" s="164" t="s">
        <v>21</v>
      </c>
      <c r="F218" s="165" t="s">
        <v>2625</v>
      </c>
      <c r="H218" s="166">
        <v>9.6199999999999992</v>
      </c>
      <c r="I218" s="167"/>
      <c r="L218" s="163"/>
      <c r="M218" s="168"/>
      <c r="T218" s="169"/>
      <c r="AT218" s="164" t="s">
        <v>476</v>
      </c>
      <c r="AU218" s="164" t="s">
        <v>86</v>
      </c>
      <c r="AV218" s="12" t="s">
        <v>86</v>
      </c>
      <c r="AW218" s="12" t="s">
        <v>38</v>
      </c>
      <c r="AX218" s="12" t="s">
        <v>77</v>
      </c>
      <c r="AY218" s="164" t="s">
        <v>146</v>
      </c>
    </row>
    <row r="219" spans="2:65" s="12" customFormat="1" ht="11.25">
      <c r="B219" s="163"/>
      <c r="D219" s="144" t="s">
        <v>476</v>
      </c>
      <c r="E219" s="164" t="s">
        <v>21</v>
      </c>
      <c r="F219" s="165" t="s">
        <v>2626</v>
      </c>
      <c r="H219" s="166">
        <v>0.77</v>
      </c>
      <c r="I219" s="167"/>
      <c r="L219" s="163"/>
      <c r="M219" s="168"/>
      <c r="T219" s="169"/>
      <c r="AT219" s="164" t="s">
        <v>476</v>
      </c>
      <c r="AU219" s="164" t="s">
        <v>86</v>
      </c>
      <c r="AV219" s="12" t="s">
        <v>86</v>
      </c>
      <c r="AW219" s="12" t="s">
        <v>38</v>
      </c>
      <c r="AX219" s="12" t="s">
        <v>77</v>
      </c>
      <c r="AY219" s="164" t="s">
        <v>146</v>
      </c>
    </row>
    <row r="220" spans="2:65" s="13" customFormat="1" ht="11.25">
      <c r="B220" s="170"/>
      <c r="D220" s="144" t="s">
        <v>476</v>
      </c>
      <c r="E220" s="171" t="s">
        <v>21</v>
      </c>
      <c r="F220" s="172" t="s">
        <v>479</v>
      </c>
      <c r="H220" s="173">
        <v>10.39</v>
      </c>
      <c r="I220" s="174"/>
      <c r="L220" s="170"/>
      <c r="M220" s="175"/>
      <c r="T220" s="176"/>
      <c r="AT220" s="171" t="s">
        <v>476</v>
      </c>
      <c r="AU220" s="171" t="s">
        <v>86</v>
      </c>
      <c r="AV220" s="13" t="s">
        <v>168</v>
      </c>
      <c r="AW220" s="13" t="s">
        <v>38</v>
      </c>
      <c r="AX220" s="13" t="s">
        <v>84</v>
      </c>
      <c r="AY220" s="171" t="s">
        <v>146</v>
      </c>
    </row>
    <row r="221" spans="2:65" s="11" customFormat="1" ht="22.9" customHeight="1">
      <c r="B221" s="120"/>
      <c r="D221" s="121" t="s">
        <v>76</v>
      </c>
      <c r="E221" s="158" t="s">
        <v>194</v>
      </c>
      <c r="F221" s="158" t="s">
        <v>2627</v>
      </c>
      <c r="I221" s="123"/>
      <c r="J221" s="159">
        <f>BK221</f>
        <v>0</v>
      </c>
      <c r="L221" s="120"/>
      <c r="M221" s="125"/>
      <c r="P221" s="126">
        <f>SUM(P222:P274)</f>
        <v>0</v>
      </c>
      <c r="R221" s="126">
        <f>SUM(R222:R274)</f>
        <v>0.97273499999999991</v>
      </c>
      <c r="T221" s="127">
        <f>SUM(T222:T274)</f>
        <v>0</v>
      </c>
      <c r="AR221" s="121" t="s">
        <v>84</v>
      </c>
      <c r="AT221" s="128" t="s">
        <v>76</v>
      </c>
      <c r="AU221" s="128" t="s">
        <v>84</v>
      </c>
      <c r="AY221" s="121" t="s">
        <v>146</v>
      </c>
      <c r="BK221" s="129">
        <f>SUM(BK222:BK274)</f>
        <v>0</v>
      </c>
    </row>
    <row r="222" spans="2:65" s="1" customFormat="1" ht="16.5" customHeight="1">
      <c r="B222" s="33"/>
      <c r="C222" s="149" t="s">
        <v>7</v>
      </c>
      <c r="D222" s="149" t="s">
        <v>195</v>
      </c>
      <c r="E222" s="150" t="s">
        <v>2628</v>
      </c>
      <c r="F222" s="151" t="s">
        <v>2629</v>
      </c>
      <c r="G222" s="152" t="s">
        <v>251</v>
      </c>
      <c r="H222" s="153">
        <v>10.65</v>
      </c>
      <c r="I222" s="154"/>
      <c r="J222" s="155">
        <f>ROUND(I222*H222,2)</f>
        <v>0</v>
      </c>
      <c r="K222" s="151" t="s">
        <v>967</v>
      </c>
      <c r="L222" s="33"/>
      <c r="M222" s="156" t="s">
        <v>21</v>
      </c>
      <c r="N222" s="157" t="s">
        <v>48</v>
      </c>
      <c r="P222" s="140">
        <f>O222*H222</f>
        <v>0</v>
      </c>
      <c r="Q222" s="140">
        <v>2.9999999999999997E-4</v>
      </c>
      <c r="R222" s="140">
        <f>Q222*H222</f>
        <v>3.1949999999999999E-3</v>
      </c>
      <c r="S222" s="140">
        <v>0</v>
      </c>
      <c r="T222" s="141">
        <f>S222*H222</f>
        <v>0</v>
      </c>
      <c r="AR222" s="142" t="s">
        <v>168</v>
      </c>
      <c r="AT222" s="142" t="s">
        <v>195</v>
      </c>
      <c r="AU222" s="142" t="s">
        <v>86</v>
      </c>
      <c r="AY222" s="18" t="s">
        <v>146</v>
      </c>
      <c r="BE222" s="143">
        <f>IF(N222="základní",J222,0)</f>
        <v>0</v>
      </c>
      <c r="BF222" s="143">
        <f>IF(N222="snížená",J222,0)</f>
        <v>0</v>
      </c>
      <c r="BG222" s="143">
        <f>IF(N222="zákl. přenesená",J222,0)</f>
        <v>0</v>
      </c>
      <c r="BH222" s="143">
        <f>IF(N222="sníž. přenesená",J222,0)</f>
        <v>0</v>
      </c>
      <c r="BI222" s="143">
        <f>IF(N222="nulová",J222,0)</f>
        <v>0</v>
      </c>
      <c r="BJ222" s="18" t="s">
        <v>84</v>
      </c>
      <c r="BK222" s="143">
        <f>ROUND(I222*H222,2)</f>
        <v>0</v>
      </c>
      <c r="BL222" s="18" t="s">
        <v>168</v>
      </c>
      <c r="BM222" s="142" t="s">
        <v>2630</v>
      </c>
    </row>
    <row r="223" spans="2:65" s="1" customFormat="1" ht="11.25">
      <c r="B223" s="33"/>
      <c r="D223" s="144" t="s">
        <v>154</v>
      </c>
      <c r="F223" s="145" t="s">
        <v>2629</v>
      </c>
      <c r="I223" s="146"/>
      <c r="L223" s="33"/>
      <c r="M223" s="147"/>
      <c r="T223" s="54"/>
      <c r="AT223" s="18" t="s">
        <v>154</v>
      </c>
      <c r="AU223" s="18" t="s">
        <v>86</v>
      </c>
    </row>
    <row r="224" spans="2:65" s="1" customFormat="1" ht="11.25">
      <c r="B224" s="33"/>
      <c r="D224" s="181" t="s">
        <v>970</v>
      </c>
      <c r="F224" s="182" t="s">
        <v>2631</v>
      </c>
      <c r="I224" s="146"/>
      <c r="L224" s="33"/>
      <c r="M224" s="147"/>
      <c r="T224" s="54"/>
      <c r="AT224" s="18" t="s">
        <v>970</v>
      </c>
      <c r="AU224" s="18" t="s">
        <v>86</v>
      </c>
    </row>
    <row r="225" spans="2:65" s="1" customFormat="1" ht="107.25">
      <c r="B225" s="33"/>
      <c r="D225" s="144" t="s">
        <v>984</v>
      </c>
      <c r="F225" s="148" t="s">
        <v>2632</v>
      </c>
      <c r="I225" s="146"/>
      <c r="L225" s="33"/>
      <c r="M225" s="147"/>
      <c r="T225" s="54"/>
      <c r="AT225" s="18" t="s">
        <v>984</v>
      </c>
      <c r="AU225" s="18" t="s">
        <v>86</v>
      </c>
    </row>
    <row r="226" spans="2:65" s="14" customFormat="1" ht="11.25">
      <c r="B226" s="183"/>
      <c r="D226" s="144" t="s">
        <v>476</v>
      </c>
      <c r="E226" s="184" t="s">
        <v>21</v>
      </c>
      <c r="F226" s="185" t="s">
        <v>2633</v>
      </c>
      <c r="H226" s="184" t="s">
        <v>21</v>
      </c>
      <c r="I226" s="186"/>
      <c r="L226" s="183"/>
      <c r="M226" s="187"/>
      <c r="T226" s="188"/>
      <c r="AT226" s="184" t="s">
        <v>476</v>
      </c>
      <c r="AU226" s="184" t="s">
        <v>86</v>
      </c>
      <c r="AV226" s="14" t="s">
        <v>84</v>
      </c>
      <c r="AW226" s="14" t="s">
        <v>38</v>
      </c>
      <c r="AX226" s="14" t="s">
        <v>77</v>
      </c>
      <c r="AY226" s="184" t="s">
        <v>146</v>
      </c>
    </row>
    <row r="227" spans="2:65" s="12" customFormat="1" ht="11.25">
      <c r="B227" s="163"/>
      <c r="D227" s="144" t="s">
        <v>476</v>
      </c>
      <c r="E227" s="164" t="s">
        <v>21</v>
      </c>
      <c r="F227" s="165" t="s">
        <v>2634</v>
      </c>
      <c r="H227" s="166">
        <v>0.65</v>
      </c>
      <c r="I227" s="167"/>
      <c r="L227" s="163"/>
      <c r="M227" s="168"/>
      <c r="T227" s="169"/>
      <c r="AT227" s="164" t="s">
        <v>476</v>
      </c>
      <c r="AU227" s="164" t="s">
        <v>86</v>
      </c>
      <c r="AV227" s="12" t="s">
        <v>86</v>
      </c>
      <c r="AW227" s="12" t="s">
        <v>38</v>
      </c>
      <c r="AX227" s="12" t="s">
        <v>77</v>
      </c>
      <c r="AY227" s="164" t="s">
        <v>146</v>
      </c>
    </row>
    <row r="228" spans="2:65" s="12" customFormat="1" ht="11.25">
      <c r="B228" s="163"/>
      <c r="D228" s="144" t="s">
        <v>476</v>
      </c>
      <c r="E228" s="164" t="s">
        <v>21</v>
      </c>
      <c r="F228" s="165" t="s">
        <v>2635</v>
      </c>
      <c r="H228" s="166">
        <v>6.9</v>
      </c>
      <c r="I228" s="167"/>
      <c r="L228" s="163"/>
      <c r="M228" s="168"/>
      <c r="T228" s="169"/>
      <c r="AT228" s="164" t="s">
        <v>476</v>
      </c>
      <c r="AU228" s="164" t="s">
        <v>86</v>
      </c>
      <c r="AV228" s="12" t="s">
        <v>86</v>
      </c>
      <c r="AW228" s="12" t="s">
        <v>38</v>
      </c>
      <c r="AX228" s="12" t="s">
        <v>77</v>
      </c>
      <c r="AY228" s="164" t="s">
        <v>146</v>
      </c>
    </row>
    <row r="229" spans="2:65" s="12" customFormat="1" ht="11.25">
      <c r="B229" s="163"/>
      <c r="D229" s="144" t="s">
        <v>476</v>
      </c>
      <c r="E229" s="164" t="s">
        <v>21</v>
      </c>
      <c r="F229" s="165" t="s">
        <v>2636</v>
      </c>
      <c r="H229" s="166">
        <v>3.1</v>
      </c>
      <c r="I229" s="167"/>
      <c r="L229" s="163"/>
      <c r="M229" s="168"/>
      <c r="T229" s="169"/>
      <c r="AT229" s="164" t="s">
        <v>476</v>
      </c>
      <c r="AU229" s="164" t="s">
        <v>86</v>
      </c>
      <c r="AV229" s="12" t="s">
        <v>86</v>
      </c>
      <c r="AW229" s="12" t="s">
        <v>38</v>
      </c>
      <c r="AX229" s="12" t="s">
        <v>77</v>
      </c>
      <c r="AY229" s="164" t="s">
        <v>146</v>
      </c>
    </row>
    <row r="230" spans="2:65" s="13" customFormat="1" ht="11.25">
      <c r="B230" s="170"/>
      <c r="D230" s="144" t="s">
        <v>476</v>
      </c>
      <c r="E230" s="171" t="s">
        <v>21</v>
      </c>
      <c r="F230" s="172" t="s">
        <v>479</v>
      </c>
      <c r="H230" s="173">
        <v>10.65</v>
      </c>
      <c r="I230" s="174"/>
      <c r="L230" s="170"/>
      <c r="M230" s="175"/>
      <c r="T230" s="176"/>
      <c r="AT230" s="171" t="s">
        <v>476</v>
      </c>
      <c r="AU230" s="171" t="s">
        <v>86</v>
      </c>
      <c r="AV230" s="13" t="s">
        <v>168</v>
      </c>
      <c r="AW230" s="13" t="s">
        <v>38</v>
      </c>
      <c r="AX230" s="13" t="s">
        <v>84</v>
      </c>
      <c r="AY230" s="171" t="s">
        <v>146</v>
      </c>
    </row>
    <row r="231" spans="2:65" s="1" customFormat="1" ht="16.5" customHeight="1">
      <c r="B231" s="33"/>
      <c r="C231" s="130" t="s">
        <v>253</v>
      </c>
      <c r="D231" s="130" t="s">
        <v>147</v>
      </c>
      <c r="E231" s="131" t="s">
        <v>2637</v>
      </c>
      <c r="F231" s="132" t="s">
        <v>2638</v>
      </c>
      <c r="G231" s="133" t="s">
        <v>150</v>
      </c>
      <c r="H231" s="134">
        <v>370.41</v>
      </c>
      <c r="I231" s="135"/>
      <c r="J231" s="136">
        <f>ROUND(I231*H231,2)</f>
        <v>0</v>
      </c>
      <c r="K231" s="132" t="s">
        <v>21</v>
      </c>
      <c r="L231" s="137"/>
      <c r="M231" s="138" t="s">
        <v>21</v>
      </c>
      <c r="N231" s="139" t="s">
        <v>48</v>
      </c>
      <c r="P231" s="140">
        <f>O231*H231</f>
        <v>0</v>
      </c>
      <c r="Q231" s="140">
        <v>1E-3</v>
      </c>
      <c r="R231" s="140">
        <f>Q231*H231</f>
        <v>0.37041000000000002</v>
      </c>
      <c r="S231" s="140">
        <v>0</v>
      </c>
      <c r="T231" s="141">
        <f>S231*H231</f>
        <v>0</v>
      </c>
      <c r="AR231" s="142" t="s">
        <v>189</v>
      </c>
      <c r="AT231" s="142" t="s">
        <v>147</v>
      </c>
      <c r="AU231" s="142" t="s">
        <v>86</v>
      </c>
      <c r="AY231" s="18" t="s">
        <v>146</v>
      </c>
      <c r="BE231" s="143">
        <f>IF(N231="základní",J231,0)</f>
        <v>0</v>
      </c>
      <c r="BF231" s="143">
        <f>IF(N231="snížená",J231,0)</f>
        <v>0</v>
      </c>
      <c r="BG231" s="143">
        <f>IF(N231="zákl. přenesená",J231,0)</f>
        <v>0</v>
      </c>
      <c r="BH231" s="143">
        <f>IF(N231="sníž. přenesená",J231,0)</f>
        <v>0</v>
      </c>
      <c r="BI231" s="143">
        <f>IF(N231="nulová",J231,0)</f>
        <v>0</v>
      </c>
      <c r="BJ231" s="18" t="s">
        <v>84</v>
      </c>
      <c r="BK231" s="143">
        <f>ROUND(I231*H231,2)</f>
        <v>0</v>
      </c>
      <c r="BL231" s="18" t="s">
        <v>168</v>
      </c>
      <c r="BM231" s="142" t="s">
        <v>2639</v>
      </c>
    </row>
    <row r="232" spans="2:65" s="1" customFormat="1" ht="19.5">
      <c r="B232" s="33"/>
      <c r="D232" s="144" t="s">
        <v>154</v>
      </c>
      <c r="F232" s="145" t="s">
        <v>2640</v>
      </c>
      <c r="I232" s="146"/>
      <c r="L232" s="33"/>
      <c r="M232" s="147"/>
      <c r="T232" s="54"/>
      <c r="AT232" s="18" t="s">
        <v>154</v>
      </c>
      <c r="AU232" s="18" t="s">
        <v>86</v>
      </c>
    </row>
    <row r="233" spans="2:65" s="1" customFormat="1" ht="78">
      <c r="B233" s="33"/>
      <c r="D233" s="144" t="s">
        <v>156</v>
      </c>
      <c r="F233" s="148" t="s">
        <v>2271</v>
      </c>
      <c r="I233" s="146"/>
      <c r="L233" s="33"/>
      <c r="M233" s="147"/>
      <c r="T233" s="54"/>
      <c r="AT233" s="18" t="s">
        <v>156</v>
      </c>
      <c r="AU233" s="18" t="s">
        <v>86</v>
      </c>
    </row>
    <row r="234" spans="2:65" s="14" customFormat="1" ht="11.25">
      <c r="B234" s="183"/>
      <c r="D234" s="144" t="s">
        <v>476</v>
      </c>
      <c r="E234" s="184" t="s">
        <v>21</v>
      </c>
      <c r="F234" s="185" t="s">
        <v>2633</v>
      </c>
      <c r="H234" s="184" t="s">
        <v>21</v>
      </c>
      <c r="I234" s="186"/>
      <c r="L234" s="183"/>
      <c r="M234" s="187"/>
      <c r="T234" s="188"/>
      <c r="AT234" s="184" t="s">
        <v>476</v>
      </c>
      <c r="AU234" s="184" t="s">
        <v>86</v>
      </c>
      <c r="AV234" s="14" t="s">
        <v>84</v>
      </c>
      <c r="AW234" s="14" t="s">
        <v>38</v>
      </c>
      <c r="AX234" s="14" t="s">
        <v>77</v>
      </c>
      <c r="AY234" s="184" t="s">
        <v>146</v>
      </c>
    </row>
    <row r="235" spans="2:65" s="12" customFormat="1" ht="11.25">
      <c r="B235" s="163"/>
      <c r="D235" s="144" t="s">
        <v>476</v>
      </c>
      <c r="E235" s="164" t="s">
        <v>21</v>
      </c>
      <c r="F235" s="165" t="s">
        <v>2641</v>
      </c>
      <c r="H235" s="166">
        <v>22.39</v>
      </c>
      <c r="I235" s="167"/>
      <c r="L235" s="163"/>
      <c r="M235" s="168"/>
      <c r="T235" s="169"/>
      <c r="AT235" s="164" t="s">
        <v>476</v>
      </c>
      <c r="AU235" s="164" t="s">
        <v>86</v>
      </c>
      <c r="AV235" s="12" t="s">
        <v>86</v>
      </c>
      <c r="AW235" s="12" t="s">
        <v>38</v>
      </c>
      <c r="AX235" s="12" t="s">
        <v>77</v>
      </c>
      <c r="AY235" s="164" t="s">
        <v>146</v>
      </c>
    </row>
    <row r="236" spans="2:65" s="12" customFormat="1" ht="11.25">
      <c r="B236" s="163"/>
      <c r="D236" s="144" t="s">
        <v>476</v>
      </c>
      <c r="E236" s="164" t="s">
        <v>21</v>
      </c>
      <c r="F236" s="165" t="s">
        <v>2642</v>
      </c>
      <c r="H236" s="166">
        <v>289.74</v>
      </c>
      <c r="I236" s="167"/>
      <c r="L236" s="163"/>
      <c r="M236" s="168"/>
      <c r="T236" s="169"/>
      <c r="AT236" s="164" t="s">
        <v>476</v>
      </c>
      <c r="AU236" s="164" t="s">
        <v>86</v>
      </c>
      <c r="AV236" s="12" t="s">
        <v>86</v>
      </c>
      <c r="AW236" s="12" t="s">
        <v>38</v>
      </c>
      <c r="AX236" s="12" t="s">
        <v>77</v>
      </c>
      <c r="AY236" s="164" t="s">
        <v>146</v>
      </c>
    </row>
    <row r="237" spans="2:65" s="12" customFormat="1" ht="11.25">
      <c r="B237" s="163"/>
      <c r="D237" s="144" t="s">
        <v>476</v>
      </c>
      <c r="E237" s="164" t="s">
        <v>21</v>
      </c>
      <c r="F237" s="165" t="s">
        <v>2643</v>
      </c>
      <c r="H237" s="166">
        <v>58.28</v>
      </c>
      <c r="I237" s="167"/>
      <c r="L237" s="163"/>
      <c r="M237" s="168"/>
      <c r="T237" s="169"/>
      <c r="AT237" s="164" t="s">
        <v>476</v>
      </c>
      <c r="AU237" s="164" t="s">
        <v>86</v>
      </c>
      <c r="AV237" s="12" t="s">
        <v>86</v>
      </c>
      <c r="AW237" s="12" t="s">
        <v>38</v>
      </c>
      <c r="AX237" s="12" t="s">
        <v>77</v>
      </c>
      <c r="AY237" s="164" t="s">
        <v>146</v>
      </c>
    </row>
    <row r="238" spans="2:65" s="13" customFormat="1" ht="11.25">
      <c r="B238" s="170"/>
      <c r="D238" s="144" t="s">
        <v>476</v>
      </c>
      <c r="E238" s="171" t="s">
        <v>21</v>
      </c>
      <c r="F238" s="172" t="s">
        <v>479</v>
      </c>
      <c r="H238" s="173">
        <v>370.41</v>
      </c>
      <c r="I238" s="174"/>
      <c r="L238" s="170"/>
      <c r="M238" s="175"/>
      <c r="T238" s="176"/>
      <c r="AT238" s="171" t="s">
        <v>476</v>
      </c>
      <c r="AU238" s="171" t="s">
        <v>86</v>
      </c>
      <c r="AV238" s="13" t="s">
        <v>168</v>
      </c>
      <c r="AW238" s="13" t="s">
        <v>38</v>
      </c>
      <c r="AX238" s="13" t="s">
        <v>84</v>
      </c>
      <c r="AY238" s="171" t="s">
        <v>146</v>
      </c>
    </row>
    <row r="239" spans="2:65" s="1" customFormat="1" ht="21.75" customHeight="1">
      <c r="B239" s="33"/>
      <c r="C239" s="149" t="s">
        <v>257</v>
      </c>
      <c r="D239" s="149" t="s">
        <v>195</v>
      </c>
      <c r="E239" s="150" t="s">
        <v>2644</v>
      </c>
      <c r="F239" s="151" t="s">
        <v>2645</v>
      </c>
      <c r="G239" s="152" t="s">
        <v>786</v>
      </c>
      <c r="H239" s="153">
        <v>80</v>
      </c>
      <c r="I239" s="154"/>
      <c r="J239" s="155">
        <f>ROUND(I239*H239,2)</f>
        <v>0</v>
      </c>
      <c r="K239" s="151" t="s">
        <v>967</v>
      </c>
      <c r="L239" s="33"/>
      <c r="M239" s="156" t="s">
        <v>21</v>
      </c>
      <c r="N239" s="157" t="s">
        <v>48</v>
      </c>
      <c r="P239" s="140">
        <f>O239*H239</f>
        <v>0</v>
      </c>
      <c r="Q239" s="140">
        <v>5.9999999999999995E-4</v>
      </c>
      <c r="R239" s="140">
        <f>Q239*H239</f>
        <v>4.7999999999999994E-2</v>
      </c>
      <c r="S239" s="140">
        <v>0</v>
      </c>
      <c r="T239" s="141">
        <f>S239*H239</f>
        <v>0</v>
      </c>
      <c r="AR239" s="142" t="s">
        <v>168</v>
      </c>
      <c r="AT239" s="142" t="s">
        <v>195</v>
      </c>
      <c r="AU239" s="142" t="s">
        <v>86</v>
      </c>
      <c r="AY239" s="18" t="s">
        <v>146</v>
      </c>
      <c r="BE239" s="143">
        <f>IF(N239="základní",J239,0)</f>
        <v>0</v>
      </c>
      <c r="BF239" s="143">
        <f>IF(N239="snížená",J239,0)</f>
        <v>0</v>
      </c>
      <c r="BG239" s="143">
        <f>IF(N239="zákl. přenesená",J239,0)</f>
        <v>0</v>
      </c>
      <c r="BH239" s="143">
        <f>IF(N239="sníž. přenesená",J239,0)</f>
        <v>0</v>
      </c>
      <c r="BI239" s="143">
        <f>IF(N239="nulová",J239,0)</f>
        <v>0</v>
      </c>
      <c r="BJ239" s="18" t="s">
        <v>84</v>
      </c>
      <c r="BK239" s="143">
        <f>ROUND(I239*H239,2)</f>
        <v>0</v>
      </c>
      <c r="BL239" s="18" t="s">
        <v>168</v>
      </c>
      <c r="BM239" s="142" t="s">
        <v>2646</v>
      </c>
    </row>
    <row r="240" spans="2:65" s="1" customFormat="1" ht="19.5">
      <c r="B240" s="33"/>
      <c r="D240" s="144" t="s">
        <v>154</v>
      </c>
      <c r="F240" s="145" t="s">
        <v>2647</v>
      </c>
      <c r="I240" s="146"/>
      <c r="L240" s="33"/>
      <c r="M240" s="147"/>
      <c r="T240" s="54"/>
      <c r="AT240" s="18" t="s">
        <v>154</v>
      </c>
      <c r="AU240" s="18" t="s">
        <v>86</v>
      </c>
    </row>
    <row r="241" spans="2:65" s="1" customFormat="1" ht="11.25">
      <c r="B241" s="33"/>
      <c r="D241" s="181" t="s">
        <v>970</v>
      </c>
      <c r="F241" s="182" t="s">
        <v>2648</v>
      </c>
      <c r="I241" s="146"/>
      <c r="L241" s="33"/>
      <c r="M241" s="147"/>
      <c r="T241" s="54"/>
      <c r="AT241" s="18" t="s">
        <v>970</v>
      </c>
      <c r="AU241" s="18" t="s">
        <v>86</v>
      </c>
    </row>
    <row r="242" spans="2:65" s="1" customFormat="1" ht="58.5">
      <c r="B242" s="33"/>
      <c r="D242" s="144" t="s">
        <v>984</v>
      </c>
      <c r="F242" s="148" t="s">
        <v>2107</v>
      </c>
      <c r="I242" s="146"/>
      <c r="L242" s="33"/>
      <c r="M242" s="147"/>
      <c r="T242" s="54"/>
      <c r="AT242" s="18" t="s">
        <v>984</v>
      </c>
      <c r="AU242" s="18" t="s">
        <v>86</v>
      </c>
    </row>
    <row r="243" spans="2:65" s="14" customFormat="1" ht="11.25">
      <c r="B243" s="183"/>
      <c r="D243" s="144" t="s">
        <v>476</v>
      </c>
      <c r="E243" s="184" t="s">
        <v>21</v>
      </c>
      <c r="F243" s="185" t="s">
        <v>2633</v>
      </c>
      <c r="H243" s="184" t="s">
        <v>21</v>
      </c>
      <c r="I243" s="186"/>
      <c r="L243" s="183"/>
      <c r="M243" s="187"/>
      <c r="T243" s="188"/>
      <c r="AT243" s="184" t="s">
        <v>476</v>
      </c>
      <c r="AU243" s="184" t="s">
        <v>86</v>
      </c>
      <c r="AV243" s="14" t="s">
        <v>84</v>
      </c>
      <c r="AW243" s="14" t="s">
        <v>38</v>
      </c>
      <c r="AX243" s="14" t="s">
        <v>77</v>
      </c>
      <c r="AY243" s="184" t="s">
        <v>146</v>
      </c>
    </row>
    <row r="244" spans="2:65" s="12" customFormat="1" ht="11.25">
      <c r="B244" s="163"/>
      <c r="D244" s="144" t="s">
        <v>476</v>
      </c>
      <c r="E244" s="164" t="s">
        <v>21</v>
      </c>
      <c r="F244" s="165" t="s">
        <v>2649</v>
      </c>
      <c r="H244" s="166">
        <v>8</v>
      </c>
      <c r="I244" s="167"/>
      <c r="L244" s="163"/>
      <c r="M244" s="168"/>
      <c r="T244" s="169"/>
      <c r="AT244" s="164" t="s">
        <v>476</v>
      </c>
      <c r="AU244" s="164" t="s">
        <v>86</v>
      </c>
      <c r="AV244" s="12" t="s">
        <v>86</v>
      </c>
      <c r="AW244" s="12" t="s">
        <v>38</v>
      </c>
      <c r="AX244" s="12" t="s">
        <v>77</v>
      </c>
      <c r="AY244" s="164" t="s">
        <v>146</v>
      </c>
    </row>
    <row r="245" spans="2:65" s="12" customFormat="1" ht="11.25">
      <c r="B245" s="163"/>
      <c r="D245" s="144" t="s">
        <v>476</v>
      </c>
      <c r="E245" s="164" t="s">
        <v>21</v>
      </c>
      <c r="F245" s="165" t="s">
        <v>2650</v>
      </c>
      <c r="H245" s="166">
        <v>56</v>
      </c>
      <c r="I245" s="167"/>
      <c r="L245" s="163"/>
      <c r="M245" s="168"/>
      <c r="T245" s="169"/>
      <c r="AT245" s="164" t="s">
        <v>476</v>
      </c>
      <c r="AU245" s="164" t="s">
        <v>86</v>
      </c>
      <c r="AV245" s="12" t="s">
        <v>86</v>
      </c>
      <c r="AW245" s="12" t="s">
        <v>38</v>
      </c>
      <c r="AX245" s="12" t="s">
        <v>77</v>
      </c>
      <c r="AY245" s="164" t="s">
        <v>146</v>
      </c>
    </row>
    <row r="246" spans="2:65" s="12" customFormat="1" ht="11.25">
      <c r="B246" s="163"/>
      <c r="D246" s="144" t="s">
        <v>476</v>
      </c>
      <c r="E246" s="164" t="s">
        <v>21</v>
      </c>
      <c r="F246" s="165" t="s">
        <v>2651</v>
      </c>
      <c r="H246" s="166">
        <v>16</v>
      </c>
      <c r="I246" s="167"/>
      <c r="L246" s="163"/>
      <c r="M246" s="168"/>
      <c r="T246" s="169"/>
      <c r="AT246" s="164" t="s">
        <v>476</v>
      </c>
      <c r="AU246" s="164" t="s">
        <v>86</v>
      </c>
      <c r="AV246" s="12" t="s">
        <v>86</v>
      </c>
      <c r="AW246" s="12" t="s">
        <v>38</v>
      </c>
      <c r="AX246" s="12" t="s">
        <v>77</v>
      </c>
      <c r="AY246" s="164" t="s">
        <v>146</v>
      </c>
    </row>
    <row r="247" spans="2:65" s="13" customFormat="1" ht="11.25">
      <c r="B247" s="170"/>
      <c r="D247" s="144" t="s">
        <v>476</v>
      </c>
      <c r="E247" s="171" t="s">
        <v>21</v>
      </c>
      <c r="F247" s="172" t="s">
        <v>479</v>
      </c>
      <c r="H247" s="173">
        <v>80</v>
      </c>
      <c r="I247" s="174"/>
      <c r="L247" s="170"/>
      <c r="M247" s="175"/>
      <c r="T247" s="176"/>
      <c r="AT247" s="171" t="s">
        <v>476</v>
      </c>
      <c r="AU247" s="171" t="s">
        <v>86</v>
      </c>
      <c r="AV247" s="13" t="s">
        <v>168</v>
      </c>
      <c r="AW247" s="13" t="s">
        <v>38</v>
      </c>
      <c r="AX247" s="13" t="s">
        <v>84</v>
      </c>
      <c r="AY247" s="171" t="s">
        <v>146</v>
      </c>
    </row>
    <row r="248" spans="2:65" s="1" customFormat="1" ht="16.5" customHeight="1">
      <c r="B248" s="33"/>
      <c r="C248" s="149" t="s">
        <v>261</v>
      </c>
      <c r="D248" s="149" t="s">
        <v>195</v>
      </c>
      <c r="E248" s="150" t="s">
        <v>2652</v>
      </c>
      <c r="F248" s="151" t="s">
        <v>2653</v>
      </c>
      <c r="G248" s="152" t="s">
        <v>786</v>
      </c>
      <c r="H248" s="153">
        <v>400</v>
      </c>
      <c r="I248" s="154"/>
      <c r="J248" s="155">
        <f>ROUND(I248*H248,2)</f>
        <v>0</v>
      </c>
      <c r="K248" s="151" t="s">
        <v>967</v>
      </c>
      <c r="L248" s="33"/>
      <c r="M248" s="156" t="s">
        <v>21</v>
      </c>
      <c r="N248" s="157" t="s">
        <v>48</v>
      </c>
      <c r="P248" s="140">
        <f>O248*H248</f>
        <v>0</v>
      </c>
      <c r="Q248" s="140">
        <v>1.0000000000000001E-5</v>
      </c>
      <c r="R248" s="140">
        <f>Q248*H248</f>
        <v>4.0000000000000001E-3</v>
      </c>
      <c r="S248" s="140">
        <v>0</v>
      </c>
      <c r="T248" s="141">
        <f>S248*H248</f>
        <v>0</v>
      </c>
      <c r="AR248" s="142" t="s">
        <v>168</v>
      </c>
      <c r="AT248" s="142" t="s">
        <v>195</v>
      </c>
      <c r="AU248" s="142" t="s">
        <v>86</v>
      </c>
      <c r="AY248" s="18" t="s">
        <v>146</v>
      </c>
      <c r="BE248" s="143">
        <f>IF(N248="základní",J248,0)</f>
        <v>0</v>
      </c>
      <c r="BF248" s="143">
        <f>IF(N248="snížená",J248,0)</f>
        <v>0</v>
      </c>
      <c r="BG248" s="143">
        <f>IF(N248="zákl. přenesená",J248,0)</f>
        <v>0</v>
      </c>
      <c r="BH248" s="143">
        <f>IF(N248="sníž. přenesená",J248,0)</f>
        <v>0</v>
      </c>
      <c r="BI248" s="143">
        <f>IF(N248="nulová",J248,0)</f>
        <v>0</v>
      </c>
      <c r="BJ248" s="18" t="s">
        <v>84</v>
      </c>
      <c r="BK248" s="143">
        <f>ROUND(I248*H248,2)</f>
        <v>0</v>
      </c>
      <c r="BL248" s="18" t="s">
        <v>168</v>
      </c>
      <c r="BM248" s="142" t="s">
        <v>2654</v>
      </c>
    </row>
    <row r="249" spans="2:65" s="1" customFormat="1" ht="11.25">
      <c r="B249" s="33"/>
      <c r="D249" s="144" t="s">
        <v>154</v>
      </c>
      <c r="F249" s="145" t="s">
        <v>2655</v>
      </c>
      <c r="I249" s="146"/>
      <c r="L249" s="33"/>
      <c r="M249" s="147"/>
      <c r="T249" s="54"/>
      <c r="AT249" s="18" t="s">
        <v>154</v>
      </c>
      <c r="AU249" s="18" t="s">
        <v>86</v>
      </c>
    </row>
    <row r="250" spans="2:65" s="1" customFormat="1" ht="11.25">
      <c r="B250" s="33"/>
      <c r="D250" s="181" t="s">
        <v>970</v>
      </c>
      <c r="F250" s="182" t="s">
        <v>2656</v>
      </c>
      <c r="I250" s="146"/>
      <c r="L250" s="33"/>
      <c r="M250" s="147"/>
      <c r="T250" s="54"/>
      <c r="AT250" s="18" t="s">
        <v>970</v>
      </c>
      <c r="AU250" s="18" t="s">
        <v>86</v>
      </c>
    </row>
    <row r="251" spans="2:65" s="1" customFormat="1" ht="87.75">
      <c r="B251" s="33"/>
      <c r="D251" s="144" t="s">
        <v>984</v>
      </c>
      <c r="F251" s="148" t="s">
        <v>2657</v>
      </c>
      <c r="I251" s="146"/>
      <c r="L251" s="33"/>
      <c r="M251" s="147"/>
      <c r="T251" s="54"/>
      <c r="AT251" s="18" t="s">
        <v>984</v>
      </c>
      <c r="AU251" s="18" t="s">
        <v>86</v>
      </c>
    </row>
    <row r="252" spans="2:65" s="12" customFormat="1" ht="11.25">
      <c r="B252" s="163"/>
      <c r="D252" s="144" t="s">
        <v>476</v>
      </c>
      <c r="E252" s="164" t="s">
        <v>21</v>
      </c>
      <c r="F252" s="165" t="s">
        <v>2658</v>
      </c>
      <c r="H252" s="166">
        <v>240</v>
      </c>
      <c r="I252" s="167"/>
      <c r="L252" s="163"/>
      <c r="M252" s="168"/>
      <c r="T252" s="169"/>
      <c r="AT252" s="164" t="s">
        <v>476</v>
      </c>
      <c r="AU252" s="164" t="s">
        <v>86</v>
      </c>
      <c r="AV252" s="12" t="s">
        <v>86</v>
      </c>
      <c r="AW252" s="12" t="s">
        <v>38</v>
      </c>
      <c r="AX252" s="12" t="s">
        <v>77</v>
      </c>
      <c r="AY252" s="164" t="s">
        <v>146</v>
      </c>
    </row>
    <row r="253" spans="2:65" s="12" customFormat="1" ht="11.25">
      <c r="B253" s="163"/>
      <c r="D253" s="144" t="s">
        <v>476</v>
      </c>
      <c r="E253" s="164" t="s">
        <v>21</v>
      </c>
      <c r="F253" s="165" t="s">
        <v>2659</v>
      </c>
      <c r="H253" s="166">
        <v>160</v>
      </c>
      <c r="I253" s="167"/>
      <c r="L253" s="163"/>
      <c r="M253" s="168"/>
      <c r="T253" s="169"/>
      <c r="AT253" s="164" t="s">
        <v>476</v>
      </c>
      <c r="AU253" s="164" t="s">
        <v>86</v>
      </c>
      <c r="AV253" s="12" t="s">
        <v>86</v>
      </c>
      <c r="AW253" s="12" t="s">
        <v>38</v>
      </c>
      <c r="AX253" s="12" t="s">
        <v>77</v>
      </c>
      <c r="AY253" s="164" t="s">
        <v>146</v>
      </c>
    </row>
    <row r="254" spans="2:65" s="13" customFormat="1" ht="11.25">
      <c r="B254" s="170"/>
      <c r="D254" s="144" t="s">
        <v>476</v>
      </c>
      <c r="E254" s="171" t="s">
        <v>2471</v>
      </c>
      <c r="F254" s="172" t="s">
        <v>479</v>
      </c>
      <c r="H254" s="173">
        <v>400</v>
      </c>
      <c r="I254" s="174"/>
      <c r="L254" s="170"/>
      <c r="M254" s="175"/>
      <c r="T254" s="176"/>
      <c r="AT254" s="171" t="s">
        <v>476</v>
      </c>
      <c r="AU254" s="171" t="s">
        <v>86</v>
      </c>
      <c r="AV254" s="13" t="s">
        <v>168</v>
      </c>
      <c r="AW254" s="13" t="s">
        <v>38</v>
      </c>
      <c r="AX254" s="13" t="s">
        <v>84</v>
      </c>
      <c r="AY254" s="171" t="s">
        <v>146</v>
      </c>
    </row>
    <row r="255" spans="2:65" s="1" customFormat="1" ht="16.5" customHeight="1">
      <c r="B255" s="33"/>
      <c r="C255" s="149" t="s">
        <v>265</v>
      </c>
      <c r="D255" s="149" t="s">
        <v>195</v>
      </c>
      <c r="E255" s="150" t="s">
        <v>2660</v>
      </c>
      <c r="F255" s="151" t="s">
        <v>2661</v>
      </c>
      <c r="G255" s="152" t="s">
        <v>786</v>
      </c>
      <c r="H255" s="153">
        <v>16</v>
      </c>
      <c r="I255" s="154"/>
      <c r="J255" s="155">
        <f>ROUND(I255*H255,2)</f>
        <v>0</v>
      </c>
      <c r="K255" s="151" t="s">
        <v>967</v>
      </c>
      <c r="L255" s="33"/>
      <c r="M255" s="156" t="s">
        <v>21</v>
      </c>
      <c r="N255" s="157" t="s">
        <v>48</v>
      </c>
      <c r="P255" s="140">
        <f>O255*H255</f>
        <v>0</v>
      </c>
      <c r="Q255" s="140">
        <v>6.9999999999999994E-5</v>
      </c>
      <c r="R255" s="140">
        <f>Q255*H255</f>
        <v>1.1199999999999999E-3</v>
      </c>
      <c r="S255" s="140">
        <v>0</v>
      </c>
      <c r="T255" s="141">
        <f>S255*H255</f>
        <v>0</v>
      </c>
      <c r="AR255" s="142" t="s">
        <v>168</v>
      </c>
      <c r="AT255" s="142" t="s">
        <v>195</v>
      </c>
      <c r="AU255" s="142" t="s">
        <v>86</v>
      </c>
      <c r="AY255" s="18" t="s">
        <v>146</v>
      </c>
      <c r="BE255" s="143">
        <f>IF(N255="základní",J255,0)</f>
        <v>0</v>
      </c>
      <c r="BF255" s="143">
        <f>IF(N255="snížená",J255,0)</f>
        <v>0</v>
      </c>
      <c r="BG255" s="143">
        <f>IF(N255="zákl. přenesená",J255,0)</f>
        <v>0</v>
      </c>
      <c r="BH255" s="143">
        <f>IF(N255="sníž. přenesená",J255,0)</f>
        <v>0</v>
      </c>
      <c r="BI255" s="143">
        <f>IF(N255="nulová",J255,0)</f>
        <v>0</v>
      </c>
      <c r="BJ255" s="18" t="s">
        <v>84</v>
      </c>
      <c r="BK255" s="143">
        <f>ROUND(I255*H255,2)</f>
        <v>0</v>
      </c>
      <c r="BL255" s="18" t="s">
        <v>168</v>
      </c>
      <c r="BM255" s="142" t="s">
        <v>2662</v>
      </c>
    </row>
    <row r="256" spans="2:65" s="1" customFormat="1" ht="11.25">
      <c r="B256" s="33"/>
      <c r="D256" s="144" t="s">
        <v>154</v>
      </c>
      <c r="F256" s="145" t="s">
        <v>2663</v>
      </c>
      <c r="I256" s="146"/>
      <c r="L256" s="33"/>
      <c r="M256" s="147"/>
      <c r="T256" s="54"/>
      <c r="AT256" s="18" t="s">
        <v>154</v>
      </c>
      <c r="AU256" s="18" t="s">
        <v>86</v>
      </c>
    </row>
    <row r="257" spans="2:65" s="1" customFormat="1" ht="11.25">
      <c r="B257" s="33"/>
      <c r="D257" s="181" t="s">
        <v>970</v>
      </c>
      <c r="F257" s="182" t="s">
        <v>2664</v>
      </c>
      <c r="I257" s="146"/>
      <c r="L257" s="33"/>
      <c r="M257" s="147"/>
      <c r="T257" s="54"/>
      <c r="AT257" s="18" t="s">
        <v>970</v>
      </c>
      <c r="AU257" s="18" t="s">
        <v>86</v>
      </c>
    </row>
    <row r="258" spans="2:65" s="1" customFormat="1" ht="87.75">
      <c r="B258" s="33"/>
      <c r="D258" s="144" t="s">
        <v>984</v>
      </c>
      <c r="F258" s="148" t="s">
        <v>2657</v>
      </c>
      <c r="I258" s="146"/>
      <c r="L258" s="33"/>
      <c r="M258" s="147"/>
      <c r="T258" s="54"/>
      <c r="AT258" s="18" t="s">
        <v>984</v>
      </c>
      <c r="AU258" s="18" t="s">
        <v>86</v>
      </c>
    </row>
    <row r="259" spans="2:65" s="12" customFormat="1" ht="11.25">
      <c r="B259" s="163"/>
      <c r="D259" s="144" t="s">
        <v>476</v>
      </c>
      <c r="E259" s="164" t="s">
        <v>2474</v>
      </c>
      <c r="F259" s="165" t="s">
        <v>2665</v>
      </c>
      <c r="H259" s="166">
        <v>16</v>
      </c>
      <c r="I259" s="167"/>
      <c r="L259" s="163"/>
      <c r="M259" s="168"/>
      <c r="T259" s="169"/>
      <c r="AT259" s="164" t="s">
        <v>476</v>
      </c>
      <c r="AU259" s="164" t="s">
        <v>86</v>
      </c>
      <c r="AV259" s="12" t="s">
        <v>86</v>
      </c>
      <c r="AW259" s="12" t="s">
        <v>38</v>
      </c>
      <c r="AX259" s="12" t="s">
        <v>84</v>
      </c>
      <c r="AY259" s="164" t="s">
        <v>146</v>
      </c>
    </row>
    <row r="260" spans="2:65" s="1" customFormat="1" ht="16.5" customHeight="1">
      <c r="B260" s="33"/>
      <c r="C260" s="149" t="s">
        <v>269</v>
      </c>
      <c r="D260" s="149" t="s">
        <v>195</v>
      </c>
      <c r="E260" s="150" t="s">
        <v>2666</v>
      </c>
      <c r="F260" s="151" t="s">
        <v>2667</v>
      </c>
      <c r="G260" s="152" t="s">
        <v>786</v>
      </c>
      <c r="H260" s="153">
        <v>400</v>
      </c>
      <c r="I260" s="154"/>
      <c r="J260" s="155">
        <f>ROUND(I260*H260,2)</f>
        <v>0</v>
      </c>
      <c r="K260" s="151" t="s">
        <v>21</v>
      </c>
      <c r="L260" s="33"/>
      <c r="M260" s="156" t="s">
        <v>21</v>
      </c>
      <c r="N260" s="157" t="s">
        <v>48</v>
      </c>
      <c r="P260" s="140">
        <f>O260*H260</f>
        <v>0</v>
      </c>
      <c r="Q260" s="140">
        <v>2.0000000000000001E-4</v>
      </c>
      <c r="R260" s="140">
        <f>Q260*H260</f>
        <v>0.08</v>
      </c>
      <c r="S260" s="140">
        <v>0</v>
      </c>
      <c r="T260" s="141">
        <f>S260*H260</f>
        <v>0</v>
      </c>
      <c r="AR260" s="142" t="s">
        <v>168</v>
      </c>
      <c r="AT260" s="142" t="s">
        <v>195</v>
      </c>
      <c r="AU260" s="142" t="s">
        <v>86</v>
      </c>
      <c r="AY260" s="18" t="s">
        <v>146</v>
      </c>
      <c r="BE260" s="143">
        <f>IF(N260="základní",J260,0)</f>
        <v>0</v>
      </c>
      <c r="BF260" s="143">
        <f>IF(N260="snížená",J260,0)</f>
        <v>0</v>
      </c>
      <c r="BG260" s="143">
        <f>IF(N260="zákl. přenesená",J260,0)</f>
        <v>0</v>
      </c>
      <c r="BH260" s="143">
        <f>IF(N260="sníž. přenesená",J260,0)</f>
        <v>0</v>
      </c>
      <c r="BI260" s="143">
        <f>IF(N260="nulová",J260,0)</f>
        <v>0</v>
      </c>
      <c r="BJ260" s="18" t="s">
        <v>84</v>
      </c>
      <c r="BK260" s="143">
        <f>ROUND(I260*H260,2)</f>
        <v>0</v>
      </c>
      <c r="BL260" s="18" t="s">
        <v>168</v>
      </c>
      <c r="BM260" s="142" t="s">
        <v>2668</v>
      </c>
    </row>
    <row r="261" spans="2:65" s="1" customFormat="1" ht="11.25">
      <c r="B261" s="33"/>
      <c r="D261" s="144" t="s">
        <v>154</v>
      </c>
      <c r="F261" s="145" t="s">
        <v>2669</v>
      </c>
      <c r="I261" s="146"/>
      <c r="L261" s="33"/>
      <c r="M261" s="147"/>
      <c r="T261" s="54"/>
      <c r="AT261" s="18" t="s">
        <v>154</v>
      </c>
      <c r="AU261" s="18" t="s">
        <v>86</v>
      </c>
    </row>
    <row r="262" spans="2:65" s="1" customFormat="1" ht="87.75">
      <c r="B262" s="33"/>
      <c r="D262" s="144" t="s">
        <v>984</v>
      </c>
      <c r="F262" s="148" t="s">
        <v>2657</v>
      </c>
      <c r="I262" s="146"/>
      <c r="L262" s="33"/>
      <c r="M262" s="147"/>
      <c r="T262" s="54"/>
      <c r="AT262" s="18" t="s">
        <v>984</v>
      </c>
      <c r="AU262" s="18" t="s">
        <v>86</v>
      </c>
    </row>
    <row r="263" spans="2:65" s="12" customFormat="1" ht="11.25">
      <c r="B263" s="163"/>
      <c r="D263" s="144" t="s">
        <v>476</v>
      </c>
      <c r="E263" s="164" t="s">
        <v>21</v>
      </c>
      <c r="F263" s="165" t="s">
        <v>2471</v>
      </c>
      <c r="H263" s="166">
        <v>400</v>
      </c>
      <c r="I263" s="167"/>
      <c r="L263" s="163"/>
      <c r="M263" s="168"/>
      <c r="T263" s="169"/>
      <c r="AT263" s="164" t="s">
        <v>476</v>
      </c>
      <c r="AU263" s="164" t="s">
        <v>86</v>
      </c>
      <c r="AV263" s="12" t="s">
        <v>86</v>
      </c>
      <c r="AW263" s="12" t="s">
        <v>38</v>
      </c>
      <c r="AX263" s="12" t="s">
        <v>84</v>
      </c>
      <c r="AY263" s="164" t="s">
        <v>146</v>
      </c>
    </row>
    <row r="264" spans="2:65" s="1" customFormat="1" ht="16.5" customHeight="1">
      <c r="B264" s="33"/>
      <c r="C264" s="149" t="s">
        <v>273</v>
      </c>
      <c r="D264" s="149" t="s">
        <v>195</v>
      </c>
      <c r="E264" s="150" t="s">
        <v>2670</v>
      </c>
      <c r="F264" s="151" t="s">
        <v>2671</v>
      </c>
      <c r="G264" s="152" t="s">
        <v>786</v>
      </c>
      <c r="H264" s="153">
        <v>16</v>
      </c>
      <c r="I264" s="154"/>
      <c r="J264" s="155">
        <f>ROUND(I264*H264,2)</f>
        <v>0</v>
      </c>
      <c r="K264" s="151" t="s">
        <v>967</v>
      </c>
      <c r="L264" s="33"/>
      <c r="M264" s="156" t="s">
        <v>21</v>
      </c>
      <c r="N264" s="157" t="s">
        <v>48</v>
      </c>
      <c r="P264" s="140">
        <f>O264*H264</f>
        <v>0</v>
      </c>
      <c r="Q264" s="140">
        <v>5.5999999999999995E-4</v>
      </c>
      <c r="R264" s="140">
        <f>Q264*H264</f>
        <v>8.9599999999999992E-3</v>
      </c>
      <c r="S264" s="140">
        <v>0</v>
      </c>
      <c r="T264" s="141">
        <f>S264*H264</f>
        <v>0</v>
      </c>
      <c r="AR264" s="142" t="s">
        <v>168</v>
      </c>
      <c r="AT264" s="142" t="s">
        <v>195</v>
      </c>
      <c r="AU264" s="142" t="s">
        <v>86</v>
      </c>
      <c r="AY264" s="18" t="s">
        <v>146</v>
      </c>
      <c r="BE264" s="143">
        <f>IF(N264="základní",J264,0)</f>
        <v>0</v>
      </c>
      <c r="BF264" s="143">
        <f>IF(N264="snížená",J264,0)</f>
        <v>0</v>
      </c>
      <c r="BG264" s="143">
        <f>IF(N264="zákl. přenesená",J264,0)</f>
        <v>0</v>
      </c>
      <c r="BH264" s="143">
        <f>IF(N264="sníž. přenesená",J264,0)</f>
        <v>0</v>
      </c>
      <c r="BI264" s="143">
        <f>IF(N264="nulová",J264,0)</f>
        <v>0</v>
      </c>
      <c r="BJ264" s="18" t="s">
        <v>84</v>
      </c>
      <c r="BK264" s="143">
        <f>ROUND(I264*H264,2)</f>
        <v>0</v>
      </c>
      <c r="BL264" s="18" t="s">
        <v>168</v>
      </c>
      <c r="BM264" s="142" t="s">
        <v>2672</v>
      </c>
    </row>
    <row r="265" spans="2:65" s="1" customFormat="1" ht="11.25">
      <c r="B265" s="33"/>
      <c r="D265" s="144" t="s">
        <v>154</v>
      </c>
      <c r="F265" s="145" t="s">
        <v>2673</v>
      </c>
      <c r="I265" s="146"/>
      <c r="L265" s="33"/>
      <c r="M265" s="147"/>
      <c r="T265" s="54"/>
      <c r="AT265" s="18" t="s">
        <v>154</v>
      </c>
      <c r="AU265" s="18" t="s">
        <v>86</v>
      </c>
    </row>
    <row r="266" spans="2:65" s="1" customFormat="1" ht="11.25">
      <c r="B266" s="33"/>
      <c r="D266" s="181" t="s">
        <v>970</v>
      </c>
      <c r="F266" s="182" t="s">
        <v>2674</v>
      </c>
      <c r="I266" s="146"/>
      <c r="L266" s="33"/>
      <c r="M266" s="147"/>
      <c r="T266" s="54"/>
      <c r="AT266" s="18" t="s">
        <v>970</v>
      </c>
      <c r="AU266" s="18" t="s">
        <v>86</v>
      </c>
    </row>
    <row r="267" spans="2:65" s="1" customFormat="1" ht="87.75">
      <c r="B267" s="33"/>
      <c r="D267" s="144" t="s">
        <v>984</v>
      </c>
      <c r="F267" s="148" t="s">
        <v>2657</v>
      </c>
      <c r="I267" s="146"/>
      <c r="L267" s="33"/>
      <c r="M267" s="147"/>
      <c r="T267" s="54"/>
      <c r="AT267" s="18" t="s">
        <v>984</v>
      </c>
      <c r="AU267" s="18" t="s">
        <v>86</v>
      </c>
    </row>
    <row r="268" spans="2:65" s="12" customFormat="1" ht="11.25">
      <c r="B268" s="163"/>
      <c r="D268" s="144" t="s">
        <v>476</v>
      </c>
      <c r="E268" s="164" t="s">
        <v>21</v>
      </c>
      <c r="F268" s="165" t="s">
        <v>2675</v>
      </c>
      <c r="H268" s="166">
        <v>16</v>
      </c>
      <c r="I268" s="167"/>
      <c r="L268" s="163"/>
      <c r="M268" s="168"/>
      <c r="T268" s="169"/>
      <c r="AT268" s="164" t="s">
        <v>476</v>
      </c>
      <c r="AU268" s="164" t="s">
        <v>86</v>
      </c>
      <c r="AV268" s="12" t="s">
        <v>86</v>
      </c>
      <c r="AW268" s="12" t="s">
        <v>38</v>
      </c>
      <c r="AX268" s="12" t="s">
        <v>84</v>
      </c>
      <c r="AY268" s="164" t="s">
        <v>146</v>
      </c>
    </row>
    <row r="269" spans="2:65" s="1" customFormat="1" ht="16.5" customHeight="1">
      <c r="B269" s="33"/>
      <c r="C269" s="149" t="s">
        <v>277</v>
      </c>
      <c r="D269" s="149" t="s">
        <v>195</v>
      </c>
      <c r="E269" s="150" t="s">
        <v>2676</v>
      </c>
      <c r="F269" s="151" t="s">
        <v>2677</v>
      </c>
      <c r="G269" s="152" t="s">
        <v>251</v>
      </c>
      <c r="H269" s="153">
        <v>6.6</v>
      </c>
      <c r="I269" s="154"/>
      <c r="J269" s="155">
        <f>ROUND(I269*H269,2)</f>
        <v>0</v>
      </c>
      <c r="K269" s="151" t="s">
        <v>967</v>
      </c>
      <c r="L269" s="33"/>
      <c r="M269" s="156" t="s">
        <v>21</v>
      </c>
      <c r="N269" s="157" t="s">
        <v>48</v>
      </c>
      <c r="P269" s="140">
        <f>O269*H269</f>
        <v>0</v>
      </c>
      <c r="Q269" s="140">
        <v>6.9250000000000006E-2</v>
      </c>
      <c r="R269" s="140">
        <f>Q269*H269</f>
        <v>0.45705000000000001</v>
      </c>
      <c r="S269" s="140">
        <v>0</v>
      </c>
      <c r="T269" s="141">
        <f>S269*H269</f>
        <v>0</v>
      </c>
      <c r="AR269" s="142" t="s">
        <v>168</v>
      </c>
      <c r="AT269" s="142" t="s">
        <v>195</v>
      </c>
      <c r="AU269" s="142" t="s">
        <v>86</v>
      </c>
      <c r="AY269" s="18" t="s">
        <v>146</v>
      </c>
      <c r="BE269" s="143">
        <f>IF(N269="základní",J269,0)</f>
        <v>0</v>
      </c>
      <c r="BF269" s="143">
        <f>IF(N269="snížená",J269,0)</f>
        <v>0</v>
      </c>
      <c r="BG269" s="143">
        <f>IF(N269="zákl. přenesená",J269,0)</f>
        <v>0</v>
      </c>
      <c r="BH269" s="143">
        <f>IF(N269="sníž. přenesená",J269,0)</f>
        <v>0</v>
      </c>
      <c r="BI269" s="143">
        <f>IF(N269="nulová",J269,0)</f>
        <v>0</v>
      </c>
      <c r="BJ269" s="18" t="s">
        <v>84</v>
      </c>
      <c r="BK269" s="143">
        <f>ROUND(I269*H269,2)</f>
        <v>0</v>
      </c>
      <c r="BL269" s="18" t="s">
        <v>168</v>
      </c>
      <c r="BM269" s="142" t="s">
        <v>2678</v>
      </c>
    </row>
    <row r="270" spans="2:65" s="1" customFormat="1" ht="11.25">
      <c r="B270" s="33"/>
      <c r="D270" s="144" t="s">
        <v>154</v>
      </c>
      <c r="F270" s="145" t="s">
        <v>2679</v>
      </c>
      <c r="I270" s="146"/>
      <c r="L270" s="33"/>
      <c r="M270" s="147"/>
      <c r="T270" s="54"/>
      <c r="AT270" s="18" t="s">
        <v>154</v>
      </c>
      <c r="AU270" s="18" t="s">
        <v>86</v>
      </c>
    </row>
    <row r="271" spans="2:65" s="1" customFormat="1" ht="11.25">
      <c r="B271" s="33"/>
      <c r="D271" s="181" t="s">
        <v>970</v>
      </c>
      <c r="F271" s="182" t="s">
        <v>2680</v>
      </c>
      <c r="I271" s="146"/>
      <c r="L271" s="33"/>
      <c r="M271" s="147"/>
      <c r="T271" s="54"/>
      <c r="AT271" s="18" t="s">
        <v>970</v>
      </c>
      <c r="AU271" s="18" t="s">
        <v>86</v>
      </c>
    </row>
    <row r="272" spans="2:65" s="1" customFormat="1" ht="39">
      <c r="B272" s="33"/>
      <c r="D272" s="144" t="s">
        <v>984</v>
      </c>
      <c r="F272" s="148" t="s">
        <v>2681</v>
      </c>
      <c r="I272" s="146"/>
      <c r="L272" s="33"/>
      <c r="M272" s="147"/>
      <c r="T272" s="54"/>
      <c r="AT272" s="18" t="s">
        <v>984</v>
      </c>
      <c r="AU272" s="18" t="s">
        <v>86</v>
      </c>
    </row>
    <row r="273" spans="2:65" s="1" customFormat="1" ht="29.25">
      <c r="B273" s="33"/>
      <c r="D273" s="144" t="s">
        <v>156</v>
      </c>
      <c r="F273" s="148" t="s">
        <v>2682</v>
      </c>
      <c r="I273" s="146"/>
      <c r="L273" s="33"/>
      <c r="M273" s="147"/>
      <c r="T273" s="54"/>
      <c r="AT273" s="18" t="s">
        <v>156</v>
      </c>
      <c r="AU273" s="18" t="s">
        <v>86</v>
      </c>
    </row>
    <row r="274" spans="2:65" s="12" customFormat="1" ht="11.25">
      <c r="B274" s="163"/>
      <c r="D274" s="144" t="s">
        <v>476</v>
      </c>
      <c r="E274" s="164" t="s">
        <v>21</v>
      </c>
      <c r="F274" s="165" t="s">
        <v>2683</v>
      </c>
      <c r="H274" s="166">
        <v>6.6</v>
      </c>
      <c r="I274" s="167"/>
      <c r="L274" s="163"/>
      <c r="M274" s="168"/>
      <c r="T274" s="169"/>
      <c r="AT274" s="164" t="s">
        <v>476</v>
      </c>
      <c r="AU274" s="164" t="s">
        <v>86</v>
      </c>
      <c r="AV274" s="12" t="s">
        <v>86</v>
      </c>
      <c r="AW274" s="12" t="s">
        <v>38</v>
      </c>
      <c r="AX274" s="12" t="s">
        <v>84</v>
      </c>
      <c r="AY274" s="164" t="s">
        <v>146</v>
      </c>
    </row>
    <row r="275" spans="2:65" s="11" customFormat="1" ht="22.9" customHeight="1">
      <c r="B275" s="120"/>
      <c r="D275" s="121" t="s">
        <v>76</v>
      </c>
      <c r="E275" s="158" t="s">
        <v>2189</v>
      </c>
      <c r="F275" s="158" t="s">
        <v>2190</v>
      </c>
      <c r="I275" s="123"/>
      <c r="J275" s="159">
        <f>BK275</f>
        <v>0</v>
      </c>
      <c r="L275" s="120"/>
      <c r="M275" s="125"/>
      <c r="P275" s="126">
        <f>SUM(P276:P280)</f>
        <v>0</v>
      </c>
      <c r="R275" s="126">
        <f>SUM(R276:R280)</f>
        <v>0</v>
      </c>
      <c r="T275" s="127">
        <f>SUM(T276:T280)</f>
        <v>0</v>
      </c>
      <c r="AR275" s="121" t="s">
        <v>84</v>
      </c>
      <c r="AT275" s="128" t="s">
        <v>76</v>
      </c>
      <c r="AU275" s="128" t="s">
        <v>84</v>
      </c>
      <c r="AY275" s="121" t="s">
        <v>146</v>
      </c>
      <c r="BK275" s="129">
        <f>SUM(BK276:BK280)</f>
        <v>0</v>
      </c>
    </row>
    <row r="276" spans="2:65" s="1" customFormat="1" ht="16.5" customHeight="1">
      <c r="B276" s="33"/>
      <c r="C276" s="149" t="s">
        <v>281</v>
      </c>
      <c r="D276" s="149" t="s">
        <v>195</v>
      </c>
      <c r="E276" s="150" t="s">
        <v>2192</v>
      </c>
      <c r="F276" s="151" t="s">
        <v>471</v>
      </c>
      <c r="G276" s="152" t="s">
        <v>472</v>
      </c>
      <c r="H276" s="153">
        <v>20.260000000000002</v>
      </c>
      <c r="I276" s="154"/>
      <c r="J276" s="155">
        <f>ROUND(I276*H276,2)</f>
        <v>0</v>
      </c>
      <c r="K276" s="151" t="s">
        <v>21</v>
      </c>
      <c r="L276" s="33"/>
      <c r="M276" s="156" t="s">
        <v>21</v>
      </c>
      <c r="N276" s="157" t="s">
        <v>48</v>
      </c>
      <c r="P276" s="140">
        <f>O276*H276</f>
        <v>0</v>
      </c>
      <c r="Q276" s="140">
        <v>0</v>
      </c>
      <c r="R276" s="140">
        <f>Q276*H276</f>
        <v>0</v>
      </c>
      <c r="S276" s="140">
        <v>0</v>
      </c>
      <c r="T276" s="141">
        <f>S276*H276</f>
        <v>0</v>
      </c>
      <c r="AR276" s="142" t="s">
        <v>168</v>
      </c>
      <c r="AT276" s="142" t="s">
        <v>195</v>
      </c>
      <c r="AU276" s="142" t="s">
        <v>86</v>
      </c>
      <c r="AY276" s="18" t="s">
        <v>146</v>
      </c>
      <c r="BE276" s="143">
        <f>IF(N276="základní",J276,0)</f>
        <v>0</v>
      </c>
      <c r="BF276" s="143">
        <f>IF(N276="snížená",J276,0)</f>
        <v>0</v>
      </c>
      <c r="BG276" s="143">
        <f>IF(N276="zákl. přenesená",J276,0)</f>
        <v>0</v>
      </c>
      <c r="BH276" s="143">
        <f>IF(N276="sníž. přenesená",J276,0)</f>
        <v>0</v>
      </c>
      <c r="BI276" s="143">
        <f>IF(N276="nulová",J276,0)</f>
        <v>0</v>
      </c>
      <c r="BJ276" s="18" t="s">
        <v>84</v>
      </c>
      <c r="BK276" s="143">
        <f>ROUND(I276*H276,2)</f>
        <v>0</v>
      </c>
      <c r="BL276" s="18" t="s">
        <v>168</v>
      </c>
      <c r="BM276" s="142" t="s">
        <v>2684</v>
      </c>
    </row>
    <row r="277" spans="2:65" s="1" customFormat="1" ht="11.25">
      <c r="B277" s="33"/>
      <c r="D277" s="144" t="s">
        <v>154</v>
      </c>
      <c r="F277" s="145" t="s">
        <v>474</v>
      </c>
      <c r="I277" s="146"/>
      <c r="L277" s="33"/>
      <c r="M277" s="147"/>
      <c r="T277" s="54"/>
      <c r="AT277" s="18" t="s">
        <v>154</v>
      </c>
      <c r="AU277" s="18" t="s">
        <v>86</v>
      </c>
    </row>
    <row r="278" spans="2:65" s="12" customFormat="1" ht="11.25">
      <c r="B278" s="163"/>
      <c r="D278" s="144" t="s">
        <v>476</v>
      </c>
      <c r="E278" s="164" t="s">
        <v>21</v>
      </c>
      <c r="F278" s="165" t="s">
        <v>2685</v>
      </c>
      <c r="H278" s="166">
        <v>19.225000000000001</v>
      </c>
      <c r="I278" s="167"/>
      <c r="L278" s="163"/>
      <c r="M278" s="168"/>
      <c r="T278" s="169"/>
      <c r="AT278" s="164" t="s">
        <v>476</v>
      </c>
      <c r="AU278" s="164" t="s">
        <v>86</v>
      </c>
      <c r="AV278" s="12" t="s">
        <v>86</v>
      </c>
      <c r="AW278" s="12" t="s">
        <v>38</v>
      </c>
      <c r="AX278" s="12" t="s">
        <v>77</v>
      </c>
      <c r="AY278" s="164" t="s">
        <v>146</v>
      </c>
    </row>
    <row r="279" spans="2:65" s="12" customFormat="1" ht="11.25">
      <c r="B279" s="163"/>
      <c r="D279" s="144" t="s">
        <v>476</v>
      </c>
      <c r="E279" s="164" t="s">
        <v>21</v>
      </c>
      <c r="F279" s="165" t="s">
        <v>2686</v>
      </c>
      <c r="H279" s="166">
        <v>1.0349999999999999</v>
      </c>
      <c r="I279" s="167"/>
      <c r="L279" s="163"/>
      <c r="M279" s="168"/>
      <c r="T279" s="169"/>
      <c r="AT279" s="164" t="s">
        <v>476</v>
      </c>
      <c r="AU279" s="164" t="s">
        <v>86</v>
      </c>
      <c r="AV279" s="12" t="s">
        <v>86</v>
      </c>
      <c r="AW279" s="12" t="s">
        <v>38</v>
      </c>
      <c r="AX279" s="12" t="s">
        <v>77</v>
      </c>
      <c r="AY279" s="164" t="s">
        <v>146</v>
      </c>
    </row>
    <row r="280" spans="2:65" s="13" customFormat="1" ht="11.25">
      <c r="B280" s="170"/>
      <c r="D280" s="144" t="s">
        <v>476</v>
      </c>
      <c r="E280" s="171" t="s">
        <v>2200</v>
      </c>
      <c r="F280" s="172" t="s">
        <v>479</v>
      </c>
      <c r="H280" s="173">
        <v>20.260000000000002</v>
      </c>
      <c r="I280" s="174"/>
      <c r="L280" s="170"/>
      <c r="M280" s="175"/>
      <c r="T280" s="176"/>
      <c r="AT280" s="171" t="s">
        <v>476</v>
      </c>
      <c r="AU280" s="171" t="s">
        <v>86</v>
      </c>
      <c r="AV280" s="13" t="s">
        <v>168</v>
      </c>
      <c r="AW280" s="13" t="s">
        <v>38</v>
      </c>
      <c r="AX280" s="13" t="s">
        <v>84</v>
      </c>
      <c r="AY280" s="171" t="s">
        <v>146</v>
      </c>
    </row>
    <row r="281" spans="2:65" s="11" customFormat="1" ht="22.9" customHeight="1">
      <c r="B281" s="120"/>
      <c r="D281" s="121" t="s">
        <v>76</v>
      </c>
      <c r="E281" s="158" t="s">
        <v>2220</v>
      </c>
      <c r="F281" s="158" t="s">
        <v>2221</v>
      </c>
      <c r="I281" s="123"/>
      <c r="J281" s="159">
        <f>BK281</f>
        <v>0</v>
      </c>
      <c r="L281" s="120"/>
      <c r="M281" s="125"/>
      <c r="P281" s="126">
        <f>SUM(P282:P285)</f>
        <v>0</v>
      </c>
      <c r="R281" s="126">
        <f>SUM(R282:R285)</f>
        <v>0</v>
      </c>
      <c r="T281" s="127">
        <f>SUM(T282:T285)</f>
        <v>0</v>
      </c>
      <c r="AR281" s="121" t="s">
        <v>84</v>
      </c>
      <c r="AT281" s="128" t="s">
        <v>76</v>
      </c>
      <c r="AU281" s="128" t="s">
        <v>84</v>
      </c>
      <c r="AY281" s="121" t="s">
        <v>146</v>
      </c>
      <c r="BK281" s="129">
        <f>SUM(BK282:BK285)</f>
        <v>0</v>
      </c>
    </row>
    <row r="282" spans="2:65" s="1" customFormat="1" ht="16.5" customHeight="1">
      <c r="B282" s="33"/>
      <c r="C282" s="149" t="s">
        <v>285</v>
      </c>
      <c r="D282" s="149" t="s">
        <v>195</v>
      </c>
      <c r="E282" s="150" t="s">
        <v>2223</v>
      </c>
      <c r="F282" s="151" t="s">
        <v>2224</v>
      </c>
      <c r="G282" s="152" t="s">
        <v>472</v>
      </c>
      <c r="H282" s="153">
        <v>5.4340000000000002</v>
      </c>
      <c r="I282" s="154"/>
      <c r="J282" s="155">
        <f>ROUND(I282*H282,2)</f>
        <v>0</v>
      </c>
      <c r="K282" s="151" t="s">
        <v>967</v>
      </c>
      <c r="L282" s="33"/>
      <c r="M282" s="156" t="s">
        <v>21</v>
      </c>
      <c r="N282" s="157" t="s">
        <v>48</v>
      </c>
      <c r="P282" s="140">
        <f>O282*H282</f>
        <v>0</v>
      </c>
      <c r="Q282" s="140">
        <v>0</v>
      </c>
      <c r="R282" s="140">
        <f>Q282*H282</f>
        <v>0</v>
      </c>
      <c r="S282" s="140">
        <v>0</v>
      </c>
      <c r="T282" s="141">
        <f>S282*H282</f>
        <v>0</v>
      </c>
      <c r="AR282" s="142" t="s">
        <v>168</v>
      </c>
      <c r="AT282" s="142" t="s">
        <v>195</v>
      </c>
      <c r="AU282" s="142" t="s">
        <v>86</v>
      </c>
      <c r="AY282" s="18" t="s">
        <v>146</v>
      </c>
      <c r="BE282" s="143">
        <f>IF(N282="základní",J282,0)</f>
        <v>0</v>
      </c>
      <c r="BF282" s="143">
        <f>IF(N282="snížená",J282,0)</f>
        <v>0</v>
      </c>
      <c r="BG282" s="143">
        <f>IF(N282="zákl. přenesená",J282,0)</f>
        <v>0</v>
      </c>
      <c r="BH282" s="143">
        <f>IF(N282="sníž. přenesená",J282,0)</f>
        <v>0</v>
      </c>
      <c r="BI282" s="143">
        <f>IF(N282="nulová",J282,0)</f>
        <v>0</v>
      </c>
      <c r="BJ282" s="18" t="s">
        <v>84</v>
      </c>
      <c r="BK282" s="143">
        <f>ROUND(I282*H282,2)</f>
        <v>0</v>
      </c>
      <c r="BL282" s="18" t="s">
        <v>168</v>
      </c>
      <c r="BM282" s="142" t="s">
        <v>2687</v>
      </c>
    </row>
    <row r="283" spans="2:65" s="1" customFormat="1" ht="11.25">
      <c r="B283" s="33"/>
      <c r="D283" s="144" t="s">
        <v>154</v>
      </c>
      <c r="F283" s="145" t="s">
        <v>2226</v>
      </c>
      <c r="I283" s="146"/>
      <c r="L283" s="33"/>
      <c r="M283" s="147"/>
      <c r="T283" s="54"/>
      <c r="AT283" s="18" t="s">
        <v>154</v>
      </c>
      <c r="AU283" s="18" t="s">
        <v>86</v>
      </c>
    </row>
    <row r="284" spans="2:65" s="1" customFormat="1" ht="11.25">
      <c r="B284" s="33"/>
      <c r="D284" s="181" t="s">
        <v>970</v>
      </c>
      <c r="F284" s="182" t="s">
        <v>2227</v>
      </c>
      <c r="I284" s="146"/>
      <c r="L284" s="33"/>
      <c r="M284" s="147"/>
      <c r="T284" s="54"/>
      <c r="AT284" s="18" t="s">
        <v>970</v>
      </c>
      <c r="AU284" s="18" t="s">
        <v>86</v>
      </c>
    </row>
    <row r="285" spans="2:65" s="1" customFormat="1" ht="29.25">
      <c r="B285" s="33"/>
      <c r="D285" s="144" t="s">
        <v>984</v>
      </c>
      <c r="F285" s="148" t="s">
        <v>2228</v>
      </c>
      <c r="I285" s="146"/>
      <c r="L285" s="33"/>
      <c r="M285" s="147"/>
      <c r="T285" s="54"/>
      <c r="AT285" s="18" t="s">
        <v>984</v>
      </c>
      <c r="AU285" s="18" t="s">
        <v>86</v>
      </c>
    </row>
    <row r="286" spans="2:65" s="11" customFormat="1" ht="25.9" customHeight="1">
      <c r="B286" s="120"/>
      <c r="D286" s="121" t="s">
        <v>76</v>
      </c>
      <c r="E286" s="122" t="s">
        <v>2229</v>
      </c>
      <c r="F286" s="122" t="s">
        <v>2230</v>
      </c>
      <c r="I286" s="123"/>
      <c r="J286" s="124">
        <f>BK286</f>
        <v>0</v>
      </c>
      <c r="L286" s="120"/>
      <c r="M286" s="125"/>
      <c r="P286" s="126">
        <f>P287+P309</f>
        <v>0</v>
      </c>
      <c r="R286" s="126">
        <f>R287+R309</f>
        <v>33.958809199999997</v>
      </c>
      <c r="T286" s="127">
        <f>T287+T309</f>
        <v>20.26004</v>
      </c>
      <c r="AR286" s="121" t="s">
        <v>86</v>
      </c>
      <c r="AT286" s="128" t="s">
        <v>76</v>
      </c>
      <c r="AU286" s="128" t="s">
        <v>77</v>
      </c>
      <c r="AY286" s="121" t="s">
        <v>146</v>
      </c>
      <c r="BK286" s="129">
        <f>BK287+BK309</f>
        <v>0</v>
      </c>
    </row>
    <row r="287" spans="2:65" s="11" customFormat="1" ht="22.9" customHeight="1">
      <c r="B287" s="120"/>
      <c r="D287" s="121" t="s">
        <v>76</v>
      </c>
      <c r="E287" s="158" t="s">
        <v>2688</v>
      </c>
      <c r="F287" s="158" t="s">
        <v>2689</v>
      </c>
      <c r="I287" s="123"/>
      <c r="J287" s="159">
        <f>BK287</f>
        <v>0</v>
      </c>
      <c r="L287" s="120"/>
      <c r="M287" s="125"/>
      <c r="P287" s="126">
        <f>SUM(P288:P308)</f>
        <v>0</v>
      </c>
      <c r="R287" s="126">
        <f>SUM(R288:R308)</f>
        <v>0.2482452</v>
      </c>
      <c r="T287" s="127">
        <f>SUM(T288:T308)</f>
        <v>0</v>
      </c>
      <c r="AR287" s="121" t="s">
        <v>86</v>
      </c>
      <c r="AT287" s="128" t="s">
        <v>76</v>
      </c>
      <c r="AU287" s="128" t="s">
        <v>84</v>
      </c>
      <c r="AY287" s="121" t="s">
        <v>146</v>
      </c>
      <c r="BK287" s="129">
        <f>SUM(BK288:BK308)</f>
        <v>0</v>
      </c>
    </row>
    <row r="288" spans="2:65" s="1" customFormat="1" ht="16.5" customHeight="1">
      <c r="B288" s="33"/>
      <c r="C288" s="149" t="s">
        <v>290</v>
      </c>
      <c r="D288" s="149" t="s">
        <v>195</v>
      </c>
      <c r="E288" s="150" t="s">
        <v>2690</v>
      </c>
      <c r="F288" s="151" t="s">
        <v>2691</v>
      </c>
      <c r="G288" s="152" t="s">
        <v>722</v>
      </c>
      <c r="H288" s="153">
        <v>9.36</v>
      </c>
      <c r="I288" s="154"/>
      <c r="J288" s="155">
        <f>ROUND(I288*H288,2)</f>
        <v>0</v>
      </c>
      <c r="K288" s="151" t="s">
        <v>967</v>
      </c>
      <c r="L288" s="33"/>
      <c r="M288" s="156" t="s">
        <v>21</v>
      </c>
      <c r="N288" s="157" t="s">
        <v>48</v>
      </c>
      <c r="P288" s="140">
        <f>O288*H288</f>
        <v>0</v>
      </c>
      <c r="Q288" s="140">
        <v>6.0000000000000001E-3</v>
      </c>
      <c r="R288" s="140">
        <f>Q288*H288</f>
        <v>5.6159999999999995E-2</v>
      </c>
      <c r="S288" s="140">
        <v>0</v>
      </c>
      <c r="T288" s="141">
        <f>S288*H288</f>
        <v>0</v>
      </c>
      <c r="AR288" s="142" t="s">
        <v>228</v>
      </c>
      <c r="AT288" s="142" t="s">
        <v>195</v>
      </c>
      <c r="AU288" s="142" t="s">
        <v>86</v>
      </c>
      <c r="AY288" s="18" t="s">
        <v>146</v>
      </c>
      <c r="BE288" s="143">
        <f>IF(N288="základní",J288,0)</f>
        <v>0</v>
      </c>
      <c r="BF288" s="143">
        <f>IF(N288="snížená",J288,0)</f>
        <v>0</v>
      </c>
      <c r="BG288" s="143">
        <f>IF(N288="zákl. přenesená",J288,0)</f>
        <v>0</v>
      </c>
      <c r="BH288" s="143">
        <f>IF(N288="sníž. přenesená",J288,0)</f>
        <v>0</v>
      </c>
      <c r="BI288" s="143">
        <f>IF(N288="nulová",J288,0)</f>
        <v>0</v>
      </c>
      <c r="BJ288" s="18" t="s">
        <v>84</v>
      </c>
      <c r="BK288" s="143">
        <f>ROUND(I288*H288,2)</f>
        <v>0</v>
      </c>
      <c r="BL288" s="18" t="s">
        <v>228</v>
      </c>
      <c r="BM288" s="142" t="s">
        <v>2692</v>
      </c>
    </row>
    <row r="289" spans="2:65" s="1" customFormat="1" ht="11.25">
      <c r="B289" s="33"/>
      <c r="D289" s="144" t="s">
        <v>154</v>
      </c>
      <c r="F289" s="145" t="s">
        <v>2693</v>
      </c>
      <c r="I289" s="146"/>
      <c r="L289" s="33"/>
      <c r="M289" s="147"/>
      <c r="T289" s="54"/>
      <c r="AT289" s="18" t="s">
        <v>154</v>
      </c>
      <c r="AU289" s="18" t="s">
        <v>86</v>
      </c>
    </row>
    <row r="290" spans="2:65" s="1" customFormat="1" ht="11.25">
      <c r="B290" s="33"/>
      <c r="D290" s="181" t="s">
        <v>970</v>
      </c>
      <c r="F290" s="182" t="s">
        <v>2694</v>
      </c>
      <c r="I290" s="146"/>
      <c r="L290" s="33"/>
      <c r="M290" s="147"/>
      <c r="T290" s="54"/>
      <c r="AT290" s="18" t="s">
        <v>970</v>
      </c>
      <c r="AU290" s="18" t="s">
        <v>86</v>
      </c>
    </row>
    <row r="291" spans="2:65" s="12" customFormat="1" ht="11.25">
      <c r="B291" s="163"/>
      <c r="D291" s="144" t="s">
        <v>476</v>
      </c>
      <c r="E291" s="164" t="s">
        <v>2465</v>
      </c>
      <c r="F291" s="165" t="s">
        <v>2695</v>
      </c>
      <c r="H291" s="166">
        <v>9.36</v>
      </c>
      <c r="I291" s="167"/>
      <c r="L291" s="163"/>
      <c r="M291" s="168"/>
      <c r="T291" s="169"/>
      <c r="AT291" s="164" t="s">
        <v>476</v>
      </c>
      <c r="AU291" s="164" t="s">
        <v>86</v>
      </c>
      <c r="AV291" s="12" t="s">
        <v>86</v>
      </c>
      <c r="AW291" s="12" t="s">
        <v>38</v>
      </c>
      <c r="AX291" s="12" t="s">
        <v>84</v>
      </c>
      <c r="AY291" s="164" t="s">
        <v>146</v>
      </c>
    </row>
    <row r="292" spans="2:65" s="1" customFormat="1" ht="16.5" customHeight="1">
      <c r="B292" s="33"/>
      <c r="C292" s="149" t="s">
        <v>295</v>
      </c>
      <c r="D292" s="149" t="s">
        <v>195</v>
      </c>
      <c r="E292" s="150" t="s">
        <v>2696</v>
      </c>
      <c r="F292" s="151" t="s">
        <v>2697</v>
      </c>
      <c r="G292" s="152" t="s">
        <v>722</v>
      </c>
      <c r="H292" s="153">
        <v>22.32</v>
      </c>
      <c r="I292" s="154"/>
      <c r="J292" s="155">
        <f>ROUND(I292*H292,2)</f>
        <v>0</v>
      </c>
      <c r="K292" s="151" t="s">
        <v>967</v>
      </c>
      <c r="L292" s="33"/>
      <c r="M292" s="156" t="s">
        <v>21</v>
      </c>
      <c r="N292" s="157" t="s">
        <v>48</v>
      </c>
      <c r="P292" s="140">
        <f>O292*H292</f>
        <v>0</v>
      </c>
      <c r="Q292" s="140">
        <v>6.0000000000000001E-3</v>
      </c>
      <c r="R292" s="140">
        <f>Q292*H292</f>
        <v>0.13392000000000001</v>
      </c>
      <c r="S292" s="140">
        <v>0</v>
      </c>
      <c r="T292" s="141">
        <f>S292*H292</f>
        <v>0</v>
      </c>
      <c r="AR292" s="142" t="s">
        <v>228</v>
      </c>
      <c r="AT292" s="142" t="s">
        <v>195</v>
      </c>
      <c r="AU292" s="142" t="s">
        <v>86</v>
      </c>
      <c r="AY292" s="18" t="s">
        <v>146</v>
      </c>
      <c r="BE292" s="143">
        <f>IF(N292="základní",J292,0)</f>
        <v>0</v>
      </c>
      <c r="BF292" s="143">
        <f>IF(N292="snížená",J292,0)</f>
        <v>0</v>
      </c>
      <c r="BG292" s="143">
        <f>IF(N292="zákl. přenesená",J292,0)</f>
        <v>0</v>
      </c>
      <c r="BH292" s="143">
        <f>IF(N292="sníž. přenesená",J292,0)</f>
        <v>0</v>
      </c>
      <c r="BI292" s="143">
        <f>IF(N292="nulová",J292,0)</f>
        <v>0</v>
      </c>
      <c r="BJ292" s="18" t="s">
        <v>84</v>
      </c>
      <c r="BK292" s="143">
        <f>ROUND(I292*H292,2)</f>
        <v>0</v>
      </c>
      <c r="BL292" s="18" t="s">
        <v>228</v>
      </c>
      <c r="BM292" s="142" t="s">
        <v>2698</v>
      </c>
    </row>
    <row r="293" spans="2:65" s="1" customFormat="1" ht="19.5">
      <c r="B293" s="33"/>
      <c r="D293" s="144" t="s">
        <v>154</v>
      </c>
      <c r="F293" s="145" t="s">
        <v>2699</v>
      </c>
      <c r="I293" s="146"/>
      <c r="L293" s="33"/>
      <c r="M293" s="147"/>
      <c r="T293" s="54"/>
      <c r="AT293" s="18" t="s">
        <v>154</v>
      </c>
      <c r="AU293" s="18" t="s">
        <v>86</v>
      </c>
    </row>
    <row r="294" spans="2:65" s="1" customFormat="1" ht="11.25">
      <c r="B294" s="33"/>
      <c r="D294" s="181" t="s">
        <v>970</v>
      </c>
      <c r="F294" s="182" t="s">
        <v>2700</v>
      </c>
      <c r="I294" s="146"/>
      <c r="L294" s="33"/>
      <c r="M294" s="147"/>
      <c r="T294" s="54"/>
      <c r="AT294" s="18" t="s">
        <v>970</v>
      </c>
      <c r="AU294" s="18" t="s">
        <v>86</v>
      </c>
    </row>
    <row r="295" spans="2:65" s="1" customFormat="1" ht="68.25">
      <c r="B295" s="33"/>
      <c r="D295" s="144" t="s">
        <v>984</v>
      </c>
      <c r="F295" s="148" t="s">
        <v>2701</v>
      </c>
      <c r="I295" s="146"/>
      <c r="L295" s="33"/>
      <c r="M295" s="147"/>
      <c r="T295" s="54"/>
      <c r="AT295" s="18" t="s">
        <v>984</v>
      </c>
      <c r="AU295" s="18" t="s">
        <v>86</v>
      </c>
    </row>
    <row r="296" spans="2:65" s="12" customFormat="1" ht="11.25">
      <c r="B296" s="163"/>
      <c r="D296" s="144" t="s">
        <v>476</v>
      </c>
      <c r="E296" s="164" t="s">
        <v>21</v>
      </c>
      <c r="F296" s="165" t="s">
        <v>2702</v>
      </c>
      <c r="H296" s="166">
        <v>9.36</v>
      </c>
      <c r="I296" s="167"/>
      <c r="L296" s="163"/>
      <c r="M296" s="168"/>
      <c r="T296" s="169"/>
      <c r="AT296" s="164" t="s">
        <v>476</v>
      </c>
      <c r="AU296" s="164" t="s">
        <v>86</v>
      </c>
      <c r="AV296" s="12" t="s">
        <v>86</v>
      </c>
      <c r="AW296" s="12" t="s">
        <v>38</v>
      </c>
      <c r="AX296" s="12" t="s">
        <v>77</v>
      </c>
      <c r="AY296" s="164" t="s">
        <v>146</v>
      </c>
    </row>
    <row r="297" spans="2:65" s="12" customFormat="1" ht="11.25">
      <c r="B297" s="163"/>
      <c r="D297" s="144" t="s">
        <v>476</v>
      </c>
      <c r="E297" s="164" t="s">
        <v>21</v>
      </c>
      <c r="F297" s="165" t="s">
        <v>2703</v>
      </c>
      <c r="H297" s="166">
        <v>12.96</v>
      </c>
      <c r="I297" s="167"/>
      <c r="L297" s="163"/>
      <c r="M297" s="168"/>
      <c r="T297" s="169"/>
      <c r="AT297" s="164" t="s">
        <v>476</v>
      </c>
      <c r="AU297" s="164" t="s">
        <v>86</v>
      </c>
      <c r="AV297" s="12" t="s">
        <v>86</v>
      </c>
      <c r="AW297" s="12" t="s">
        <v>38</v>
      </c>
      <c r="AX297" s="12" t="s">
        <v>77</v>
      </c>
      <c r="AY297" s="164" t="s">
        <v>146</v>
      </c>
    </row>
    <row r="298" spans="2:65" s="13" customFormat="1" ht="11.25">
      <c r="B298" s="170"/>
      <c r="D298" s="144" t="s">
        <v>476</v>
      </c>
      <c r="E298" s="171" t="s">
        <v>2462</v>
      </c>
      <c r="F298" s="172" t="s">
        <v>479</v>
      </c>
      <c r="H298" s="173">
        <v>22.32</v>
      </c>
      <c r="I298" s="174"/>
      <c r="L298" s="170"/>
      <c r="M298" s="175"/>
      <c r="T298" s="176"/>
      <c r="AT298" s="171" t="s">
        <v>476</v>
      </c>
      <c r="AU298" s="171" t="s">
        <v>86</v>
      </c>
      <c r="AV298" s="13" t="s">
        <v>168</v>
      </c>
      <c r="AW298" s="13" t="s">
        <v>38</v>
      </c>
      <c r="AX298" s="13" t="s">
        <v>84</v>
      </c>
      <c r="AY298" s="171" t="s">
        <v>146</v>
      </c>
    </row>
    <row r="299" spans="2:65" s="1" customFormat="1" ht="16.5" customHeight="1">
      <c r="B299" s="33"/>
      <c r="C299" s="130" t="s">
        <v>300</v>
      </c>
      <c r="D299" s="130" t="s">
        <v>147</v>
      </c>
      <c r="E299" s="131" t="s">
        <v>2704</v>
      </c>
      <c r="F299" s="132" t="s">
        <v>2705</v>
      </c>
      <c r="G299" s="133" t="s">
        <v>722</v>
      </c>
      <c r="H299" s="134">
        <v>32.314</v>
      </c>
      <c r="I299" s="135"/>
      <c r="J299" s="136">
        <f>ROUND(I299*H299,2)</f>
        <v>0</v>
      </c>
      <c r="K299" s="132" t="s">
        <v>967</v>
      </c>
      <c r="L299" s="137"/>
      <c r="M299" s="138" t="s">
        <v>21</v>
      </c>
      <c r="N299" s="139" t="s">
        <v>48</v>
      </c>
      <c r="P299" s="140">
        <f>O299*H299</f>
        <v>0</v>
      </c>
      <c r="Q299" s="140">
        <v>1.8E-3</v>
      </c>
      <c r="R299" s="140">
        <f>Q299*H299</f>
        <v>5.81652E-2</v>
      </c>
      <c r="S299" s="140">
        <v>0</v>
      </c>
      <c r="T299" s="141">
        <f>S299*H299</f>
        <v>0</v>
      </c>
      <c r="AR299" s="142" t="s">
        <v>295</v>
      </c>
      <c r="AT299" s="142" t="s">
        <v>147</v>
      </c>
      <c r="AU299" s="142" t="s">
        <v>86</v>
      </c>
      <c r="AY299" s="18" t="s">
        <v>146</v>
      </c>
      <c r="BE299" s="143">
        <f>IF(N299="základní",J299,0)</f>
        <v>0</v>
      </c>
      <c r="BF299" s="143">
        <f>IF(N299="snížená",J299,0)</f>
        <v>0</v>
      </c>
      <c r="BG299" s="143">
        <f>IF(N299="zákl. přenesená",J299,0)</f>
        <v>0</v>
      </c>
      <c r="BH299" s="143">
        <f>IF(N299="sníž. přenesená",J299,0)</f>
        <v>0</v>
      </c>
      <c r="BI299" s="143">
        <f>IF(N299="nulová",J299,0)</f>
        <v>0</v>
      </c>
      <c r="BJ299" s="18" t="s">
        <v>84</v>
      </c>
      <c r="BK299" s="143">
        <f>ROUND(I299*H299,2)</f>
        <v>0</v>
      </c>
      <c r="BL299" s="18" t="s">
        <v>228</v>
      </c>
      <c r="BM299" s="142" t="s">
        <v>2706</v>
      </c>
    </row>
    <row r="300" spans="2:65" s="1" customFormat="1" ht="11.25">
      <c r="B300" s="33"/>
      <c r="D300" s="144" t="s">
        <v>154</v>
      </c>
      <c r="F300" s="145" t="s">
        <v>2705</v>
      </c>
      <c r="I300" s="146"/>
      <c r="L300" s="33"/>
      <c r="M300" s="147"/>
      <c r="T300" s="54"/>
      <c r="AT300" s="18" t="s">
        <v>154</v>
      </c>
      <c r="AU300" s="18" t="s">
        <v>86</v>
      </c>
    </row>
    <row r="301" spans="2:65" s="12" customFormat="1" ht="11.25">
      <c r="B301" s="163"/>
      <c r="D301" s="144" t="s">
        <v>476</v>
      </c>
      <c r="E301" s="164" t="s">
        <v>21</v>
      </c>
      <c r="F301" s="165" t="s">
        <v>2465</v>
      </c>
      <c r="H301" s="166">
        <v>9.36</v>
      </c>
      <c r="I301" s="167"/>
      <c r="L301" s="163"/>
      <c r="M301" s="168"/>
      <c r="T301" s="169"/>
      <c r="AT301" s="164" t="s">
        <v>476</v>
      </c>
      <c r="AU301" s="164" t="s">
        <v>86</v>
      </c>
      <c r="AV301" s="12" t="s">
        <v>86</v>
      </c>
      <c r="AW301" s="12" t="s">
        <v>38</v>
      </c>
      <c r="AX301" s="12" t="s">
        <v>77</v>
      </c>
      <c r="AY301" s="164" t="s">
        <v>146</v>
      </c>
    </row>
    <row r="302" spans="2:65" s="12" customFormat="1" ht="11.25">
      <c r="B302" s="163"/>
      <c r="D302" s="144" t="s">
        <v>476</v>
      </c>
      <c r="E302" s="164" t="s">
        <v>21</v>
      </c>
      <c r="F302" s="165" t="s">
        <v>2462</v>
      </c>
      <c r="H302" s="166">
        <v>22.32</v>
      </c>
      <c r="I302" s="167"/>
      <c r="L302" s="163"/>
      <c r="M302" s="168"/>
      <c r="T302" s="169"/>
      <c r="AT302" s="164" t="s">
        <v>476</v>
      </c>
      <c r="AU302" s="164" t="s">
        <v>86</v>
      </c>
      <c r="AV302" s="12" t="s">
        <v>86</v>
      </c>
      <c r="AW302" s="12" t="s">
        <v>38</v>
      </c>
      <c r="AX302" s="12" t="s">
        <v>77</v>
      </c>
      <c r="AY302" s="164" t="s">
        <v>146</v>
      </c>
    </row>
    <row r="303" spans="2:65" s="13" customFormat="1" ht="11.25">
      <c r="B303" s="170"/>
      <c r="D303" s="144" t="s">
        <v>476</v>
      </c>
      <c r="E303" s="171" t="s">
        <v>21</v>
      </c>
      <c r="F303" s="172" t="s">
        <v>479</v>
      </c>
      <c r="H303" s="173">
        <v>31.68</v>
      </c>
      <c r="I303" s="174"/>
      <c r="L303" s="170"/>
      <c r="M303" s="175"/>
      <c r="T303" s="176"/>
      <c r="AT303" s="171" t="s">
        <v>476</v>
      </c>
      <c r="AU303" s="171" t="s">
        <v>86</v>
      </c>
      <c r="AV303" s="13" t="s">
        <v>168</v>
      </c>
      <c r="AW303" s="13" t="s">
        <v>38</v>
      </c>
      <c r="AX303" s="13" t="s">
        <v>84</v>
      </c>
      <c r="AY303" s="171" t="s">
        <v>146</v>
      </c>
    </row>
    <row r="304" spans="2:65" s="12" customFormat="1" ht="11.25">
      <c r="B304" s="163"/>
      <c r="D304" s="144" t="s">
        <v>476</v>
      </c>
      <c r="F304" s="165" t="s">
        <v>2707</v>
      </c>
      <c r="H304" s="166">
        <v>32.314</v>
      </c>
      <c r="I304" s="167"/>
      <c r="L304" s="163"/>
      <c r="M304" s="168"/>
      <c r="T304" s="169"/>
      <c r="AT304" s="164" t="s">
        <v>476</v>
      </c>
      <c r="AU304" s="164" t="s">
        <v>86</v>
      </c>
      <c r="AV304" s="12" t="s">
        <v>86</v>
      </c>
      <c r="AW304" s="12" t="s">
        <v>4</v>
      </c>
      <c r="AX304" s="12" t="s">
        <v>84</v>
      </c>
      <c r="AY304" s="164" t="s">
        <v>146</v>
      </c>
    </row>
    <row r="305" spans="2:65" s="1" customFormat="1" ht="16.5" customHeight="1">
      <c r="B305" s="33"/>
      <c r="C305" s="149" t="s">
        <v>306</v>
      </c>
      <c r="D305" s="149" t="s">
        <v>195</v>
      </c>
      <c r="E305" s="150" t="s">
        <v>2708</v>
      </c>
      <c r="F305" s="151" t="s">
        <v>2709</v>
      </c>
      <c r="G305" s="152" t="s">
        <v>472</v>
      </c>
      <c r="H305" s="153">
        <v>0.248</v>
      </c>
      <c r="I305" s="154"/>
      <c r="J305" s="155">
        <f>ROUND(I305*H305,2)</f>
        <v>0</v>
      </c>
      <c r="K305" s="151" t="s">
        <v>967</v>
      </c>
      <c r="L305" s="33"/>
      <c r="M305" s="156" t="s">
        <v>21</v>
      </c>
      <c r="N305" s="157" t="s">
        <v>48</v>
      </c>
      <c r="P305" s="140">
        <f>O305*H305</f>
        <v>0</v>
      </c>
      <c r="Q305" s="140">
        <v>0</v>
      </c>
      <c r="R305" s="140">
        <f>Q305*H305</f>
        <v>0</v>
      </c>
      <c r="S305" s="140">
        <v>0</v>
      </c>
      <c r="T305" s="141">
        <f>S305*H305</f>
        <v>0</v>
      </c>
      <c r="AR305" s="142" t="s">
        <v>228</v>
      </c>
      <c r="AT305" s="142" t="s">
        <v>195</v>
      </c>
      <c r="AU305" s="142" t="s">
        <v>86</v>
      </c>
      <c r="AY305" s="18" t="s">
        <v>146</v>
      </c>
      <c r="BE305" s="143">
        <f>IF(N305="základní",J305,0)</f>
        <v>0</v>
      </c>
      <c r="BF305" s="143">
        <f>IF(N305="snížená",J305,0)</f>
        <v>0</v>
      </c>
      <c r="BG305" s="143">
        <f>IF(N305="zákl. přenesená",J305,0)</f>
        <v>0</v>
      </c>
      <c r="BH305" s="143">
        <f>IF(N305="sníž. přenesená",J305,0)</f>
        <v>0</v>
      </c>
      <c r="BI305" s="143">
        <f>IF(N305="nulová",J305,0)</f>
        <v>0</v>
      </c>
      <c r="BJ305" s="18" t="s">
        <v>84</v>
      </c>
      <c r="BK305" s="143">
        <f>ROUND(I305*H305,2)</f>
        <v>0</v>
      </c>
      <c r="BL305" s="18" t="s">
        <v>228</v>
      </c>
      <c r="BM305" s="142" t="s">
        <v>2710</v>
      </c>
    </row>
    <row r="306" spans="2:65" s="1" customFormat="1" ht="19.5">
      <c r="B306" s="33"/>
      <c r="D306" s="144" t="s">
        <v>154</v>
      </c>
      <c r="F306" s="145" t="s">
        <v>2711</v>
      </c>
      <c r="I306" s="146"/>
      <c r="L306" s="33"/>
      <c r="M306" s="147"/>
      <c r="T306" s="54"/>
      <c r="AT306" s="18" t="s">
        <v>154</v>
      </c>
      <c r="AU306" s="18" t="s">
        <v>86</v>
      </c>
    </row>
    <row r="307" spans="2:65" s="1" customFormat="1" ht="11.25">
      <c r="B307" s="33"/>
      <c r="D307" s="181" t="s">
        <v>970</v>
      </c>
      <c r="F307" s="182" t="s">
        <v>2712</v>
      </c>
      <c r="I307" s="146"/>
      <c r="L307" s="33"/>
      <c r="M307" s="147"/>
      <c r="T307" s="54"/>
      <c r="AT307" s="18" t="s">
        <v>970</v>
      </c>
      <c r="AU307" s="18" t="s">
        <v>86</v>
      </c>
    </row>
    <row r="308" spans="2:65" s="1" customFormat="1" ht="78">
      <c r="B308" s="33"/>
      <c r="D308" s="144" t="s">
        <v>984</v>
      </c>
      <c r="F308" s="148" t="s">
        <v>2713</v>
      </c>
      <c r="I308" s="146"/>
      <c r="L308" s="33"/>
      <c r="M308" s="147"/>
      <c r="T308" s="54"/>
      <c r="AT308" s="18" t="s">
        <v>984</v>
      </c>
      <c r="AU308" s="18" t="s">
        <v>86</v>
      </c>
    </row>
    <row r="309" spans="2:65" s="11" customFormat="1" ht="22.9" customHeight="1">
      <c r="B309" s="120"/>
      <c r="D309" s="121" t="s">
        <v>76</v>
      </c>
      <c r="E309" s="158" t="s">
        <v>2258</v>
      </c>
      <c r="F309" s="158" t="s">
        <v>2259</v>
      </c>
      <c r="I309" s="123"/>
      <c r="J309" s="159">
        <f>BK309</f>
        <v>0</v>
      </c>
      <c r="L309" s="120"/>
      <c r="M309" s="125"/>
      <c r="P309" s="126">
        <f>SUM(P310:P408)</f>
        <v>0</v>
      </c>
      <c r="R309" s="126">
        <f>SUM(R310:R408)</f>
        <v>33.710563999999998</v>
      </c>
      <c r="T309" s="127">
        <f>SUM(T310:T408)</f>
        <v>20.26004</v>
      </c>
      <c r="AR309" s="121" t="s">
        <v>86</v>
      </c>
      <c r="AT309" s="128" t="s">
        <v>76</v>
      </c>
      <c r="AU309" s="128" t="s">
        <v>84</v>
      </c>
      <c r="AY309" s="121" t="s">
        <v>146</v>
      </c>
      <c r="BK309" s="129">
        <f>SUM(BK310:BK408)</f>
        <v>0</v>
      </c>
    </row>
    <row r="310" spans="2:65" s="1" customFormat="1" ht="16.5" customHeight="1">
      <c r="B310" s="33"/>
      <c r="C310" s="149" t="s">
        <v>310</v>
      </c>
      <c r="D310" s="149" t="s">
        <v>195</v>
      </c>
      <c r="E310" s="150" t="s">
        <v>2714</v>
      </c>
      <c r="F310" s="151" t="s">
        <v>2715</v>
      </c>
      <c r="G310" s="152" t="s">
        <v>251</v>
      </c>
      <c r="H310" s="153">
        <v>2.4</v>
      </c>
      <c r="I310" s="154"/>
      <c r="J310" s="155">
        <f>ROUND(I310*H310,2)</f>
        <v>0</v>
      </c>
      <c r="K310" s="151" t="s">
        <v>967</v>
      </c>
      <c r="L310" s="33"/>
      <c r="M310" s="156" t="s">
        <v>21</v>
      </c>
      <c r="N310" s="157" t="s">
        <v>48</v>
      </c>
      <c r="P310" s="140">
        <f>O310*H310</f>
        <v>0</v>
      </c>
      <c r="Q310" s="140">
        <v>1.1E-4</v>
      </c>
      <c r="R310" s="140">
        <f>Q310*H310</f>
        <v>2.6400000000000002E-4</v>
      </c>
      <c r="S310" s="140">
        <v>0</v>
      </c>
      <c r="T310" s="141">
        <f>S310*H310</f>
        <v>0</v>
      </c>
      <c r="AR310" s="142" t="s">
        <v>228</v>
      </c>
      <c r="AT310" s="142" t="s">
        <v>195</v>
      </c>
      <c r="AU310" s="142" t="s">
        <v>86</v>
      </c>
      <c r="AY310" s="18" t="s">
        <v>146</v>
      </c>
      <c r="BE310" s="143">
        <f>IF(N310="základní",J310,0)</f>
        <v>0</v>
      </c>
      <c r="BF310" s="143">
        <f>IF(N310="snížená",J310,0)</f>
        <v>0</v>
      </c>
      <c r="BG310" s="143">
        <f>IF(N310="zákl. přenesená",J310,0)</f>
        <v>0</v>
      </c>
      <c r="BH310" s="143">
        <f>IF(N310="sníž. přenesená",J310,0)</f>
        <v>0</v>
      </c>
      <c r="BI310" s="143">
        <f>IF(N310="nulová",J310,0)</f>
        <v>0</v>
      </c>
      <c r="BJ310" s="18" t="s">
        <v>84</v>
      </c>
      <c r="BK310" s="143">
        <f>ROUND(I310*H310,2)</f>
        <v>0</v>
      </c>
      <c r="BL310" s="18" t="s">
        <v>228</v>
      </c>
      <c r="BM310" s="142" t="s">
        <v>2716</v>
      </c>
    </row>
    <row r="311" spans="2:65" s="1" customFormat="1" ht="11.25">
      <c r="B311" s="33"/>
      <c r="D311" s="144" t="s">
        <v>154</v>
      </c>
      <c r="F311" s="145" t="s">
        <v>2717</v>
      </c>
      <c r="I311" s="146"/>
      <c r="L311" s="33"/>
      <c r="M311" s="147"/>
      <c r="T311" s="54"/>
      <c r="AT311" s="18" t="s">
        <v>154</v>
      </c>
      <c r="AU311" s="18" t="s">
        <v>86</v>
      </c>
    </row>
    <row r="312" spans="2:65" s="1" customFormat="1" ht="11.25">
      <c r="B312" s="33"/>
      <c r="D312" s="181" t="s">
        <v>970</v>
      </c>
      <c r="F312" s="182" t="s">
        <v>2718</v>
      </c>
      <c r="I312" s="146"/>
      <c r="L312" s="33"/>
      <c r="M312" s="147"/>
      <c r="T312" s="54"/>
      <c r="AT312" s="18" t="s">
        <v>970</v>
      </c>
      <c r="AU312" s="18" t="s">
        <v>86</v>
      </c>
    </row>
    <row r="313" spans="2:65" s="1" customFormat="1" ht="87.75">
      <c r="B313" s="33"/>
      <c r="D313" s="144" t="s">
        <v>984</v>
      </c>
      <c r="F313" s="148" t="s">
        <v>2719</v>
      </c>
      <c r="I313" s="146"/>
      <c r="L313" s="33"/>
      <c r="M313" s="147"/>
      <c r="T313" s="54"/>
      <c r="AT313" s="18" t="s">
        <v>984</v>
      </c>
      <c r="AU313" s="18" t="s">
        <v>86</v>
      </c>
    </row>
    <row r="314" spans="2:65" s="12" customFormat="1" ht="11.25">
      <c r="B314" s="163"/>
      <c r="D314" s="144" t="s">
        <v>476</v>
      </c>
      <c r="E314" s="164" t="s">
        <v>21</v>
      </c>
      <c r="F314" s="165" t="s">
        <v>2720</v>
      </c>
      <c r="H314" s="166">
        <v>2.4</v>
      </c>
      <c r="I314" s="167"/>
      <c r="L314" s="163"/>
      <c r="M314" s="168"/>
      <c r="T314" s="169"/>
      <c r="AT314" s="164" t="s">
        <v>476</v>
      </c>
      <c r="AU314" s="164" t="s">
        <v>86</v>
      </c>
      <c r="AV314" s="12" t="s">
        <v>86</v>
      </c>
      <c r="AW314" s="12" t="s">
        <v>38</v>
      </c>
      <c r="AX314" s="12" t="s">
        <v>84</v>
      </c>
      <c r="AY314" s="164" t="s">
        <v>146</v>
      </c>
    </row>
    <row r="315" spans="2:65" s="1" customFormat="1" ht="16.5" customHeight="1">
      <c r="B315" s="33"/>
      <c r="C315" s="130" t="s">
        <v>314</v>
      </c>
      <c r="D315" s="130" t="s">
        <v>147</v>
      </c>
      <c r="E315" s="131" t="s">
        <v>2721</v>
      </c>
      <c r="F315" s="132" t="s">
        <v>2722</v>
      </c>
      <c r="G315" s="133" t="s">
        <v>150</v>
      </c>
      <c r="H315" s="134">
        <v>69.739999999999995</v>
      </c>
      <c r="I315" s="135"/>
      <c r="J315" s="136">
        <f>ROUND(I315*H315,2)</f>
        <v>0</v>
      </c>
      <c r="K315" s="132" t="s">
        <v>21</v>
      </c>
      <c r="L315" s="137"/>
      <c r="M315" s="138" t="s">
        <v>21</v>
      </c>
      <c r="N315" s="139" t="s">
        <v>48</v>
      </c>
      <c r="P315" s="140">
        <f>O315*H315</f>
        <v>0</v>
      </c>
      <c r="Q315" s="140">
        <v>1E-3</v>
      </c>
      <c r="R315" s="140">
        <f>Q315*H315</f>
        <v>6.9739999999999996E-2</v>
      </c>
      <c r="S315" s="140">
        <v>0</v>
      </c>
      <c r="T315" s="141">
        <f>S315*H315</f>
        <v>0</v>
      </c>
      <c r="AR315" s="142" t="s">
        <v>295</v>
      </c>
      <c r="AT315" s="142" t="s">
        <v>147</v>
      </c>
      <c r="AU315" s="142" t="s">
        <v>86</v>
      </c>
      <c r="AY315" s="18" t="s">
        <v>146</v>
      </c>
      <c r="BE315" s="143">
        <f>IF(N315="základní",J315,0)</f>
        <v>0</v>
      </c>
      <c r="BF315" s="143">
        <f>IF(N315="snížená",J315,0)</f>
        <v>0</v>
      </c>
      <c r="BG315" s="143">
        <f>IF(N315="zákl. přenesená",J315,0)</f>
        <v>0</v>
      </c>
      <c r="BH315" s="143">
        <f>IF(N315="sníž. přenesená",J315,0)</f>
        <v>0</v>
      </c>
      <c r="BI315" s="143">
        <f>IF(N315="nulová",J315,0)</f>
        <v>0</v>
      </c>
      <c r="BJ315" s="18" t="s">
        <v>84</v>
      </c>
      <c r="BK315" s="143">
        <f>ROUND(I315*H315,2)</f>
        <v>0</v>
      </c>
      <c r="BL315" s="18" t="s">
        <v>228</v>
      </c>
      <c r="BM315" s="142" t="s">
        <v>2723</v>
      </c>
    </row>
    <row r="316" spans="2:65" s="1" customFormat="1" ht="11.25">
      <c r="B316" s="33"/>
      <c r="D316" s="144" t="s">
        <v>154</v>
      </c>
      <c r="F316" s="145" t="s">
        <v>2722</v>
      </c>
      <c r="I316" s="146"/>
      <c r="L316" s="33"/>
      <c r="M316" s="147"/>
      <c r="T316" s="54"/>
      <c r="AT316" s="18" t="s">
        <v>154</v>
      </c>
      <c r="AU316" s="18" t="s">
        <v>86</v>
      </c>
    </row>
    <row r="317" spans="2:65" s="1" customFormat="1" ht="87.75">
      <c r="B317" s="33"/>
      <c r="D317" s="144" t="s">
        <v>156</v>
      </c>
      <c r="F317" s="148" t="s">
        <v>2724</v>
      </c>
      <c r="I317" s="146"/>
      <c r="L317" s="33"/>
      <c r="M317" s="147"/>
      <c r="T317" s="54"/>
      <c r="AT317" s="18" t="s">
        <v>156</v>
      </c>
      <c r="AU317" s="18" t="s">
        <v>86</v>
      </c>
    </row>
    <row r="318" spans="2:65" s="12" customFormat="1" ht="11.25">
      <c r="B318" s="163"/>
      <c r="D318" s="144" t="s">
        <v>476</v>
      </c>
      <c r="E318" s="164" t="s">
        <v>21</v>
      </c>
      <c r="F318" s="165" t="s">
        <v>2725</v>
      </c>
      <c r="H318" s="166">
        <v>69.739999999999995</v>
      </c>
      <c r="I318" s="167"/>
      <c r="L318" s="163"/>
      <c r="M318" s="168"/>
      <c r="T318" s="169"/>
      <c r="AT318" s="164" t="s">
        <v>476</v>
      </c>
      <c r="AU318" s="164" t="s">
        <v>86</v>
      </c>
      <c r="AV318" s="12" t="s">
        <v>86</v>
      </c>
      <c r="AW318" s="12" t="s">
        <v>38</v>
      </c>
      <c r="AX318" s="12" t="s">
        <v>84</v>
      </c>
      <c r="AY318" s="164" t="s">
        <v>146</v>
      </c>
    </row>
    <row r="319" spans="2:65" s="1" customFormat="1" ht="16.5" customHeight="1">
      <c r="B319" s="33"/>
      <c r="C319" s="149" t="s">
        <v>318</v>
      </c>
      <c r="D319" s="149" t="s">
        <v>195</v>
      </c>
      <c r="E319" s="150" t="s">
        <v>2726</v>
      </c>
      <c r="F319" s="151" t="s">
        <v>2727</v>
      </c>
      <c r="G319" s="152" t="s">
        <v>150</v>
      </c>
      <c r="H319" s="153">
        <v>30</v>
      </c>
      <c r="I319" s="154"/>
      <c r="J319" s="155">
        <f>ROUND(I319*H319,2)</f>
        <v>0</v>
      </c>
      <c r="K319" s="151" t="s">
        <v>967</v>
      </c>
      <c r="L319" s="33"/>
      <c r="M319" s="156" t="s">
        <v>21</v>
      </c>
      <c r="N319" s="157" t="s">
        <v>48</v>
      </c>
      <c r="P319" s="140">
        <f>O319*H319</f>
        <v>0</v>
      </c>
      <c r="Q319" s="140">
        <v>6.9999999999999994E-5</v>
      </c>
      <c r="R319" s="140">
        <f>Q319*H319</f>
        <v>2.0999999999999999E-3</v>
      </c>
      <c r="S319" s="140">
        <v>0</v>
      </c>
      <c r="T319" s="141">
        <f>S319*H319</f>
        <v>0</v>
      </c>
      <c r="AR319" s="142" t="s">
        <v>228</v>
      </c>
      <c r="AT319" s="142" t="s">
        <v>195</v>
      </c>
      <c r="AU319" s="142" t="s">
        <v>86</v>
      </c>
      <c r="AY319" s="18" t="s">
        <v>146</v>
      </c>
      <c r="BE319" s="143">
        <f>IF(N319="základní",J319,0)</f>
        <v>0</v>
      </c>
      <c r="BF319" s="143">
        <f>IF(N319="snížená",J319,0)</f>
        <v>0</v>
      </c>
      <c r="BG319" s="143">
        <f>IF(N319="zákl. přenesená",J319,0)</f>
        <v>0</v>
      </c>
      <c r="BH319" s="143">
        <f>IF(N319="sníž. přenesená",J319,0)</f>
        <v>0</v>
      </c>
      <c r="BI319" s="143">
        <f>IF(N319="nulová",J319,0)</f>
        <v>0</v>
      </c>
      <c r="BJ319" s="18" t="s">
        <v>84</v>
      </c>
      <c r="BK319" s="143">
        <f>ROUND(I319*H319,2)</f>
        <v>0</v>
      </c>
      <c r="BL319" s="18" t="s">
        <v>228</v>
      </c>
      <c r="BM319" s="142" t="s">
        <v>2728</v>
      </c>
    </row>
    <row r="320" spans="2:65" s="1" customFormat="1" ht="11.25">
      <c r="B320" s="33"/>
      <c r="D320" s="144" t="s">
        <v>154</v>
      </c>
      <c r="F320" s="145" t="s">
        <v>2729</v>
      </c>
      <c r="I320" s="146"/>
      <c r="L320" s="33"/>
      <c r="M320" s="147"/>
      <c r="T320" s="54"/>
      <c r="AT320" s="18" t="s">
        <v>154</v>
      </c>
      <c r="AU320" s="18" t="s">
        <v>86</v>
      </c>
    </row>
    <row r="321" spans="2:65" s="1" customFormat="1" ht="11.25">
      <c r="B321" s="33"/>
      <c r="D321" s="181" t="s">
        <v>970</v>
      </c>
      <c r="F321" s="182" t="s">
        <v>2730</v>
      </c>
      <c r="I321" s="146"/>
      <c r="L321" s="33"/>
      <c r="M321" s="147"/>
      <c r="T321" s="54"/>
      <c r="AT321" s="18" t="s">
        <v>970</v>
      </c>
      <c r="AU321" s="18" t="s">
        <v>86</v>
      </c>
    </row>
    <row r="322" spans="2:65" s="1" customFormat="1" ht="29.25">
      <c r="B322" s="33"/>
      <c r="D322" s="144" t="s">
        <v>984</v>
      </c>
      <c r="F322" s="148" t="s">
        <v>2266</v>
      </c>
      <c r="I322" s="146"/>
      <c r="L322" s="33"/>
      <c r="M322" s="147"/>
      <c r="T322" s="54"/>
      <c r="AT322" s="18" t="s">
        <v>984</v>
      </c>
      <c r="AU322" s="18" t="s">
        <v>86</v>
      </c>
    </row>
    <row r="323" spans="2:65" s="12" customFormat="1" ht="11.25">
      <c r="B323" s="163"/>
      <c r="D323" s="144" t="s">
        <v>476</v>
      </c>
      <c r="E323" s="164" t="s">
        <v>21</v>
      </c>
      <c r="F323" s="165" t="s">
        <v>2494</v>
      </c>
      <c r="H323" s="166">
        <v>30</v>
      </c>
      <c r="I323" s="167"/>
      <c r="L323" s="163"/>
      <c r="M323" s="168"/>
      <c r="T323" s="169"/>
      <c r="AT323" s="164" t="s">
        <v>476</v>
      </c>
      <c r="AU323" s="164" t="s">
        <v>86</v>
      </c>
      <c r="AV323" s="12" t="s">
        <v>86</v>
      </c>
      <c r="AW323" s="12" t="s">
        <v>38</v>
      </c>
      <c r="AX323" s="12" t="s">
        <v>84</v>
      </c>
      <c r="AY323" s="164" t="s">
        <v>146</v>
      </c>
    </row>
    <row r="324" spans="2:65" s="1" customFormat="1" ht="16.5" customHeight="1">
      <c r="B324" s="33"/>
      <c r="C324" s="130" t="s">
        <v>322</v>
      </c>
      <c r="D324" s="130" t="s">
        <v>147</v>
      </c>
      <c r="E324" s="131" t="s">
        <v>2731</v>
      </c>
      <c r="F324" s="132" t="s">
        <v>2732</v>
      </c>
      <c r="G324" s="133" t="s">
        <v>150</v>
      </c>
      <c r="H324" s="134">
        <v>30</v>
      </c>
      <c r="I324" s="135"/>
      <c r="J324" s="136">
        <f>ROUND(I324*H324,2)</f>
        <v>0</v>
      </c>
      <c r="K324" s="132" t="s">
        <v>21</v>
      </c>
      <c r="L324" s="137"/>
      <c r="M324" s="138" t="s">
        <v>21</v>
      </c>
      <c r="N324" s="139" t="s">
        <v>48</v>
      </c>
      <c r="P324" s="140">
        <f>O324*H324</f>
        <v>0</v>
      </c>
      <c r="Q324" s="140">
        <v>1E-3</v>
      </c>
      <c r="R324" s="140">
        <f>Q324*H324</f>
        <v>0.03</v>
      </c>
      <c r="S324" s="140">
        <v>0</v>
      </c>
      <c r="T324" s="141">
        <f>S324*H324</f>
        <v>0</v>
      </c>
      <c r="AR324" s="142" t="s">
        <v>295</v>
      </c>
      <c r="AT324" s="142" t="s">
        <v>147</v>
      </c>
      <c r="AU324" s="142" t="s">
        <v>86</v>
      </c>
      <c r="AY324" s="18" t="s">
        <v>146</v>
      </c>
      <c r="BE324" s="143">
        <f>IF(N324="základní",J324,0)</f>
        <v>0</v>
      </c>
      <c r="BF324" s="143">
        <f>IF(N324="snížená",J324,0)</f>
        <v>0</v>
      </c>
      <c r="BG324" s="143">
        <f>IF(N324="zákl. přenesená",J324,0)</f>
        <v>0</v>
      </c>
      <c r="BH324" s="143">
        <f>IF(N324="sníž. přenesená",J324,0)</f>
        <v>0</v>
      </c>
      <c r="BI324" s="143">
        <f>IF(N324="nulová",J324,0)</f>
        <v>0</v>
      </c>
      <c r="BJ324" s="18" t="s">
        <v>84</v>
      </c>
      <c r="BK324" s="143">
        <f>ROUND(I324*H324,2)</f>
        <v>0</v>
      </c>
      <c r="BL324" s="18" t="s">
        <v>228</v>
      </c>
      <c r="BM324" s="142" t="s">
        <v>2733</v>
      </c>
    </row>
    <row r="325" spans="2:65" s="1" customFormat="1" ht="11.25">
      <c r="B325" s="33"/>
      <c r="D325" s="144" t="s">
        <v>154</v>
      </c>
      <c r="F325" s="145" t="s">
        <v>2732</v>
      </c>
      <c r="I325" s="146"/>
      <c r="L325" s="33"/>
      <c r="M325" s="147"/>
      <c r="T325" s="54"/>
      <c r="AT325" s="18" t="s">
        <v>154</v>
      </c>
      <c r="AU325" s="18" t="s">
        <v>86</v>
      </c>
    </row>
    <row r="326" spans="2:65" s="1" customFormat="1" ht="87.75">
      <c r="B326" s="33"/>
      <c r="D326" s="144" t="s">
        <v>156</v>
      </c>
      <c r="F326" s="148" t="s">
        <v>2301</v>
      </c>
      <c r="I326" s="146"/>
      <c r="L326" s="33"/>
      <c r="M326" s="147"/>
      <c r="T326" s="54"/>
      <c r="AT326" s="18" t="s">
        <v>156</v>
      </c>
      <c r="AU326" s="18" t="s">
        <v>86</v>
      </c>
    </row>
    <row r="327" spans="2:65" s="12" customFormat="1" ht="11.25">
      <c r="B327" s="163"/>
      <c r="D327" s="144" t="s">
        <v>476</v>
      </c>
      <c r="E327" s="164" t="s">
        <v>2494</v>
      </c>
      <c r="F327" s="165" t="s">
        <v>2734</v>
      </c>
      <c r="H327" s="166">
        <v>30</v>
      </c>
      <c r="I327" s="167"/>
      <c r="L327" s="163"/>
      <c r="M327" s="168"/>
      <c r="T327" s="169"/>
      <c r="AT327" s="164" t="s">
        <v>476</v>
      </c>
      <c r="AU327" s="164" t="s">
        <v>86</v>
      </c>
      <c r="AV327" s="12" t="s">
        <v>86</v>
      </c>
      <c r="AW327" s="12" t="s">
        <v>38</v>
      </c>
      <c r="AX327" s="12" t="s">
        <v>84</v>
      </c>
      <c r="AY327" s="164" t="s">
        <v>146</v>
      </c>
    </row>
    <row r="328" spans="2:65" s="1" customFormat="1" ht="16.5" customHeight="1">
      <c r="B328" s="33"/>
      <c r="C328" s="149" t="s">
        <v>326</v>
      </c>
      <c r="D328" s="149" t="s">
        <v>195</v>
      </c>
      <c r="E328" s="150" t="s">
        <v>2261</v>
      </c>
      <c r="F328" s="151" t="s">
        <v>2262</v>
      </c>
      <c r="G328" s="152" t="s">
        <v>150</v>
      </c>
      <c r="H328" s="153">
        <v>998.52</v>
      </c>
      <c r="I328" s="154"/>
      <c r="J328" s="155">
        <f>ROUND(I328*H328,2)</f>
        <v>0</v>
      </c>
      <c r="K328" s="151" t="s">
        <v>967</v>
      </c>
      <c r="L328" s="33"/>
      <c r="M328" s="156" t="s">
        <v>21</v>
      </c>
      <c r="N328" s="157" t="s">
        <v>48</v>
      </c>
      <c r="P328" s="140">
        <f>O328*H328</f>
        <v>0</v>
      </c>
      <c r="Q328" s="140">
        <v>5.0000000000000002E-5</v>
      </c>
      <c r="R328" s="140">
        <f>Q328*H328</f>
        <v>4.9925999999999998E-2</v>
      </c>
      <c r="S328" s="140">
        <v>0</v>
      </c>
      <c r="T328" s="141">
        <f>S328*H328</f>
        <v>0</v>
      </c>
      <c r="AR328" s="142" t="s">
        <v>228</v>
      </c>
      <c r="AT328" s="142" t="s">
        <v>195</v>
      </c>
      <c r="AU328" s="142" t="s">
        <v>86</v>
      </c>
      <c r="AY328" s="18" t="s">
        <v>146</v>
      </c>
      <c r="BE328" s="143">
        <f>IF(N328="základní",J328,0)</f>
        <v>0</v>
      </c>
      <c r="BF328" s="143">
        <f>IF(N328="snížená",J328,0)</f>
        <v>0</v>
      </c>
      <c r="BG328" s="143">
        <f>IF(N328="zákl. přenesená",J328,0)</f>
        <v>0</v>
      </c>
      <c r="BH328" s="143">
        <f>IF(N328="sníž. přenesená",J328,0)</f>
        <v>0</v>
      </c>
      <c r="BI328" s="143">
        <f>IF(N328="nulová",J328,0)</f>
        <v>0</v>
      </c>
      <c r="BJ328" s="18" t="s">
        <v>84</v>
      </c>
      <c r="BK328" s="143">
        <f>ROUND(I328*H328,2)</f>
        <v>0</v>
      </c>
      <c r="BL328" s="18" t="s">
        <v>228</v>
      </c>
      <c r="BM328" s="142" t="s">
        <v>2735</v>
      </c>
    </row>
    <row r="329" spans="2:65" s="1" customFormat="1" ht="11.25">
      <c r="B329" s="33"/>
      <c r="D329" s="144" t="s">
        <v>154</v>
      </c>
      <c r="F329" s="145" t="s">
        <v>2264</v>
      </c>
      <c r="I329" s="146"/>
      <c r="L329" s="33"/>
      <c r="M329" s="147"/>
      <c r="T329" s="54"/>
      <c r="AT329" s="18" t="s">
        <v>154</v>
      </c>
      <c r="AU329" s="18" t="s">
        <v>86</v>
      </c>
    </row>
    <row r="330" spans="2:65" s="1" customFormat="1" ht="11.25">
      <c r="B330" s="33"/>
      <c r="D330" s="181" t="s">
        <v>970</v>
      </c>
      <c r="F330" s="182" t="s">
        <v>2265</v>
      </c>
      <c r="I330" s="146"/>
      <c r="L330" s="33"/>
      <c r="M330" s="147"/>
      <c r="T330" s="54"/>
      <c r="AT330" s="18" t="s">
        <v>970</v>
      </c>
      <c r="AU330" s="18" t="s">
        <v>86</v>
      </c>
    </row>
    <row r="331" spans="2:65" s="1" customFormat="1" ht="29.25">
      <c r="B331" s="33"/>
      <c r="D331" s="144" t="s">
        <v>984</v>
      </c>
      <c r="F331" s="148" t="s">
        <v>2266</v>
      </c>
      <c r="I331" s="146"/>
      <c r="L331" s="33"/>
      <c r="M331" s="147"/>
      <c r="T331" s="54"/>
      <c r="AT331" s="18" t="s">
        <v>984</v>
      </c>
      <c r="AU331" s="18" t="s">
        <v>86</v>
      </c>
    </row>
    <row r="332" spans="2:65" s="12" customFormat="1" ht="11.25">
      <c r="B332" s="163"/>
      <c r="D332" s="144" t="s">
        <v>476</v>
      </c>
      <c r="E332" s="164" t="s">
        <v>21</v>
      </c>
      <c r="F332" s="165" t="s">
        <v>2485</v>
      </c>
      <c r="H332" s="166">
        <v>998.52</v>
      </c>
      <c r="I332" s="167"/>
      <c r="L332" s="163"/>
      <c r="M332" s="168"/>
      <c r="T332" s="169"/>
      <c r="AT332" s="164" t="s">
        <v>476</v>
      </c>
      <c r="AU332" s="164" t="s">
        <v>86</v>
      </c>
      <c r="AV332" s="12" t="s">
        <v>86</v>
      </c>
      <c r="AW332" s="12" t="s">
        <v>38</v>
      </c>
      <c r="AX332" s="12" t="s">
        <v>84</v>
      </c>
      <c r="AY332" s="164" t="s">
        <v>146</v>
      </c>
    </row>
    <row r="333" spans="2:65" s="1" customFormat="1" ht="16.5" customHeight="1">
      <c r="B333" s="33"/>
      <c r="C333" s="130" t="s">
        <v>330</v>
      </c>
      <c r="D333" s="130" t="s">
        <v>147</v>
      </c>
      <c r="E333" s="131" t="s">
        <v>2304</v>
      </c>
      <c r="F333" s="132" t="s">
        <v>2736</v>
      </c>
      <c r="G333" s="133" t="s">
        <v>150</v>
      </c>
      <c r="H333" s="134">
        <v>998.52</v>
      </c>
      <c r="I333" s="135"/>
      <c r="J333" s="136">
        <f>ROUND(I333*H333,2)</f>
        <v>0</v>
      </c>
      <c r="K333" s="132" t="s">
        <v>21</v>
      </c>
      <c r="L333" s="137"/>
      <c r="M333" s="138" t="s">
        <v>21</v>
      </c>
      <c r="N333" s="139" t="s">
        <v>48</v>
      </c>
      <c r="P333" s="140">
        <f>O333*H333</f>
        <v>0</v>
      </c>
      <c r="Q333" s="140">
        <v>1E-3</v>
      </c>
      <c r="R333" s="140">
        <f>Q333*H333</f>
        <v>0.99851999999999996</v>
      </c>
      <c r="S333" s="140">
        <v>0</v>
      </c>
      <c r="T333" s="141">
        <f>S333*H333</f>
        <v>0</v>
      </c>
      <c r="AR333" s="142" t="s">
        <v>295</v>
      </c>
      <c r="AT333" s="142" t="s">
        <v>147</v>
      </c>
      <c r="AU333" s="142" t="s">
        <v>86</v>
      </c>
      <c r="AY333" s="18" t="s">
        <v>146</v>
      </c>
      <c r="BE333" s="143">
        <f>IF(N333="základní",J333,0)</f>
        <v>0</v>
      </c>
      <c r="BF333" s="143">
        <f>IF(N333="snížená",J333,0)</f>
        <v>0</v>
      </c>
      <c r="BG333" s="143">
        <f>IF(N333="zákl. přenesená",J333,0)</f>
        <v>0</v>
      </c>
      <c r="BH333" s="143">
        <f>IF(N333="sníž. přenesená",J333,0)</f>
        <v>0</v>
      </c>
      <c r="BI333" s="143">
        <f>IF(N333="nulová",J333,0)</f>
        <v>0</v>
      </c>
      <c r="BJ333" s="18" t="s">
        <v>84</v>
      </c>
      <c r="BK333" s="143">
        <f>ROUND(I333*H333,2)</f>
        <v>0</v>
      </c>
      <c r="BL333" s="18" t="s">
        <v>228</v>
      </c>
      <c r="BM333" s="142" t="s">
        <v>2737</v>
      </c>
    </row>
    <row r="334" spans="2:65" s="1" customFormat="1" ht="11.25">
      <c r="B334" s="33"/>
      <c r="D334" s="144" t="s">
        <v>154</v>
      </c>
      <c r="F334" s="145" t="s">
        <v>2736</v>
      </c>
      <c r="I334" s="146"/>
      <c r="L334" s="33"/>
      <c r="M334" s="147"/>
      <c r="T334" s="54"/>
      <c r="AT334" s="18" t="s">
        <v>154</v>
      </c>
      <c r="AU334" s="18" t="s">
        <v>86</v>
      </c>
    </row>
    <row r="335" spans="2:65" s="1" customFormat="1" ht="87.75">
      <c r="B335" s="33"/>
      <c r="D335" s="144" t="s">
        <v>156</v>
      </c>
      <c r="F335" s="148" t="s">
        <v>2301</v>
      </c>
      <c r="I335" s="146"/>
      <c r="L335" s="33"/>
      <c r="M335" s="147"/>
      <c r="T335" s="54"/>
      <c r="AT335" s="18" t="s">
        <v>156</v>
      </c>
      <c r="AU335" s="18" t="s">
        <v>86</v>
      </c>
    </row>
    <row r="336" spans="2:65" s="12" customFormat="1" ht="11.25">
      <c r="B336" s="163"/>
      <c r="D336" s="144" t="s">
        <v>476</v>
      </c>
      <c r="E336" s="164" t="s">
        <v>2485</v>
      </c>
      <c r="F336" s="165" t="s">
        <v>2738</v>
      </c>
      <c r="H336" s="166">
        <v>998.52</v>
      </c>
      <c r="I336" s="167"/>
      <c r="L336" s="163"/>
      <c r="M336" s="168"/>
      <c r="T336" s="169"/>
      <c r="AT336" s="164" t="s">
        <v>476</v>
      </c>
      <c r="AU336" s="164" t="s">
        <v>86</v>
      </c>
      <c r="AV336" s="12" t="s">
        <v>86</v>
      </c>
      <c r="AW336" s="12" t="s">
        <v>38</v>
      </c>
      <c r="AX336" s="12" t="s">
        <v>84</v>
      </c>
      <c r="AY336" s="164" t="s">
        <v>146</v>
      </c>
    </row>
    <row r="337" spans="2:65" s="1" customFormat="1" ht="16.5" customHeight="1">
      <c r="B337" s="33"/>
      <c r="C337" s="149" t="s">
        <v>334</v>
      </c>
      <c r="D337" s="149" t="s">
        <v>195</v>
      </c>
      <c r="E337" s="150" t="s">
        <v>2284</v>
      </c>
      <c r="F337" s="151" t="s">
        <v>2285</v>
      </c>
      <c r="G337" s="152" t="s">
        <v>150</v>
      </c>
      <c r="H337" s="153">
        <v>21202.6</v>
      </c>
      <c r="I337" s="154"/>
      <c r="J337" s="155">
        <f>ROUND(I337*H337,2)</f>
        <v>0</v>
      </c>
      <c r="K337" s="151" t="s">
        <v>967</v>
      </c>
      <c r="L337" s="33"/>
      <c r="M337" s="156" t="s">
        <v>21</v>
      </c>
      <c r="N337" s="157" t="s">
        <v>48</v>
      </c>
      <c r="P337" s="140">
        <f>O337*H337</f>
        <v>0</v>
      </c>
      <c r="Q337" s="140">
        <v>5.0000000000000002E-5</v>
      </c>
      <c r="R337" s="140">
        <f>Q337*H337</f>
        <v>1.06013</v>
      </c>
      <c r="S337" s="140">
        <v>0</v>
      </c>
      <c r="T337" s="141">
        <f>S337*H337</f>
        <v>0</v>
      </c>
      <c r="AR337" s="142" t="s">
        <v>228</v>
      </c>
      <c r="AT337" s="142" t="s">
        <v>195</v>
      </c>
      <c r="AU337" s="142" t="s">
        <v>86</v>
      </c>
      <c r="AY337" s="18" t="s">
        <v>146</v>
      </c>
      <c r="BE337" s="143">
        <f>IF(N337="základní",J337,0)</f>
        <v>0</v>
      </c>
      <c r="BF337" s="143">
        <f>IF(N337="snížená",J337,0)</f>
        <v>0</v>
      </c>
      <c r="BG337" s="143">
        <f>IF(N337="zákl. přenesená",J337,0)</f>
        <v>0</v>
      </c>
      <c r="BH337" s="143">
        <f>IF(N337="sníž. přenesená",J337,0)</f>
        <v>0</v>
      </c>
      <c r="BI337" s="143">
        <f>IF(N337="nulová",J337,0)</f>
        <v>0</v>
      </c>
      <c r="BJ337" s="18" t="s">
        <v>84</v>
      </c>
      <c r="BK337" s="143">
        <f>ROUND(I337*H337,2)</f>
        <v>0</v>
      </c>
      <c r="BL337" s="18" t="s">
        <v>228</v>
      </c>
      <c r="BM337" s="142" t="s">
        <v>2739</v>
      </c>
    </row>
    <row r="338" spans="2:65" s="1" customFormat="1" ht="11.25">
      <c r="B338" s="33"/>
      <c r="D338" s="144" t="s">
        <v>154</v>
      </c>
      <c r="F338" s="145" t="s">
        <v>2287</v>
      </c>
      <c r="I338" s="146"/>
      <c r="L338" s="33"/>
      <c r="M338" s="147"/>
      <c r="T338" s="54"/>
      <c r="AT338" s="18" t="s">
        <v>154</v>
      </c>
      <c r="AU338" s="18" t="s">
        <v>86</v>
      </c>
    </row>
    <row r="339" spans="2:65" s="1" customFormat="1" ht="11.25">
      <c r="B339" s="33"/>
      <c r="D339" s="181" t="s">
        <v>970</v>
      </c>
      <c r="F339" s="182" t="s">
        <v>2288</v>
      </c>
      <c r="I339" s="146"/>
      <c r="L339" s="33"/>
      <c r="M339" s="147"/>
      <c r="T339" s="54"/>
      <c r="AT339" s="18" t="s">
        <v>970</v>
      </c>
      <c r="AU339" s="18" t="s">
        <v>86</v>
      </c>
    </row>
    <row r="340" spans="2:65" s="1" customFormat="1" ht="29.25">
      <c r="B340" s="33"/>
      <c r="D340" s="144" t="s">
        <v>984</v>
      </c>
      <c r="F340" s="148" t="s">
        <v>2266</v>
      </c>
      <c r="I340" s="146"/>
      <c r="L340" s="33"/>
      <c r="M340" s="147"/>
      <c r="T340" s="54"/>
      <c r="AT340" s="18" t="s">
        <v>984</v>
      </c>
      <c r="AU340" s="18" t="s">
        <v>86</v>
      </c>
    </row>
    <row r="341" spans="2:65" s="1" customFormat="1" ht="87.75">
      <c r="B341" s="33"/>
      <c r="D341" s="144" t="s">
        <v>156</v>
      </c>
      <c r="F341" s="148" t="s">
        <v>2740</v>
      </c>
      <c r="I341" s="146"/>
      <c r="L341" s="33"/>
      <c r="M341" s="147"/>
      <c r="T341" s="54"/>
      <c r="AT341" s="18" t="s">
        <v>156</v>
      </c>
      <c r="AU341" s="18" t="s">
        <v>86</v>
      </c>
    </row>
    <row r="342" spans="2:65" s="12" customFormat="1" ht="11.25">
      <c r="B342" s="163"/>
      <c r="D342" s="144" t="s">
        <v>476</v>
      </c>
      <c r="E342" s="164" t="s">
        <v>21</v>
      </c>
      <c r="F342" s="165" t="s">
        <v>2491</v>
      </c>
      <c r="H342" s="166">
        <v>454.8</v>
      </c>
      <c r="I342" s="167"/>
      <c r="L342" s="163"/>
      <c r="M342" s="168"/>
      <c r="T342" s="169"/>
      <c r="AT342" s="164" t="s">
        <v>476</v>
      </c>
      <c r="AU342" s="164" t="s">
        <v>86</v>
      </c>
      <c r="AV342" s="12" t="s">
        <v>86</v>
      </c>
      <c r="AW342" s="12" t="s">
        <v>38</v>
      </c>
      <c r="AX342" s="12" t="s">
        <v>77</v>
      </c>
      <c r="AY342" s="164" t="s">
        <v>146</v>
      </c>
    </row>
    <row r="343" spans="2:65" s="12" customFormat="1" ht="11.25">
      <c r="B343" s="163"/>
      <c r="D343" s="144" t="s">
        <v>476</v>
      </c>
      <c r="E343" s="164" t="s">
        <v>21</v>
      </c>
      <c r="F343" s="165" t="s">
        <v>2500</v>
      </c>
      <c r="H343" s="166">
        <v>770.8</v>
      </c>
      <c r="I343" s="167"/>
      <c r="L343" s="163"/>
      <c r="M343" s="168"/>
      <c r="T343" s="169"/>
      <c r="AT343" s="164" t="s">
        <v>476</v>
      </c>
      <c r="AU343" s="164" t="s">
        <v>86</v>
      </c>
      <c r="AV343" s="12" t="s">
        <v>86</v>
      </c>
      <c r="AW343" s="12" t="s">
        <v>38</v>
      </c>
      <c r="AX343" s="12" t="s">
        <v>77</v>
      </c>
      <c r="AY343" s="164" t="s">
        <v>146</v>
      </c>
    </row>
    <row r="344" spans="2:65" s="12" customFormat="1" ht="11.25">
      <c r="B344" s="163"/>
      <c r="D344" s="144" t="s">
        <v>476</v>
      </c>
      <c r="E344" s="164" t="s">
        <v>21</v>
      </c>
      <c r="F344" s="165" t="s">
        <v>2479</v>
      </c>
      <c r="H344" s="166">
        <v>14834.99</v>
      </c>
      <c r="I344" s="167"/>
      <c r="L344" s="163"/>
      <c r="M344" s="168"/>
      <c r="T344" s="169"/>
      <c r="AT344" s="164" t="s">
        <v>476</v>
      </c>
      <c r="AU344" s="164" t="s">
        <v>86</v>
      </c>
      <c r="AV344" s="12" t="s">
        <v>86</v>
      </c>
      <c r="AW344" s="12" t="s">
        <v>38</v>
      </c>
      <c r="AX344" s="12" t="s">
        <v>77</v>
      </c>
      <c r="AY344" s="164" t="s">
        <v>146</v>
      </c>
    </row>
    <row r="345" spans="2:65" s="12" customFormat="1" ht="11.25">
      <c r="B345" s="163"/>
      <c r="D345" s="144" t="s">
        <v>476</v>
      </c>
      <c r="E345" s="164" t="s">
        <v>21</v>
      </c>
      <c r="F345" s="165" t="s">
        <v>2482</v>
      </c>
      <c r="H345" s="166">
        <v>5142.01</v>
      </c>
      <c r="I345" s="167"/>
      <c r="L345" s="163"/>
      <c r="M345" s="168"/>
      <c r="T345" s="169"/>
      <c r="AT345" s="164" t="s">
        <v>476</v>
      </c>
      <c r="AU345" s="164" t="s">
        <v>86</v>
      </c>
      <c r="AV345" s="12" t="s">
        <v>86</v>
      </c>
      <c r="AW345" s="12" t="s">
        <v>38</v>
      </c>
      <c r="AX345" s="12" t="s">
        <v>77</v>
      </c>
      <c r="AY345" s="164" t="s">
        <v>146</v>
      </c>
    </row>
    <row r="346" spans="2:65" s="13" customFormat="1" ht="11.25">
      <c r="B346" s="170"/>
      <c r="D346" s="144" t="s">
        <v>476</v>
      </c>
      <c r="E346" s="171" t="s">
        <v>21</v>
      </c>
      <c r="F346" s="172" t="s">
        <v>479</v>
      </c>
      <c r="H346" s="173">
        <v>21202.6</v>
      </c>
      <c r="I346" s="174"/>
      <c r="L346" s="170"/>
      <c r="M346" s="175"/>
      <c r="T346" s="176"/>
      <c r="AT346" s="171" t="s">
        <v>476</v>
      </c>
      <c r="AU346" s="171" t="s">
        <v>86</v>
      </c>
      <c r="AV346" s="13" t="s">
        <v>168</v>
      </c>
      <c r="AW346" s="13" t="s">
        <v>38</v>
      </c>
      <c r="AX346" s="13" t="s">
        <v>84</v>
      </c>
      <c r="AY346" s="171" t="s">
        <v>146</v>
      </c>
    </row>
    <row r="347" spans="2:65" s="1" customFormat="1" ht="16.5" customHeight="1">
      <c r="B347" s="33"/>
      <c r="C347" s="130" t="s">
        <v>338</v>
      </c>
      <c r="D347" s="130" t="s">
        <v>147</v>
      </c>
      <c r="E347" s="131" t="s">
        <v>2741</v>
      </c>
      <c r="F347" s="132" t="s">
        <v>2742</v>
      </c>
      <c r="G347" s="133" t="s">
        <v>150</v>
      </c>
      <c r="H347" s="134">
        <v>454.8</v>
      </c>
      <c r="I347" s="135"/>
      <c r="J347" s="136">
        <f>ROUND(I347*H347,2)</f>
        <v>0</v>
      </c>
      <c r="K347" s="132" t="s">
        <v>21</v>
      </c>
      <c r="L347" s="137"/>
      <c r="M347" s="138" t="s">
        <v>21</v>
      </c>
      <c r="N347" s="139" t="s">
        <v>48</v>
      </c>
      <c r="P347" s="140">
        <f>O347*H347</f>
        <v>0</v>
      </c>
      <c r="Q347" s="140">
        <v>0</v>
      </c>
      <c r="R347" s="140">
        <f>Q347*H347</f>
        <v>0</v>
      </c>
      <c r="S347" s="140">
        <v>0</v>
      </c>
      <c r="T347" s="141">
        <f>S347*H347</f>
        <v>0</v>
      </c>
      <c r="AR347" s="142" t="s">
        <v>295</v>
      </c>
      <c r="AT347" s="142" t="s">
        <v>147</v>
      </c>
      <c r="AU347" s="142" t="s">
        <v>86</v>
      </c>
      <c r="AY347" s="18" t="s">
        <v>146</v>
      </c>
      <c r="BE347" s="143">
        <f>IF(N347="základní",J347,0)</f>
        <v>0</v>
      </c>
      <c r="BF347" s="143">
        <f>IF(N347="snížená",J347,0)</f>
        <v>0</v>
      </c>
      <c r="BG347" s="143">
        <f>IF(N347="zákl. přenesená",J347,0)</f>
        <v>0</v>
      </c>
      <c r="BH347" s="143">
        <f>IF(N347="sníž. přenesená",J347,0)</f>
        <v>0</v>
      </c>
      <c r="BI347" s="143">
        <f>IF(N347="nulová",J347,0)</f>
        <v>0</v>
      </c>
      <c r="BJ347" s="18" t="s">
        <v>84</v>
      </c>
      <c r="BK347" s="143">
        <f>ROUND(I347*H347,2)</f>
        <v>0</v>
      </c>
      <c r="BL347" s="18" t="s">
        <v>228</v>
      </c>
      <c r="BM347" s="142" t="s">
        <v>2743</v>
      </c>
    </row>
    <row r="348" spans="2:65" s="1" customFormat="1" ht="11.25">
      <c r="B348" s="33"/>
      <c r="D348" s="144" t="s">
        <v>154</v>
      </c>
      <c r="F348" s="145" t="s">
        <v>2742</v>
      </c>
      <c r="I348" s="146"/>
      <c r="L348" s="33"/>
      <c r="M348" s="147"/>
      <c r="T348" s="54"/>
      <c r="AT348" s="18" t="s">
        <v>154</v>
      </c>
      <c r="AU348" s="18" t="s">
        <v>86</v>
      </c>
    </row>
    <row r="349" spans="2:65" s="1" customFormat="1" ht="87.75">
      <c r="B349" s="33"/>
      <c r="D349" s="144" t="s">
        <v>156</v>
      </c>
      <c r="F349" s="148" t="s">
        <v>2724</v>
      </c>
      <c r="I349" s="146"/>
      <c r="L349" s="33"/>
      <c r="M349" s="147"/>
      <c r="T349" s="54"/>
      <c r="AT349" s="18" t="s">
        <v>156</v>
      </c>
      <c r="AU349" s="18" t="s">
        <v>86</v>
      </c>
    </row>
    <row r="350" spans="2:65" s="12" customFormat="1" ht="11.25">
      <c r="B350" s="163"/>
      <c r="D350" s="144" t="s">
        <v>476</v>
      </c>
      <c r="E350" s="164" t="s">
        <v>2491</v>
      </c>
      <c r="F350" s="165" t="s">
        <v>2744</v>
      </c>
      <c r="H350" s="166">
        <v>454.8</v>
      </c>
      <c r="I350" s="167"/>
      <c r="L350" s="163"/>
      <c r="M350" s="168"/>
      <c r="T350" s="169"/>
      <c r="AT350" s="164" t="s">
        <v>476</v>
      </c>
      <c r="AU350" s="164" t="s">
        <v>86</v>
      </c>
      <c r="AV350" s="12" t="s">
        <v>86</v>
      </c>
      <c r="AW350" s="12" t="s">
        <v>38</v>
      </c>
      <c r="AX350" s="12" t="s">
        <v>84</v>
      </c>
      <c r="AY350" s="164" t="s">
        <v>146</v>
      </c>
    </row>
    <row r="351" spans="2:65" s="1" customFormat="1" ht="16.5" customHeight="1">
      <c r="B351" s="33"/>
      <c r="C351" s="130" t="s">
        <v>342</v>
      </c>
      <c r="D351" s="130" t="s">
        <v>147</v>
      </c>
      <c r="E351" s="131" t="s">
        <v>2297</v>
      </c>
      <c r="F351" s="132" t="s">
        <v>2745</v>
      </c>
      <c r="G351" s="133" t="s">
        <v>150</v>
      </c>
      <c r="H351" s="134">
        <v>770.8</v>
      </c>
      <c r="I351" s="135"/>
      <c r="J351" s="136">
        <f>ROUND(I351*H351,2)</f>
        <v>0</v>
      </c>
      <c r="K351" s="132" t="s">
        <v>21</v>
      </c>
      <c r="L351" s="137"/>
      <c r="M351" s="138" t="s">
        <v>21</v>
      </c>
      <c r="N351" s="139" t="s">
        <v>48</v>
      </c>
      <c r="P351" s="140">
        <f>O351*H351</f>
        <v>0</v>
      </c>
      <c r="Q351" s="140">
        <v>1E-3</v>
      </c>
      <c r="R351" s="140">
        <f>Q351*H351</f>
        <v>0.77079999999999993</v>
      </c>
      <c r="S351" s="140">
        <v>0</v>
      </c>
      <c r="T351" s="141">
        <f>S351*H351</f>
        <v>0</v>
      </c>
      <c r="AR351" s="142" t="s">
        <v>295</v>
      </c>
      <c r="AT351" s="142" t="s">
        <v>147</v>
      </c>
      <c r="AU351" s="142" t="s">
        <v>86</v>
      </c>
      <c r="AY351" s="18" t="s">
        <v>146</v>
      </c>
      <c r="BE351" s="143">
        <f>IF(N351="základní",J351,0)</f>
        <v>0</v>
      </c>
      <c r="BF351" s="143">
        <f>IF(N351="snížená",J351,0)</f>
        <v>0</v>
      </c>
      <c r="BG351" s="143">
        <f>IF(N351="zákl. přenesená",J351,0)</f>
        <v>0</v>
      </c>
      <c r="BH351" s="143">
        <f>IF(N351="sníž. přenesená",J351,0)</f>
        <v>0</v>
      </c>
      <c r="BI351" s="143">
        <f>IF(N351="nulová",J351,0)</f>
        <v>0</v>
      </c>
      <c r="BJ351" s="18" t="s">
        <v>84</v>
      </c>
      <c r="BK351" s="143">
        <f>ROUND(I351*H351,2)</f>
        <v>0</v>
      </c>
      <c r="BL351" s="18" t="s">
        <v>228</v>
      </c>
      <c r="BM351" s="142" t="s">
        <v>2746</v>
      </c>
    </row>
    <row r="352" spans="2:65" s="1" customFormat="1" ht="11.25">
      <c r="B352" s="33"/>
      <c r="D352" s="144" t="s">
        <v>154</v>
      </c>
      <c r="F352" s="145" t="s">
        <v>2747</v>
      </c>
      <c r="I352" s="146"/>
      <c r="L352" s="33"/>
      <c r="M352" s="147"/>
      <c r="T352" s="54"/>
      <c r="AT352" s="18" t="s">
        <v>154</v>
      </c>
      <c r="AU352" s="18" t="s">
        <v>86</v>
      </c>
    </row>
    <row r="353" spans="2:65" s="12" customFormat="1" ht="11.25">
      <c r="B353" s="163"/>
      <c r="D353" s="144" t="s">
        <v>476</v>
      </c>
      <c r="E353" s="164" t="s">
        <v>2500</v>
      </c>
      <c r="F353" s="165" t="s">
        <v>2748</v>
      </c>
      <c r="H353" s="166">
        <v>770.8</v>
      </c>
      <c r="I353" s="167"/>
      <c r="L353" s="163"/>
      <c r="M353" s="168"/>
      <c r="T353" s="169"/>
      <c r="AT353" s="164" t="s">
        <v>476</v>
      </c>
      <c r="AU353" s="164" t="s">
        <v>86</v>
      </c>
      <c r="AV353" s="12" t="s">
        <v>86</v>
      </c>
      <c r="AW353" s="12" t="s">
        <v>38</v>
      </c>
      <c r="AX353" s="12" t="s">
        <v>84</v>
      </c>
      <c r="AY353" s="164" t="s">
        <v>146</v>
      </c>
    </row>
    <row r="354" spans="2:65" s="1" customFormat="1" ht="16.5" customHeight="1">
      <c r="B354" s="33"/>
      <c r="C354" s="130" t="s">
        <v>346</v>
      </c>
      <c r="D354" s="130" t="s">
        <v>147</v>
      </c>
      <c r="E354" s="131" t="s">
        <v>2335</v>
      </c>
      <c r="F354" s="132" t="s">
        <v>2480</v>
      </c>
      <c r="G354" s="133" t="s">
        <v>150</v>
      </c>
      <c r="H354" s="134">
        <v>14834.99</v>
      </c>
      <c r="I354" s="135"/>
      <c r="J354" s="136">
        <f>ROUND(I354*H354,2)</f>
        <v>0</v>
      </c>
      <c r="K354" s="132" t="s">
        <v>21</v>
      </c>
      <c r="L354" s="137"/>
      <c r="M354" s="138" t="s">
        <v>21</v>
      </c>
      <c r="N354" s="139" t="s">
        <v>48</v>
      </c>
      <c r="P354" s="140">
        <f>O354*H354</f>
        <v>0</v>
      </c>
      <c r="Q354" s="140">
        <v>1E-3</v>
      </c>
      <c r="R354" s="140">
        <f>Q354*H354</f>
        <v>14.834989999999999</v>
      </c>
      <c r="S354" s="140">
        <v>0</v>
      </c>
      <c r="T354" s="141">
        <f>S354*H354</f>
        <v>0</v>
      </c>
      <c r="AR354" s="142" t="s">
        <v>295</v>
      </c>
      <c r="AT354" s="142" t="s">
        <v>147</v>
      </c>
      <c r="AU354" s="142" t="s">
        <v>86</v>
      </c>
      <c r="AY354" s="18" t="s">
        <v>146</v>
      </c>
      <c r="BE354" s="143">
        <f>IF(N354="základní",J354,0)</f>
        <v>0</v>
      </c>
      <c r="BF354" s="143">
        <f>IF(N354="snížená",J354,0)</f>
        <v>0</v>
      </c>
      <c r="BG354" s="143">
        <f>IF(N354="zákl. přenesená",J354,0)</f>
        <v>0</v>
      </c>
      <c r="BH354" s="143">
        <f>IF(N354="sníž. přenesená",J354,0)</f>
        <v>0</v>
      </c>
      <c r="BI354" s="143">
        <f>IF(N354="nulová",J354,0)</f>
        <v>0</v>
      </c>
      <c r="BJ354" s="18" t="s">
        <v>84</v>
      </c>
      <c r="BK354" s="143">
        <f>ROUND(I354*H354,2)</f>
        <v>0</v>
      </c>
      <c r="BL354" s="18" t="s">
        <v>228</v>
      </c>
      <c r="BM354" s="142" t="s">
        <v>2749</v>
      </c>
    </row>
    <row r="355" spans="2:65" s="1" customFormat="1" ht="11.25">
      <c r="B355" s="33"/>
      <c r="D355" s="144" t="s">
        <v>154</v>
      </c>
      <c r="F355" s="145" t="s">
        <v>2480</v>
      </c>
      <c r="I355" s="146"/>
      <c r="L355" s="33"/>
      <c r="M355" s="147"/>
      <c r="T355" s="54"/>
      <c r="AT355" s="18" t="s">
        <v>154</v>
      </c>
      <c r="AU355" s="18" t="s">
        <v>86</v>
      </c>
    </row>
    <row r="356" spans="2:65" s="1" customFormat="1" ht="87.75">
      <c r="B356" s="33"/>
      <c r="D356" s="144" t="s">
        <v>156</v>
      </c>
      <c r="F356" s="148" t="s">
        <v>2750</v>
      </c>
      <c r="I356" s="146"/>
      <c r="L356" s="33"/>
      <c r="M356" s="147"/>
      <c r="T356" s="54"/>
      <c r="AT356" s="18" t="s">
        <v>156</v>
      </c>
      <c r="AU356" s="18" t="s">
        <v>86</v>
      </c>
    </row>
    <row r="357" spans="2:65" s="12" customFormat="1" ht="11.25">
      <c r="B357" s="163"/>
      <c r="D357" s="144" t="s">
        <v>476</v>
      </c>
      <c r="E357" s="164" t="s">
        <v>21</v>
      </c>
      <c r="F357" s="165" t="s">
        <v>2751</v>
      </c>
      <c r="H357" s="166">
        <v>7386.21</v>
      </c>
      <c r="I357" s="167"/>
      <c r="L357" s="163"/>
      <c r="M357" s="168"/>
      <c r="T357" s="169"/>
      <c r="AT357" s="164" t="s">
        <v>476</v>
      </c>
      <c r="AU357" s="164" t="s">
        <v>86</v>
      </c>
      <c r="AV357" s="12" t="s">
        <v>86</v>
      </c>
      <c r="AW357" s="12" t="s">
        <v>38</v>
      </c>
      <c r="AX357" s="12" t="s">
        <v>77</v>
      </c>
      <c r="AY357" s="164" t="s">
        <v>146</v>
      </c>
    </row>
    <row r="358" spans="2:65" s="12" customFormat="1" ht="11.25">
      <c r="B358" s="163"/>
      <c r="D358" s="144" t="s">
        <v>476</v>
      </c>
      <c r="E358" s="164" t="s">
        <v>21</v>
      </c>
      <c r="F358" s="165" t="s">
        <v>2752</v>
      </c>
      <c r="H358" s="166">
        <v>7448.78</v>
      </c>
      <c r="I358" s="167"/>
      <c r="L358" s="163"/>
      <c r="M358" s="168"/>
      <c r="T358" s="169"/>
      <c r="AT358" s="164" t="s">
        <v>476</v>
      </c>
      <c r="AU358" s="164" t="s">
        <v>86</v>
      </c>
      <c r="AV358" s="12" t="s">
        <v>86</v>
      </c>
      <c r="AW358" s="12" t="s">
        <v>38</v>
      </c>
      <c r="AX358" s="12" t="s">
        <v>77</v>
      </c>
      <c r="AY358" s="164" t="s">
        <v>146</v>
      </c>
    </row>
    <row r="359" spans="2:65" s="13" customFormat="1" ht="11.25">
      <c r="B359" s="170"/>
      <c r="D359" s="144" t="s">
        <v>476</v>
      </c>
      <c r="E359" s="171" t="s">
        <v>2479</v>
      </c>
      <c r="F359" s="172" t="s">
        <v>479</v>
      </c>
      <c r="H359" s="173">
        <v>14834.99</v>
      </c>
      <c r="I359" s="174"/>
      <c r="L359" s="170"/>
      <c r="M359" s="175"/>
      <c r="T359" s="176"/>
      <c r="AT359" s="171" t="s">
        <v>476</v>
      </c>
      <c r="AU359" s="171" t="s">
        <v>86</v>
      </c>
      <c r="AV359" s="13" t="s">
        <v>168</v>
      </c>
      <c r="AW359" s="13" t="s">
        <v>38</v>
      </c>
      <c r="AX359" s="13" t="s">
        <v>84</v>
      </c>
      <c r="AY359" s="171" t="s">
        <v>146</v>
      </c>
    </row>
    <row r="360" spans="2:65" s="1" customFormat="1" ht="16.5" customHeight="1">
      <c r="B360" s="33"/>
      <c r="C360" s="130" t="s">
        <v>350</v>
      </c>
      <c r="D360" s="130" t="s">
        <v>147</v>
      </c>
      <c r="E360" s="131" t="s">
        <v>2309</v>
      </c>
      <c r="F360" s="132" t="s">
        <v>2753</v>
      </c>
      <c r="G360" s="133" t="s">
        <v>150</v>
      </c>
      <c r="H360" s="134">
        <v>5142.01</v>
      </c>
      <c r="I360" s="135"/>
      <c r="J360" s="136">
        <f>ROUND(I360*H360,2)</f>
        <v>0</v>
      </c>
      <c r="K360" s="132" t="s">
        <v>21</v>
      </c>
      <c r="L360" s="137"/>
      <c r="M360" s="138" t="s">
        <v>21</v>
      </c>
      <c r="N360" s="139" t="s">
        <v>48</v>
      </c>
      <c r="P360" s="140">
        <f>O360*H360</f>
        <v>0</v>
      </c>
      <c r="Q360" s="140">
        <v>1E-3</v>
      </c>
      <c r="R360" s="140">
        <f>Q360*H360</f>
        <v>5.14201</v>
      </c>
      <c r="S360" s="140">
        <v>0</v>
      </c>
      <c r="T360" s="141">
        <f>S360*H360</f>
        <v>0</v>
      </c>
      <c r="AR360" s="142" t="s">
        <v>295</v>
      </c>
      <c r="AT360" s="142" t="s">
        <v>147</v>
      </c>
      <c r="AU360" s="142" t="s">
        <v>86</v>
      </c>
      <c r="AY360" s="18" t="s">
        <v>146</v>
      </c>
      <c r="BE360" s="143">
        <f>IF(N360="základní",J360,0)</f>
        <v>0</v>
      </c>
      <c r="BF360" s="143">
        <f>IF(N360="snížená",J360,0)</f>
        <v>0</v>
      </c>
      <c r="BG360" s="143">
        <f>IF(N360="zákl. přenesená",J360,0)</f>
        <v>0</v>
      </c>
      <c r="BH360" s="143">
        <f>IF(N360="sníž. přenesená",J360,0)</f>
        <v>0</v>
      </c>
      <c r="BI360" s="143">
        <f>IF(N360="nulová",J360,0)</f>
        <v>0</v>
      </c>
      <c r="BJ360" s="18" t="s">
        <v>84</v>
      </c>
      <c r="BK360" s="143">
        <f>ROUND(I360*H360,2)</f>
        <v>0</v>
      </c>
      <c r="BL360" s="18" t="s">
        <v>228</v>
      </c>
      <c r="BM360" s="142" t="s">
        <v>2754</v>
      </c>
    </row>
    <row r="361" spans="2:65" s="1" customFormat="1" ht="11.25">
      <c r="B361" s="33"/>
      <c r="D361" s="144" t="s">
        <v>154</v>
      </c>
      <c r="F361" s="145" t="s">
        <v>2753</v>
      </c>
      <c r="I361" s="146"/>
      <c r="L361" s="33"/>
      <c r="M361" s="147"/>
      <c r="T361" s="54"/>
      <c r="AT361" s="18" t="s">
        <v>154</v>
      </c>
      <c r="AU361" s="18" t="s">
        <v>86</v>
      </c>
    </row>
    <row r="362" spans="2:65" s="1" customFormat="1" ht="78">
      <c r="B362" s="33"/>
      <c r="D362" s="144" t="s">
        <v>156</v>
      </c>
      <c r="F362" s="148" t="s">
        <v>2271</v>
      </c>
      <c r="I362" s="146"/>
      <c r="L362" s="33"/>
      <c r="M362" s="147"/>
      <c r="T362" s="54"/>
      <c r="AT362" s="18" t="s">
        <v>156</v>
      </c>
      <c r="AU362" s="18" t="s">
        <v>86</v>
      </c>
    </row>
    <row r="363" spans="2:65" s="12" customFormat="1" ht="11.25">
      <c r="B363" s="163"/>
      <c r="D363" s="144" t="s">
        <v>476</v>
      </c>
      <c r="E363" s="164" t="s">
        <v>2482</v>
      </c>
      <c r="F363" s="165" t="s">
        <v>2755</v>
      </c>
      <c r="H363" s="166">
        <v>5142.01</v>
      </c>
      <c r="I363" s="167"/>
      <c r="L363" s="163"/>
      <c r="M363" s="168"/>
      <c r="T363" s="169"/>
      <c r="AT363" s="164" t="s">
        <v>476</v>
      </c>
      <c r="AU363" s="164" t="s">
        <v>86</v>
      </c>
      <c r="AV363" s="12" t="s">
        <v>86</v>
      </c>
      <c r="AW363" s="12" t="s">
        <v>38</v>
      </c>
      <c r="AX363" s="12" t="s">
        <v>84</v>
      </c>
      <c r="AY363" s="164" t="s">
        <v>146</v>
      </c>
    </row>
    <row r="364" spans="2:65" s="1" customFormat="1" ht="16.5" customHeight="1">
      <c r="B364" s="33"/>
      <c r="C364" s="149" t="s">
        <v>356</v>
      </c>
      <c r="D364" s="149" t="s">
        <v>195</v>
      </c>
      <c r="E364" s="150" t="s">
        <v>2756</v>
      </c>
      <c r="F364" s="151" t="s">
        <v>2757</v>
      </c>
      <c r="G364" s="152" t="s">
        <v>150</v>
      </c>
      <c r="H364" s="153">
        <v>10240.08</v>
      </c>
      <c r="I364" s="154"/>
      <c r="J364" s="155">
        <f>ROUND(I364*H364,2)</f>
        <v>0</v>
      </c>
      <c r="K364" s="151" t="s">
        <v>967</v>
      </c>
      <c r="L364" s="33"/>
      <c r="M364" s="156" t="s">
        <v>21</v>
      </c>
      <c r="N364" s="157" t="s">
        <v>48</v>
      </c>
      <c r="P364" s="140">
        <f>O364*H364</f>
        <v>0</v>
      </c>
      <c r="Q364" s="140">
        <v>5.0000000000000002E-5</v>
      </c>
      <c r="R364" s="140">
        <f>Q364*H364</f>
        <v>0.51200400000000001</v>
      </c>
      <c r="S364" s="140">
        <v>0</v>
      </c>
      <c r="T364" s="141">
        <f>S364*H364</f>
        <v>0</v>
      </c>
      <c r="AR364" s="142" t="s">
        <v>228</v>
      </c>
      <c r="AT364" s="142" t="s">
        <v>195</v>
      </c>
      <c r="AU364" s="142" t="s">
        <v>86</v>
      </c>
      <c r="AY364" s="18" t="s">
        <v>146</v>
      </c>
      <c r="BE364" s="143">
        <f>IF(N364="základní",J364,0)</f>
        <v>0</v>
      </c>
      <c r="BF364" s="143">
        <f>IF(N364="snížená",J364,0)</f>
        <v>0</v>
      </c>
      <c r="BG364" s="143">
        <f>IF(N364="zákl. přenesená",J364,0)</f>
        <v>0</v>
      </c>
      <c r="BH364" s="143">
        <f>IF(N364="sníž. přenesená",J364,0)</f>
        <v>0</v>
      </c>
      <c r="BI364" s="143">
        <f>IF(N364="nulová",J364,0)</f>
        <v>0</v>
      </c>
      <c r="BJ364" s="18" t="s">
        <v>84</v>
      </c>
      <c r="BK364" s="143">
        <f>ROUND(I364*H364,2)</f>
        <v>0</v>
      </c>
      <c r="BL364" s="18" t="s">
        <v>228</v>
      </c>
      <c r="BM364" s="142" t="s">
        <v>2758</v>
      </c>
    </row>
    <row r="365" spans="2:65" s="1" customFormat="1" ht="11.25">
      <c r="B365" s="33"/>
      <c r="D365" s="144" t="s">
        <v>154</v>
      </c>
      <c r="F365" s="145" t="s">
        <v>2759</v>
      </c>
      <c r="I365" s="146"/>
      <c r="L365" s="33"/>
      <c r="M365" s="147"/>
      <c r="T365" s="54"/>
      <c r="AT365" s="18" t="s">
        <v>154</v>
      </c>
      <c r="AU365" s="18" t="s">
        <v>86</v>
      </c>
    </row>
    <row r="366" spans="2:65" s="1" customFormat="1" ht="11.25">
      <c r="B366" s="33"/>
      <c r="D366" s="181" t="s">
        <v>970</v>
      </c>
      <c r="F366" s="182" t="s">
        <v>2760</v>
      </c>
      <c r="I366" s="146"/>
      <c r="L366" s="33"/>
      <c r="M366" s="147"/>
      <c r="T366" s="54"/>
      <c r="AT366" s="18" t="s">
        <v>970</v>
      </c>
      <c r="AU366" s="18" t="s">
        <v>86</v>
      </c>
    </row>
    <row r="367" spans="2:65" s="1" customFormat="1" ht="29.25">
      <c r="B367" s="33"/>
      <c r="D367" s="144" t="s">
        <v>984</v>
      </c>
      <c r="F367" s="148" t="s">
        <v>2266</v>
      </c>
      <c r="I367" s="146"/>
      <c r="L367" s="33"/>
      <c r="M367" s="147"/>
      <c r="T367" s="54"/>
      <c r="AT367" s="18" t="s">
        <v>984</v>
      </c>
      <c r="AU367" s="18" t="s">
        <v>86</v>
      </c>
    </row>
    <row r="368" spans="2:65" s="12" customFormat="1" ht="11.25">
      <c r="B368" s="163"/>
      <c r="D368" s="144" t="s">
        <v>476</v>
      </c>
      <c r="E368" s="164" t="s">
        <v>21</v>
      </c>
      <c r="F368" s="165" t="s">
        <v>2761</v>
      </c>
      <c r="H368" s="166">
        <v>1149.5999999999999</v>
      </c>
      <c r="I368" s="167"/>
      <c r="L368" s="163"/>
      <c r="M368" s="168"/>
      <c r="T368" s="169"/>
      <c r="AT368" s="164" t="s">
        <v>476</v>
      </c>
      <c r="AU368" s="164" t="s">
        <v>86</v>
      </c>
      <c r="AV368" s="12" t="s">
        <v>86</v>
      </c>
      <c r="AW368" s="12" t="s">
        <v>38</v>
      </c>
      <c r="AX368" s="12" t="s">
        <v>77</v>
      </c>
      <c r="AY368" s="164" t="s">
        <v>146</v>
      </c>
    </row>
    <row r="369" spans="2:65" s="12" customFormat="1" ht="11.25">
      <c r="B369" s="163"/>
      <c r="D369" s="144" t="s">
        <v>476</v>
      </c>
      <c r="E369" s="164" t="s">
        <v>21</v>
      </c>
      <c r="F369" s="165" t="s">
        <v>2489</v>
      </c>
      <c r="H369" s="166">
        <v>7539.6</v>
      </c>
      <c r="I369" s="167"/>
      <c r="L369" s="163"/>
      <c r="M369" s="168"/>
      <c r="T369" s="169"/>
      <c r="AT369" s="164" t="s">
        <v>476</v>
      </c>
      <c r="AU369" s="164" t="s">
        <v>86</v>
      </c>
      <c r="AV369" s="12" t="s">
        <v>86</v>
      </c>
      <c r="AW369" s="12" t="s">
        <v>38</v>
      </c>
      <c r="AX369" s="12" t="s">
        <v>77</v>
      </c>
      <c r="AY369" s="164" t="s">
        <v>146</v>
      </c>
    </row>
    <row r="370" spans="2:65" s="12" customFormat="1" ht="11.25">
      <c r="B370" s="163"/>
      <c r="D370" s="144" t="s">
        <v>476</v>
      </c>
      <c r="E370" s="164" t="s">
        <v>21</v>
      </c>
      <c r="F370" s="165" t="s">
        <v>2496</v>
      </c>
      <c r="H370" s="166">
        <v>165</v>
      </c>
      <c r="I370" s="167"/>
      <c r="L370" s="163"/>
      <c r="M370" s="168"/>
      <c r="T370" s="169"/>
      <c r="AT370" s="164" t="s">
        <v>476</v>
      </c>
      <c r="AU370" s="164" t="s">
        <v>86</v>
      </c>
      <c r="AV370" s="12" t="s">
        <v>86</v>
      </c>
      <c r="AW370" s="12" t="s">
        <v>38</v>
      </c>
      <c r="AX370" s="12" t="s">
        <v>77</v>
      </c>
      <c r="AY370" s="164" t="s">
        <v>146</v>
      </c>
    </row>
    <row r="371" spans="2:65" s="12" customFormat="1" ht="11.25">
      <c r="B371" s="163"/>
      <c r="D371" s="144" t="s">
        <v>476</v>
      </c>
      <c r="E371" s="164" t="s">
        <v>21</v>
      </c>
      <c r="F371" s="165" t="s">
        <v>2498</v>
      </c>
      <c r="H371" s="166">
        <v>165</v>
      </c>
      <c r="I371" s="167"/>
      <c r="L371" s="163"/>
      <c r="M371" s="168"/>
      <c r="T371" s="169"/>
      <c r="AT371" s="164" t="s">
        <v>476</v>
      </c>
      <c r="AU371" s="164" t="s">
        <v>86</v>
      </c>
      <c r="AV371" s="12" t="s">
        <v>86</v>
      </c>
      <c r="AW371" s="12" t="s">
        <v>38</v>
      </c>
      <c r="AX371" s="12" t="s">
        <v>77</v>
      </c>
      <c r="AY371" s="164" t="s">
        <v>146</v>
      </c>
    </row>
    <row r="372" spans="2:65" s="12" customFormat="1" ht="11.25">
      <c r="B372" s="163"/>
      <c r="D372" s="144" t="s">
        <v>476</v>
      </c>
      <c r="E372" s="164" t="s">
        <v>21</v>
      </c>
      <c r="F372" s="165" t="s">
        <v>2476</v>
      </c>
      <c r="H372" s="166">
        <v>1220.8800000000001</v>
      </c>
      <c r="I372" s="167"/>
      <c r="L372" s="163"/>
      <c r="M372" s="168"/>
      <c r="T372" s="169"/>
      <c r="AT372" s="164" t="s">
        <v>476</v>
      </c>
      <c r="AU372" s="164" t="s">
        <v>86</v>
      </c>
      <c r="AV372" s="12" t="s">
        <v>86</v>
      </c>
      <c r="AW372" s="12" t="s">
        <v>38</v>
      </c>
      <c r="AX372" s="12" t="s">
        <v>77</v>
      </c>
      <c r="AY372" s="164" t="s">
        <v>146</v>
      </c>
    </row>
    <row r="373" spans="2:65" s="13" customFormat="1" ht="11.25">
      <c r="B373" s="170"/>
      <c r="D373" s="144" t="s">
        <v>476</v>
      </c>
      <c r="E373" s="171" t="s">
        <v>21</v>
      </c>
      <c r="F373" s="172" t="s">
        <v>479</v>
      </c>
      <c r="H373" s="173">
        <v>10240.08</v>
      </c>
      <c r="I373" s="174"/>
      <c r="L373" s="170"/>
      <c r="M373" s="175"/>
      <c r="T373" s="176"/>
      <c r="AT373" s="171" t="s">
        <v>476</v>
      </c>
      <c r="AU373" s="171" t="s">
        <v>86</v>
      </c>
      <c r="AV373" s="13" t="s">
        <v>168</v>
      </c>
      <c r="AW373" s="13" t="s">
        <v>38</v>
      </c>
      <c r="AX373" s="13" t="s">
        <v>84</v>
      </c>
      <c r="AY373" s="171" t="s">
        <v>146</v>
      </c>
    </row>
    <row r="374" spans="2:65" s="1" customFormat="1" ht="16.5" customHeight="1">
      <c r="B374" s="33"/>
      <c r="C374" s="130" t="s">
        <v>361</v>
      </c>
      <c r="D374" s="130" t="s">
        <v>147</v>
      </c>
      <c r="E374" s="131" t="s">
        <v>2291</v>
      </c>
      <c r="F374" s="132" t="s">
        <v>2762</v>
      </c>
      <c r="G374" s="133" t="s">
        <v>150</v>
      </c>
      <c r="H374" s="134">
        <v>1149.5999999999999</v>
      </c>
      <c r="I374" s="135"/>
      <c r="J374" s="136">
        <f>ROUND(I374*H374,2)</f>
        <v>0</v>
      </c>
      <c r="K374" s="132" t="s">
        <v>21</v>
      </c>
      <c r="L374" s="137"/>
      <c r="M374" s="138" t="s">
        <v>21</v>
      </c>
      <c r="N374" s="139" t="s">
        <v>48</v>
      </c>
      <c r="P374" s="140">
        <f>O374*H374</f>
        <v>0</v>
      </c>
      <c r="Q374" s="140">
        <v>1E-3</v>
      </c>
      <c r="R374" s="140">
        <f>Q374*H374</f>
        <v>1.1496</v>
      </c>
      <c r="S374" s="140">
        <v>0</v>
      </c>
      <c r="T374" s="141">
        <f>S374*H374</f>
        <v>0</v>
      </c>
      <c r="AR374" s="142" t="s">
        <v>295</v>
      </c>
      <c r="AT374" s="142" t="s">
        <v>147</v>
      </c>
      <c r="AU374" s="142" t="s">
        <v>86</v>
      </c>
      <c r="AY374" s="18" t="s">
        <v>146</v>
      </c>
      <c r="BE374" s="143">
        <f>IF(N374="základní",J374,0)</f>
        <v>0</v>
      </c>
      <c r="BF374" s="143">
        <f>IF(N374="snížená",J374,0)</f>
        <v>0</v>
      </c>
      <c r="BG374" s="143">
        <f>IF(N374="zákl. přenesená",J374,0)</f>
        <v>0</v>
      </c>
      <c r="BH374" s="143">
        <f>IF(N374="sníž. přenesená",J374,0)</f>
        <v>0</v>
      </c>
      <c r="BI374" s="143">
        <f>IF(N374="nulová",J374,0)</f>
        <v>0</v>
      </c>
      <c r="BJ374" s="18" t="s">
        <v>84</v>
      </c>
      <c r="BK374" s="143">
        <f>ROUND(I374*H374,2)</f>
        <v>0</v>
      </c>
      <c r="BL374" s="18" t="s">
        <v>228</v>
      </c>
      <c r="BM374" s="142" t="s">
        <v>2763</v>
      </c>
    </row>
    <row r="375" spans="2:65" s="1" customFormat="1" ht="11.25">
      <c r="B375" s="33"/>
      <c r="D375" s="144" t="s">
        <v>154</v>
      </c>
      <c r="F375" s="145" t="s">
        <v>2747</v>
      </c>
      <c r="I375" s="146"/>
      <c r="L375" s="33"/>
      <c r="M375" s="147"/>
      <c r="T375" s="54"/>
      <c r="AT375" s="18" t="s">
        <v>154</v>
      </c>
      <c r="AU375" s="18" t="s">
        <v>86</v>
      </c>
    </row>
    <row r="376" spans="2:65" s="12" customFormat="1" ht="11.25">
      <c r="B376" s="163"/>
      <c r="D376" s="144" t="s">
        <v>476</v>
      </c>
      <c r="E376" s="164" t="s">
        <v>2503</v>
      </c>
      <c r="F376" s="165" t="s">
        <v>2764</v>
      </c>
      <c r="H376" s="166">
        <v>1149.5999999999999</v>
      </c>
      <c r="I376" s="167"/>
      <c r="L376" s="163"/>
      <c r="M376" s="168"/>
      <c r="T376" s="169"/>
      <c r="AT376" s="164" t="s">
        <v>476</v>
      </c>
      <c r="AU376" s="164" t="s">
        <v>86</v>
      </c>
      <c r="AV376" s="12" t="s">
        <v>86</v>
      </c>
      <c r="AW376" s="12" t="s">
        <v>38</v>
      </c>
      <c r="AX376" s="12" t="s">
        <v>84</v>
      </c>
      <c r="AY376" s="164" t="s">
        <v>146</v>
      </c>
    </row>
    <row r="377" spans="2:65" s="1" customFormat="1" ht="16.5" customHeight="1">
      <c r="B377" s="33"/>
      <c r="C377" s="130" t="s">
        <v>365</v>
      </c>
      <c r="D377" s="130" t="s">
        <v>147</v>
      </c>
      <c r="E377" s="131" t="s">
        <v>2329</v>
      </c>
      <c r="F377" s="132" t="s">
        <v>2765</v>
      </c>
      <c r="G377" s="133" t="s">
        <v>150</v>
      </c>
      <c r="H377" s="134">
        <v>7539.6</v>
      </c>
      <c r="I377" s="135"/>
      <c r="J377" s="136">
        <f>ROUND(I377*H377,2)</f>
        <v>0</v>
      </c>
      <c r="K377" s="132" t="s">
        <v>21</v>
      </c>
      <c r="L377" s="137"/>
      <c r="M377" s="138" t="s">
        <v>21</v>
      </c>
      <c r="N377" s="139" t="s">
        <v>48</v>
      </c>
      <c r="P377" s="140">
        <f>O377*H377</f>
        <v>0</v>
      </c>
      <c r="Q377" s="140">
        <v>1E-3</v>
      </c>
      <c r="R377" s="140">
        <f>Q377*H377</f>
        <v>7.5396000000000001</v>
      </c>
      <c r="S377" s="140">
        <v>0</v>
      </c>
      <c r="T377" s="141">
        <f>S377*H377</f>
        <v>0</v>
      </c>
      <c r="AR377" s="142" t="s">
        <v>295</v>
      </c>
      <c r="AT377" s="142" t="s">
        <v>147</v>
      </c>
      <c r="AU377" s="142" t="s">
        <v>86</v>
      </c>
      <c r="AY377" s="18" t="s">
        <v>146</v>
      </c>
      <c r="BE377" s="143">
        <f>IF(N377="základní",J377,0)</f>
        <v>0</v>
      </c>
      <c r="BF377" s="143">
        <f>IF(N377="snížená",J377,0)</f>
        <v>0</v>
      </c>
      <c r="BG377" s="143">
        <f>IF(N377="zákl. přenesená",J377,0)</f>
        <v>0</v>
      </c>
      <c r="BH377" s="143">
        <f>IF(N377="sníž. přenesená",J377,0)</f>
        <v>0</v>
      </c>
      <c r="BI377" s="143">
        <f>IF(N377="nulová",J377,0)</f>
        <v>0</v>
      </c>
      <c r="BJ377" s="18" t="s">
        <v>84</v>
      </c>
      <c r="BK377" s="143">
        <f>ROUND(I377*H377,2)</f>
        <v>0</v>
      </c>
      <c r="BL377" s="18" t="s">
        <v>228</v>
      </c>
      <c r="BM377" s="142" t="s">
        <v>2766</v>
      </c>
    </row>
    <row r="378" spans="2:65" s="1" customFormat="1" ht="11.25">
      <c r="B378" s="33"/>
      <c r="D378" s="144" t="s">
        <v>154</v>
      </c>
      <c r="F378" s="145" t="s">
        <v>2767</v>
      </c>
      <c r="I378" s="146"/>
      <c r="L378" s="33"/>
      <c r="M378" s="147"/>
      <c r="T378" s="54"/>
      <c r="AT378" s="18" t="s">
        <v>154</v>
      </c>
      <c r="AU378" s="18" t="s">
        <v>86</v>
      </c>
    </row>
    <row r="379" spans="2:65" s="1" customFormat="1" ht="87.75">
      <c r="B379" s="33"/>
      <c r="D379" s="144" t="s">
        <v>156</v>
      </c>
      <c r="F379" s="148" t="s">
        <v>2724</v>
      </c>
      <c r="I379" s="146"/>
      <c r="L379" s="33"/>
      <c r="M379" s="147"/>
      <c r="T379" s="54"/>
      <c r="AT379" s="18" t="s">
        <v>156</v>
      </c>
      <c r="AU379" s="18" t="s">
        <v>86</v>
      </c>
    </row>
    <row r="380" spans="2:65" s="12" customFormat="1" ht="11.25">
      <c r="B380" s="163"/>
      <c r="D380" s="144" t="s">
        <v>476</v>
      </c>
      <c r="E380" s="164" t="s">
        <v>2489</v>
      </c>
      <c r="F380" s="165" t="s">
        <v>2768</v>
      </c>
      <c r="H380" s="166">
        <v>7539.6</v>
      </c>
      <c r="I380" s="167"/>
      <c r="L380" s="163"/>
      <c r="M380" s="168"/>
      <c r="T380" s="169"/>
      <c r="AT380" s="164" t="s">
        <v>476</v>
      </c>
      <c r="AU380" s="164" t="s">
        <v>86</v>
      </c>
      <c r="AV380" s="12" t="s">
        <v>86</v>
      </c>
      <c r="AW380" s="12" t="s">
        <v>38</v>
      </c>
      <c r="AX380" s="12" t="s">
        <v>84</v>
      </c>
      <c r="AY380" s="164" t="s">
        <v>146</v>
      </c>
    </row>
    <row r="381" spans="2:65" s="1" customFormat="1" ht="16.5" customHeight="1">
      <c r="B381" s="33"/>
      <c r="C381" s="130" t="s">
        <v>369</v>
      </c>
      <c r="D381" s="130" t="s">
        <v>147</v>
      </c>
      <c r="E381" s="131" t="s">
        <v>2340</v>
      </c>
      <c r="F381" s="132" t="s">
        <v>2497</v>
      </c>
      <c r="G381" s="133" t="s">
        <v>150</v>
      </c>
      <c r="H381" s="134">
        <v>165</v>
      </c>
      <c r="I381" s="135"/>
      <c r="J381" s="136">
        <f>ROUND(I381*H381,2)</f>
        <v>0</v>
      </c>
      <c r="K381" s="132" t="s">
        <v>21</v>
      </c>
      <c r="L381" s="137"/>
      <c r="M381" s="138" t="s">
        <v>21</v>
      </c>
      <c r="N381" s="139" t="s">
        <v>48</v>
      </c>
      <c r="P381" s="140">
        <f>O381*H381</f>
        <v>0</v>
      </c>
      <c r="Q381" s="140">
        <v>1E-3</v>
      </c>
      <c r="R381" s="140">
        <f>Q381*H381</f>
        <v>0.16500000000000001</v>
      </c>
      <c r="S381" s="140">
        <v>0</v>
      </c>
      <c r="T381" s="141">
        <f>S381*H381</f>
        <v>0</v>
      </c>
      <c r="AR381" s="142" t="s">
        <v>295</v>
      </c>
      <c r="AT381" s="142" t="s">
        <v>147</v>
      </c>
      <c r="AU381" s="142" t="s">
        <v>86</v>
      </c>
      <c r="AY381" s="18" t="s">
        <v>146</v>
      </c>
      <c r="BE381" s="143">
        <f>IF(N381="základní",J381,0)</f>
        <v>0</v>
      </c>
      <c r="BF381" s="143">
        <f>IF(N381="snížená",J381,0)</f>
        <v>0</v>
      </c>
      <c r="BG381" s="143">
        <f>IF(N381="zákl. přenesená",J381,0)</f>
        <v>0</v>
      </c>
      <c r="BH381" s="143">
        <f>IF(N381="sníž. přenesená",J381,0)</f>
        <v>0</v>
      </c>
      <c r="BI381" s="143">
        <f>IF(N381="nulová",J381,0)</f>
        <v>0</v>
      </c>
      <c r="BJ381" s="18" t="s">
        <v>84</v>
      </c>
      <c r="BK381" s="143">
        <f>ROUND(I381*H381,2)</f>
        <v>0</v>
      </c>
      <c r="BL381" s="18" t="s">
        <v>228</v>
      </c>
      <c r="BM381" s="142" t="s">
        <v>2769</v>
      </c>
    </row>
    <row r="382" spans="2:65" s="1" customFormat="1" ht="11.25">
      <c r="B382" s="33"/>
      <c r="D382" s="144" t="s">
        <v>154</v>
      </c>
      <c r="F382" s="145" t="s">
        <v>2497</v>
      </c>
      <c r="I382" s="146"/>
      <c r="L382" s="33"/>
      <c r="M382" s="147"/>
      <c r="T382" s="54"/>
      <c r="AT382" s="18" t="s">
        <v>154</v>
      </c>
      <c r="AU382" s="18" t="s">
        <v>86</v>
      </c>
    </row>
    <row r="383" spans="2:65" s="1" customFormat="1" ht="78">
      <c r="B383" s="33"/>
      <c r="D383" s="144" t="s">
        <v>156</v>
      </c>
      <c r="F383" s="148" t="s">
        <v>2271</v>
      </c>
      <c r="I383" s="146"/>
      <c r="L383" s="33"/>
      <c r="M383" s="147"/>
      <c r="T383" s="54"/>
      <c r="AT383" s="18" t="s">
        <v>156</v>
      </c>
      <c r="AU383" s="18" t="s">
        <v>86</v>
      </c>
    </row>
    <row r="384" spans="2:65" s="12" customFormat="1" ht="11.25">
      <c r="B384" s="163"/>
      <c r="D384" s="144" t="s">
        <v>476</v>
      </c>
      <c r="E384" s="164" t="s">
        <v>2496</v>
      </c>
      <c r="F384" s="165" t="s">
        <v>2770</v>
      </c>
      <c r="H384" s="166">
        <v>165</v>
      </c>
      <c r="I384" s="167"/>
      <c r="L384" s="163"/>
      <c r="M384" s="168"/>
      <c r="T384" s="169"/>
      <c r="AT384" s="164" t="s">
        <v>476</v>
      </c>
      <c r="AU384" s="164" t="s">
        <v>86</v>
      </c>
      <c r="AV384" s="12" t="s">
        <v>86</v>
      </c>
      <c r="AW384" s="12" t="s">
        <v>38</v>
      </c>
      <c r="AX384" s="12" t="s">
        <v>84</v>
      </c>
      <c r="AY384" s="164" t="s">
        <v>146</v>
      </c>
    </row>
    <row r="385" spans="2:65" s="1" customFormat="1" ht="16.5" customHeight="1">
      <c r="B385" s="33"/>
      <c r="C385" s="130" t="s">
        <v>375</v>
      </c>
      <c r="D385" s="130" t="s">
        <v>147</v>
      </c>
      <c r="E385" s="131" t="s">
        <v>2345</v>
      </c>
      <c r="F385" s="132" t="s">
        <v>2771</v>
      </c>
      <c r="G385" s="133" t="s">
        <v>150</v>
      </c>
      <c r="H385" s="134">
        <v>165</v>
      </c>
      <c r="I385" s="135"/>
      <c r="J385" s="136">
        <f>ROUND(I385*H385,2)</f>
        <v>0</v>
      </c>
      <c r="K385" s="132" t="s">
        <v>21</v>
      </c>
      <c r="L385" s="137"/>
      <c r="M385" s="138" t="s">
        <v>21</v>
      </c>
      <c r="N385" s="139" t="s">
        <v>48</v>
      </c>
      <c r="P385" s="140">
        <f>O385*H385</f>
        <v>0</v>
      </c>
      <c r="Q385" s="140">
        <v>1E-3</v>
      </c>
      <c r="R385" s="140">
        <f>Q385*H385</f>
        <v>0.16500000000000001</v>
      </c>
      <c r="S385" s="140">
        <v>0</v>
      </c>
      <c r="T385" s="141">
        <f>S385*H385</f>
        <v>0</v>
      </c>
      <c r="AR385" s="142" t="s">
        <v>295</v>
      </c>
      <c r="AT385" s="142" t="s">
        <v>147</v>
      </c>
      <c r="AU385" s="142" t="s">
        <v>86</v>
      </c>
      <c r="AY385" s="18" t="s">
        <v>146</v>
      </c>
      <c r="BE385" s="143">
        <f>IF(N385="základní",J385,0)</f>
        <v>0</v>
      </c>
      <c r="BF385" s="143">
        <f>IF(N385="snížená",J385,0)</f>
        <v>0</v>
      </c>
      <c r="BG385" s="143">
        <f>IF(N385="zákl. přenesená",J385,0)</f>
        <v>0</v>
      </c>
      <c r="BH385" s="143">
        <f>IF(N385="sníž. přenesená",J385,0)</f>
        <v>0</v>
      </c>
      <c r="BI385" s="143">
        <f>IF(N385="nulová",J385,0)</f>
        <v>0</v>
      </c>
      <c r="BJ385" s="18" t="s">
        <v>84</v>
      </c>
      <c r="BK385" s="143">
        <f>ROUND(I385*H385,2)</f>
        <v>0</v>
      </c>
      <c r="BL385" s="18" t="s">
        <v>228</v>
      </c>
      <c r="BM385" s="142" t="s">
        <v>2772</v>
      </c>
    </row>
    <row r="386" spans="2:65" s="1" customFormat="1" ht="11.25">
      <c r="B386" s="33"/>
      <c r="D386" s="144" t="s">
        <v>154</v>
      </c>
      <c r="F386" s="145" t="s">
        <v>2771</v>
      </c>
      <c r="I386" s="146"/>
      <c r="L386" s="33"/>
      <c r="M386" s="147"/>
      <c r="T386" s="54"/>
      <c r="AT386" s="18" t="s">
        <v>154</v>
      </c>
      <c r="AU386" s="18" t="s">
        <v>86</v>
      </c>
    </row>
    <row r="387" spans="2:65" s="1" customFormat="1" ht="78">
      <c r="B387" s="33"/>
      <c r="D387" s="144" t="s">
        <v>156</v>
      </c>
      <c r="F387" s="148" t="s">
        <v>2271</v>
      </c>
      <c r="I387" s="146"/>
      <c r="L387" s="33"/>
      <c r="M387" s="147"/>
      <c r="T387" s="54"/>
      <c r="AT387" s="18" t="s">
        <v>156</v>
      </c>
      <c r="AU387" s="18" t="s">
        <v>86</v>
      </c>
    </row>
    <row r="388" spans="2:65" s="12" customFormat="1" ht="11.25">
      <c r="B388" s="163"/>
      <c r="D388" s="144" t="s">
        <v>476</v>
      </c>
      <c r="E388" s="164" t="s">
        <v>2498</v>
      </c>
      <c r="F388" s="165" t="s">
        <v>2773</v>
      </c>
      <c r="H388" s="166">
        <v>165</v>
      </c>
      <c r="I388" s="167"/>
      <c r="L388" s="163"/>
      <c r="M388" s="168"/>
      <c r="T388" s="169"/>
      <c r="AT388" s="164" t="s">
        <v>476</v>
      </c>
      <c r="AU388" s="164" t="s">
        <v>86</v>
      </c>
      <c r="AV388" s="12" t="s">
        <v>86</v>
      </c>
      <c r="AW388" s="12" t="s">
        <v>38</v>
      </c>
      <c r="AX388" s="12" t="s">
        <v>84</v>
      </c>
      <c r="AY388" s="164" t="s">
        <v>146</v>
      </c>
    </row>
    <row r="389" spans="2:65" s="1" customFormat="1" ht="16.5" customHeight="1">
      <c r="B389" s="33"/>
      <c r="C389" s="130" t="s">
        <v>379</v>
      </c>
      <c r="D389" s="130" t="s">
        <v>147</v>
      </c>
      <c r="E389" s="131" t="s">
        <v>2314</v>
      </c>
      <c r="F389" s="132" t="s">
        <v>2774</v>
      </c>
      <c r="G389" s="133" t="s">
        <v>150</v>
      </c>
      <c r="H389" s="134">
        <v>1220.8800000000001</v>
      </c>
      <c r="I389" s="135"/>
      <c r="J389" s="136">
        <f>ROUND(I389*H389,2)</f>
        <v>0</v>
      </c>
      <c r="K389" s="132" t="s">
        <v>21</v>
      </c>
      <c r="L389" s="137"/>
      <c r="M389" s="138" t="s">
        <v>21</v>
      </c>
      <c r="N389" s="139" t="s">
        <v>48</v>
      </c>
      <c r="P389" s="140">
        <f>O389*H389</f>
        <v>0</v>
      </c>
      <c r="Q389" s="140">
        <v>1E-3</v>
      </c>
      <c r="R389" s="140">
        <f>Q389*H389</f>
        <v>1.2208800000000002</v>
      </c>
      <c r="S389" s="140">
        <v>0</v>
      </c>
      <c r="T389" s="141">
        <f>S389*H389</f>
        <v>0</v>
      </c>
      <c r="AR389" s="142" t="s">
        <v>295</v>
      </c>
      <c r="AT389" s="142" t="s">
        <v>147</v>
      </c>
      <c r="AU389" s="142" t="s">
        <v>86</v>
      </c>
      <c r="AY389" s="18" t="s">
        <v>146</v>
      </c>
      <c r="BE389" s="143">
        <f>IF(N389="základní",J389,0)</f>
        <v>0</v>
      </c>
      <c r="BF389" s="143">
        <f>IF(N389="snížená",J389,0)</f>
        <v>0</v>
      </c>
      <c r="BG389" s="143">
        <f>IF(N389="zákl. přenesená",J389,0)</f>
        <v>0</v>
      </c>
      <c r="BH389" s="143">
        <f>IF(N389="sníž. přenesená",J389,0)</f>
        <v>0</v>
      </c>
      <c r="BI389" s="143">
        <f>IF(N389="nulová",J389,0)</f>
        <v>0</v>
      </c>
      <c r="BJ389" s="18" t="s">
        <v>84</v>
      </c>
      <c r="BK389" s="143">
        <f>ROUND(I389*H389,2)</f>
        <v>0</v>
      </c>
      <c r="BL389" s="18" t="s">
        <v>228</v>
      </c>
      <c r="BM389" s="142" t="s">
        <v>2775</v>
      </c>
    </row>
    <row r="390" spans="2:65" s="1" customFormat="1" ht="11.25">
      <c r="B390" s="33"/>
      <c r="D390" s="144" t="s">
        <v>154</v>
      </c>
      <c r="F390" s="145" t="s">
        <v>2776</v>
      </c>
      <c r="I390" s="146"/>
      <c r="L390" s="33"/>
      <c r="M390" s="147"/>
      <c r="T390" s="54"/>
      <c r="AT390" s="18" t="s">
        <v>154</v>
      </c>
      <c r="AU390" s="18" t="s">
        <v>86</v>
      </c>
    </row>
    <row r="391" spans="2:65" s="12" customFormat="1" ht="11.25">
      <c r="B391" s="163"/>
      <c r="D391" s="144" t="s">
        <v>476</v>
      </c>
      <c r="E391" s="164" t="s">
        <v>2476</v>
      </c>
      <c r="F391" s="165" t="s">
        <v>2777</v>
      </c>
      <c r="H391" s="166">
        <v>1220.8800000000001</v>
      </c>
      <c r="I391" s="167"/>
      <c r="L391" s="163"/>
      <c r="M391" s="168"/>
      <c r="T391" s="169"/>
      <c r="AT391" s="164" t="s">
        <v>476</v>
      </c>
      <c r="AU391" s="164" t="s">
        <v>86</v>
      </c>
      <c r="AV391" s="12" t="s">
        <v>86</v>
      </c>
      <c r="AW391" s="12" t="s">
        <v>38</v>
      </c>
      <c r="AX391" s="12" t="s">
        <v>84</v>
      </c>
      <c r="AY391" s="164" t="s">
        <v>146</v>
      </c>
    </row>
    <row r="392" spans="2:65" s="1" customFormat="1" ht="16.5" customHeight="1">
      <c r="B392" s="33"/>
      <c r="C392" s="149" t="s">
        <v>577</v>
      </c>
      <c r="D392" s="149" t="s">
        <v>195</v>
      </c>
      <c r="E392" s="150" t="s">
        <v>2350</v>
      </c>
      <c r="F392" s="151" t="s">
        <v>2351</v>
      </c>
      <c r="G392" s="152" t="s">
        <v>150</v>
      </c>
      <c r="H392" s="153">
        <v>19225.400000000001</v>
      </c>
      <c r="I392" s="154"/>
      <c r="J392" s="155">
        <f>ROUND(I392*H392,2)</f>
        <v>0</v>
      </c>
      <c r="K392" s="151" t="s">
        <v>967</v>
      </c>
      <c r="L392" s="33"/>
      <c r="M392" s="156" t="s">
        <v>21</v>
      </c>
      <c r="N392" s="157" t="s">
        <v>48</v>
      </c>
      <c r="P392" s="140">
        <f>O392*H392</f>
        <v>0</v>
      </c>
      <c r="Q392" s="140">
        <v>0</v>
      </c>
      <c r="R392" s="140">
        <f>Q392*H392</f>
        <v>0</v>
      </c>
      <c r="S392" s="140">
        <v>1E-3</v>
      </c>
      <c r="T392" s="141">
        <f>S392*H392</f>
        <v>19.2254</v>
      </c>
      <c r="AR392" s="142" t="s">
        <v>228</v>
      </c>
      <c r="AT392" s="142" t="s">
        <v>195</v>
      </c>
      <c r="AU392" s="142" t="s">
        <v>86</v>
      </c>
      <c r="AY392" s="18" t="s">
        <v>146</v>
      </c>
      <c r="BE392" s="143">
        <f>IF(N392="základní",J392,0)</f>
        <v>0</v>
      </c>
      <c r="BF392" s="143">
        <f>IF(N392="snížená",J392,0)</f>
        <v>0</v>
      </c>
      <c r="BG392" s="143">
        <f>IF(N392="zákl. přenesená",J392,0)</f>
        <v>0</v>
      </c>
      <c r="BH392" s="143">
        <f>IF(N392="sníž. přenesená",J392,0)</f>
        <v>0</v>
      </c>
      <c r="BI392" s="143">
        <f>IF(N392="nulová",J392,0)</f>
        <v>0</v>
      </c>
      <c r="BJ392" s="18" t="s">
        <v>84</v>
      </c>
      <c r="BK392" s="143">
        <f>ROUND(I392*H392,2)</f>
        <v>0</v>
      </c>
      <c r="BL392" s="18" t="s">
        <v>228</v>
      </c>
      <c r="BM392" s="142" t="s">
        <v>2778</v>
      </c>
    </row>
    <row r="393" spans="2:65" s="1" customFormat="1" ht="11.25">
      <c r="B393" s="33"/>
      <c r="D393" s="144" t="s">
        <v>154</v>
      </c>
      <c r="F393" s="145" t="s">
        <v>2353</v>
      </c>
      <c r="I393" s="146"/>
      <c r="L393" s="33"/>
      <c r="M393" s="147"/>
      <c r="T393" s="54"/>
      <c r="AT393" s="18" t="s">
        <v>154</v>
      </c>
      <c r="AU393" s="18" t="s">
        <v>86</v>
      </c>
    </row>
    <row r="394" spans="2:65" s="1" customFormat="1" ht="11.25">
      <c r="B394" s="33"/>
      <c r="D394" s="181" t="s">
        <v>970</v>
      </c>
      <c r="F394" s="182" t="s">
        <v>2354</v>
      </c>
      <c r="I394" s="146"/>
      <c r="L394" s="33"/>
      <c r="M394" s="147"/>
      <c r="T394" s="54"/>
      <c r="AT394" s="18" t="s">
        <v>970</v>
      </c>
      <c r="AU394" s="18" t="s">
        <v>86</v>
      </c>
    </row>
    <row r="395" spans="2:65" s="1" customFormat="1" ht="48.75">
      <c r="B395" s="33"/>
      <c r="D395" s="144" t="s">
        <v>984</v>
      </c>
      <c r="F395" s="148" t="s">
        <v>2355</v>
      </c>
      <c r="I395" s="146"/>
      <c r="L395" s="33"/>
      <c r="M395" s="147"/>
      <c r="T395" s="54"/>
      <c r="AT395" s="18" t="s">
        <v>984</v>
      </c>
      <c r="AU395" s="18" t="s">
        <v>86</v>
      </c>
    </row>
    <row r="396" spans="2:65" s="12" customFormat="1" ht="11.25">
      <c r="B396" s="163"/>
      <c r="D396" s="144" t="s">
        <v>476</v>
      </c>
      <c r="E396" s="164" t="s">
        <v>21</v>
      </c>
      <c r="F396" s="165" t="s">
        <v>2779</v>
      </c>
      <c r="H396" s="166">
        <v>770.8</v>
      </c>
      <c r="I396" s="167"/>
      <c r="L396" s="163"/>
      <c r="M396" s="168"/>
      <c r="T396" s="169"/>
      <c r="AT396" s="164" t="s">
        <v>476</v>
      </c>
      <c r="AU396" s="164" t="s">
        <v>86</v>
      </c>
      <c r="AV396" s="12" t="s">
        <v>86</v>
      </c>
      <c r="AW396" s="12" t="s">
        <v>38</v>
      </c>
      <c r="AX396" s="12" t="s">
        <v>77</v>
      </c>
      <c r="AY396" s="164" t="s">
        <v>146</v>
      </c>
    </row>
    <row r="397" spans="2:65" s="12" customFormat="1" ht="11.25">
      <c r="B397" s="163"/>
      <c r="D397" s="144" t="s">
        <v>476</v>
      </c>
      <c r="E397" s="164" t="s">
        <v>21</v>
      </c>
      <c r="F397" s="165" t="s">
        <v>2780</v>
      </c>
      <c r="H397" s="166">
        <v>3619.6</v>
      </c>
      <c r="I397" s="167"/>
      <c r="L397" s="163"/>
      <c r="M397" s="168"/>
      <c r="T397" s="169"/>
      <c r="AT397" s="164" t="s">
        <v>476</v>
      </c>
      <c r="AU397" s="164" t="s">
        <v>86</v>
      </c>
      <c r="AV397" s="12" t="s">
        <v>86</v>
      </c>
      <c r="AW397" s="12" t="s">
        <v>38</v>
      </c>
      <c r="AX397" s="12" t="s">
        <v>77</v>
      </c>
      <c r="AY397" s="164" t="s">
        <v>146</v>
      </c>
    </row>
    <row r="398" spans="2:65" s="12" customFormat="1" ht="11.25">
      <c r="B398" s="163"/>
      <c r="D398" s="144" t="s">
        <v>476</v>
      </c>
      <c r="E398" s="164" t="s">
        <v>21</v>
      </c>
      <c r="F398" s="165" t="s">
        <v>2781</v>
      </c>
      <c r="H398" s="166">
        <v>14835</v>
      </c>
      <c r="I398" s="167"/>
      <c r="L398" s="163"/>
      <c r="M398" s="168"/>
      <c r="T398" s="169"/>
      <c r="AT398" s="164" t="s">
        <v>476</v>
      </c>
      <c r="AU398" s="164" t="s">
        <v>86</v>
      </c>
      <c r="AV398" s="12" t="s">
        <v>86</v>
      </c>
      <c r="AW398" s="12" t="s">
        <v>38</v>
      </c>
      <c r="AX398" s="12" t="s">
        <v>77</v>
      </c>
      <c r="AY398" s="164" t="s">
        <v>146</v>
      </c>
    </row>
    <row r="399" spans="2:65" s="13" customFormat="1" ht="11.25">
      <c r="B399" s="170"/>
      <c r="D399" s="144" t="s">
        <v>476</v>
      </c>
      <c r="E399" s="171" t="s">
        <v>770</v>
      </c>
      <c r="F399" s="172" t="s">
        <v>479</v>
      </c>
      <c r="H399" s="173">
        <v>19225.400000000001</v>
      </c>
      <c r="I399" s="174"/>
      <c r="L399" s="170"/>
      <c r="M399" s="175"/>
      <c r="T399" s="176"/>
      <c r="AT399" s="171" t="s">
        <v>476</v>
      </c>
      <c r="AU399" s="171" t="s">
        <v>86</v>
      </c>
      <c r="AV399" s="13" t="s">
        <v>168</v>
      </c>
      <c r="AW399" s="13" t="s">
        <v>38</v>
      </c>
      <c r="AX399" s="13" t="s">
        <v>84</v>
      </c>
      <c r="AY399" s="171" t="s">
        <v>146</v>
      </c>
    </row>
    <row r="400" spans="2:65" s="1" customFormat="1" ht="16.5" customHeight="1">
      <c r="B400" s="33"/>
      <c r="C400" s="149" t="s">
        <v>582</v>
      </c>
      <c r="D400" s="149" t="s">
        <v>195</v>
      </c>
      <c r="E400" s="150" t="s">
        <v>2782</v>
      </c>
      <c r="F400" s="151" t="s">
        <v>2783</v>
      </c>
      <c r="G400" s="152" t="s">
        <v>150</v>
      </c>
      <c r="H400" s="153">
        <v>1034.6400000000001</v>
      </c>
      <c r="I400" s="154"/>
      <c r="J400" s="155">
        <f>ROUND(I400*H400,2)</f>
        <v>0</v>
      </c>
      <c r="K400" s="151" t="s">
        <v>967</v>
      </c>
      <c r="L400" s="33"/>
      <c r="M400" s="156" t="s">
        <v>21</v>
      </c>
      <c r="N400" s="157" t="s">
        <v>48</v>
      </c>
      <c r="P400" s="140">
        <f>O400*H400</f>
        <v>0</v>
      </c>
      <c r="Q400" s="140">
        <v>0</v>
      </c>
      <c r="R400" s="140">
        <f>Q400*H400</f>
        <v>0</v>
      </c>
      <c r="S400" s="140">
        <v>1E-3</v>
      </c>
      <c r="T400" s="141">
        <f>S400*H400</f>
        <v>1.0346400000000002</v>
      </c>
      <c r="AR400" s="142" t="s">
        <v>228</v>
      </c>
      <c r="AT400" s="142" t="s">
        <v>195</v>
      </c>
      <c r="AU400" s="142" t="s">
        <v>86</v>
      </c>
      <c r="AY400" s="18" t="s">
        <v>146</v>
      </c>
      <c r="BE400" s="143">
        <f>IF(N400="základní",J400,0)</f>
        <v>0</v>
      </c>
      <c r="BF400" s="143">
        <f>IF(N400="snížená",J400,0)</f>
        <v>0</v>
      </c>
      <c r="BG400" s="143">
        <f>IF(N400="zákl. přenesená",J400,0)</f>
        <v>0</v>
      </c>
      <c r="BH400" s="143">
        <f>IF(N400="sníž. přenesená",J400,0)</f>
        <v>0</v>
      </c>
      <c r="BI400" s="143">
        <f>IF(N400="nulová",J400,0)</f>
        <v>0</v>
      </c>
      <c r="BJ400" s="18" t="s">
        <v>84</v>
      </c>
      <c r="BK400" s="143">
        <f>ROUND(I400*H400,2)</f>
        <v>0</v>
      </c>
      <c r="BL400" s="18" t="s">
        <v>228</v>
      </c>
      <c r="BM400" s="142" t="s">
        <v>2784</v>
      </c>
    </row>
    <row r="401" spans="2:65" s="1" customFormat="1" ht="11.25">
      <c r="B401" s="33"/>
      <c r="D401" s="144" t="s">
        <v>154</v>
      </c>
      <c r="F401" s="145" t="s">
        <v>2785</v>
      </c>
      <c r="I401" s="146"/>
      <c r="L401" s="33"/>
      <c r="M401" s="147"/>
      <c r="T401" s="54"/>
      <c r="AT401" s="18" t="s">
        <v>154</v>
      </c>
      <c r="AU401" s="18" t="s">
        <v>86</v>
      </c>
    </row>
    <row r="402" spans="2:65" s="1" customFormat="1" ht="11.25">
      <c r="B402" s="33"/>
      <c r="D402" s="181" t="s">
        <v>970</v>
      </c>
      <c r="F402" s="182" t="s">
        <v>2786</v>
      </c>
      <c r="I402" s="146"/>
      <c r="L402" s="33"/>
      <c r="M402" s="147"/>
      <c r="T402" s="54"/>
      <c r="AT402" s="18" t="s">
        <v>970</v>
      </c>
      <c r="AU402" s="18" t="s">
        <v>86</v>
      </c>
    </row>
    <row r="403" spans="2:65" s="1" customFormat="1" ht="48.75">
      <c r="B403" s="33"/>
      <c r="D403" s="144" t="s">
        <v>984</v>
      </c>
      <c r="F403" s="148" t="s">
        <v>2355</v>
      </c>
      <c r="I403" s="146"/>
      <c r="L403" s="33"/>
      <c r="M403" s="147"/>
      <c r="T403" s="54"/>
      <c r="AT403" s="18" t="s">
        <v>984</v>
      </c>
      <c r="AU403" s="18" t="s">
        <v>86</v>
      </c>
    </row>
    <row r="404" spans="2:65" s="12" customFormat="1" ht="11.25">
      <c r="B404" s="163"/>
      <c r="D404" s="144" t="s">
        <v>476</v>
      </c>
      <c r="E404" s="164" t="s">
        <v>2458</v>
      </c>
      <c r="F404" s="165" t="s">
        <v>2787</v>
      </c>
      <c r="H404" s="166">
        <v>1034.6400000000001</v>
      </c>
      <c r="I404" s="167"/>
      <c r="L404" s="163"/>
      <c r="M404" s="168"/>
      <c r="T404" s="169"/>
      <c r="AT404" s="164" t="s">
        <v>476</v>
      </c>
      <c r="AU404" s="164" t="s">
        <v>86</v>
      </c>
      <c r="AV404" s="12" t="s">
        <v>86</v>
      </c>
      <c r="AW404" s="12" t="s">
        <v>38</v>
      </c>
      <c r="AX404" s="12" t="s">
        <v>84</v>
      </c>
      <c r="AY404" s="164" t="s">
        <v>146</v>
      </c>
    </row>
    <row r="405" spans="2:65" s="1" customFormat="1" ht="16.5" customHeight="1">
      <c r="B405" s="33"/>
      <c r="C405" s="149" t="s">
        <v>587</v>
      </c>
      <c r="D405" s="149" t="s">
        <v>195</v>
      </c>
      <c r="E405" s="150" t="s">
        <v>2369</v>
      </c>
      <c r="F405" s="151" t="s">
        <v>2370</v>
      </c>
      <c r="G405" s="152" t="s">
        <v>472</v>
      </c>
      <c r="H405" s="153">
        <v>33.710999999999999</v>
      </c>
      <c r="I405" s="154"/>
      <c r="J405" s="155">
        <f>ROUND(I405*H405,2)</f>
        <v>0</v>
      </c>
      <c r="K405" s="151" t="s">
        <v>967</v>
      </c>
      <c r="L405" s="33"/>
      <c r="M405" s="156" t="s">
        <v>21</v>
      </c>
      <c r="N405" s="157" t="s">
        <v>48</v>
      </c>
      <c r="P405" s="140">
        <f>O405*H405</f>
        <v>0</v>
      </c>
      <c r="Q405" s="140">
        <v>0</v>
      </c>
      <c r="R405" s="140">
        <f>Q405*H405</f>
        <v>0</v>
      </c>
      <c r="S405" s="140">
        <v>0</v>
      </c>
      <c r="T405" s="141">
        <f>S405*H405</f>
        <v>0</v>
      </c>
      <c r="AR405" s="142" t="s">
        <v>228</v>
      </c>
      <c r="AT405" s="142" t="s">
        <v>195</v>
      </c>
      <c r="AU405" s="142" t="s">
        <v>86</v>
      </c>
      <c r="AY405" s="18" t="s">
        <v>146</v>
      </c>
      <c r="BE405" s="143">
        <f>IF(N405="základní",J405,0)</f>
        <v>0</v>
      </c>
      <c r="BF405" s="143">
        <f>IF(N405="snížená",J405,0)</f>
        <v>0</v>
      </c>
      <c r="BG405" s="143">
        <f>IF(N405="zákl. přenesená",J405,0)</f>
        <v>0</v>
      </c>
      <c r="BH405" s="143">
        <f>IF(N405="sníž. přenesená",J405,0)</f>
        <v>0</v>
      </c>
      <c r="BI405" s="143">
        <f>IF(N405="nulová",J405,0)</f>
        <v>0</v>
      </c>
      <c r="BJ405" s="18" t="s">
        <v>84</v>
      </c>
      <c r="BK405" s="143">
        <f>ROUND(I405*H405,2)</f>
        <v>0</v>
      </c>
      <c r="BL405" s="18" t="s">
        <v>228</v>
      </c>
      <c r="BM405" s="142" t="s">
        <v>2788</v>
      </c>
    </row>
    <row r="406" spans="2:65" s="1" customFormat="1" ht="19.5">
      <c r="B406" s="33"/>
      <c r="D406" s="144" t="s">
        <v>154</v>
      </c>
      <c r="F406" s="145" t="s">
        <v>2372</v>
      </c>
      <c r="I406" s="146"/>
      <c r="L406" s="33"/>
      <c r="M406" s="147"/>
      <c r="T406" s="54"/>
      <c r="AT406" s="18" t="s">
        <v>154</v>
      </c>
      <c r="AU406" s="18" t="s">
        <v>86</v>
      </c>
    </row>
    <row r="407" spans="2:65" s="1" customFormat="1" ht="11.25">
      <c r="B407" s="33"/>
      <c r="D407" s="181" t="s">
        <v>970</v>
      </c>
      <c r="F407" s="182" t="s">
        <v>2373</v>
      </c>
      <c r="I407" s="146"/>
      <c r="L407" s="33"/>
      <c r="M407" s="147"/>
      <c r="T407" s="54"/>
      <c r="AT407" s="18" t="s">
        <v>970</v>
      </c>
      <c r="AU407" s="18" t="s">
        <v>86</v>
      </c>
    </row>
    <row r="408" spans="2:65" s="1" customFormat="1" ht="78">
      <c r="B408" s="33"/>
      <c r="D408" s="144" t="s">
        <v>984</v>
      </c>
      <c r="F408" s="148" t="s">
        <v>2374</v>
      </c>
      <c r="I408" s="146"/>
      <c r="L408" s="33"/>
      <c r="M408" s="160"/>
      <c r="N408" s="161"/>
      <c r="O408" s="161"/>
      <c r="P408" s="161"/>
      <c r="Q408" s="161"/>
      <c r="R408" s="161"/>
      <c r="S408" s="161"/>
      <c r="T408" s="162"/>
      <c r="AT408" s="18" t="s">
        <v>984</v>
      </c>
      <c r="AU408" s="18" t="s">
        <v>86</v>
      </c>
    </row>
    <row r="409" spans="2:65" s="1" customFormat="1" ht="6.95" customHeight="1">
      <c r="B409" s="42"/>
      <c r="C409" s="43"/>
      <c r="D409" s="43"/>
      <c r="E409" s="43"/>
      <c r="F409" s="43"/>
      <c r="G409" s="43"/>
      <c r="H409" s="43"/>
      <c r="I409" s="43"/>
      <c r="J409" s="43"/>
      <c r="K409" s="43"/>
      <c r="L409" s="33"/>
    </row>
  </sheetData>
  <sheetProtection algorithmName="SHA-512" hashValue="BHPufYvxoI4pploDbIPzEI58Swb1K0UoLjVgn/ix2cGirMnP8sHiomWdKhmXRtL1nsQjev+lNlA32o8+bUhh3g==" saltValue="WOmFlaMQbZP9uX4XZJoqJUgasQlKurmtlG6HQUsJrWrygOsK+CcOUO7wQlLV0H/TMdO/3szpwX6GJtR6/z+JSg==" spinCount="100000" sheet="1" objects="1" scenarios="1" formatColumns="0" formatRows="0" autoFilter="0"/>
  <autoFilter ref="C94:K408" xr:uid="{00000000-0009-0000-0000-000004000000}"/>
  <mergeCells count="12">
    <mergeCell ref="E87:H87"/>
    <mergeCell ref="L2:V2"/>
    <mergeCell ref="E50:H50"/>
    <mergeCell ref="E52:H52"/>
    <mergeCell ref="E54:H54"/>
    <mergeCell ref="E83:H83"/>
    <mergeCell ref="E85:H85"/>
    <mergeCell ref="E7:H7"/>
    <mergeCell ref="E9:H9"/>
    <mergeCell ref="E11:H11"/>
    <mergeCell ref="E20:H20"/>
    <mergeCell ref="E29:H29"/>
  </mergeCells>
  <hyperlinks>
    <hyperlink ref="F100" r:id="rId1" xr:uid="{00000000-0004-0000-0400-000000000000}"/>
    <hyperlink ref="F104" r:id="rId2" xr:uid="{00000000-0004-0000-0400-000001000000}"/>
    <hyperlink ref="F108" r:id="rId3" xr:uid="{00000000-0004-0000-0400-000002000000}"/>
    <hyperlink ref="F115" r:id="rId4" xr:uid="{00000000-0004-0000-0400-000003000000}"/>
    <hyperlink ref="F121" r:id="rId5" xr:uid="{00000000-0004-0000-0400-000004000000}"/>
    <hyperlink ref="F126" r:id="rId6" xr:uid="{00000000-0004-0000-0400-000005000000}"/>
    <hyperlink ref="F136" r:id="rId7" xr:uid="{00000000-0004-0000-0400-000006000000}"/>
    <hyperlink ref="F143" r:id="rId8" xr:uid="{00000000-0004-0000-0400-000007000000}"/>
    <hyperlink ref="F151" r:id="rId9" xr:uid="{00000000-0004-0000-0400-000008000000}"/>
    <hyperlink ref="F159" r:id="rId10" xr:uid="{00000000-0004-0000-0400-000009000000}"/>
    <hyperlink ref="F176" r:id="rId11" xr:uid="{00000000-0004-0000-0400-00000A000000}"/>
    <hyperlink ref="F187" r:id="rId12" xr:uid="{00000000-0004-0000-0400-00000B000000}"/>
    <hyperlink ref="F198" r:id="rId13" xr:uid="{00000000-0004-0000-0400-00000C000000}"/>
    <hyperlink ref="F203" r:id="rId14" xr:uid="{00000000-0004-0000-0400-00000D000000}"/>
    <hyperlink ref="F208" r:id="rId15" xr:uid="{00000000-0004-0000-0400-00000E000000}"/>
    <hyperlink ref="F214" r:id="rId16" xr:uid="{00000000-0004-0000-0400-00000F000000}"/>
    <hyperlink ref="F224" r:id="rId17" xr:uid="{00000000-0004-0000-0400-000010000000}"/>
    <hyperlink ref="F241" r:id="rId18" xr:uid="{00000000-0004-0000-0400-000011000000}"/>
    <hyperlink ref="F250" r:id="rId19" xr:uid="{00000000-0004-0000-0400-000012000000}"/>
    <hyperlink ref="F257" r:id="rId20" xr:uid="{00000000-0004-0000-0400-000013000000}"/>
    <hyperlink ref="F266" r:id="rId21" xr:uid="{00000000-0004-0000-0400-000014000000}"/>
    <hyperlink ref="F271" r:id="rId22" xr:uid="{00000000-0004-0000-0400-000015000000}"/>
    <hyperlink ref="F284" r:id="rId23" xr:uid="{00000000-0004-0000-0400-000016000000}"/>
    <hyperlink ref="F290" r:id="rId24" xr:uid="{00000000-0004-0000-0400-000017000000}"/>
    <hyperlink ref="F294" r:id="rId25" xr:uid="{00000000-0004-0000-0400-000018000000}"/>
    <hyperlink ref="F307" r:id="rId26" xr:uid="{00000000-0004-0000-0400-000019000000}"/>
    <hyperlink ref="F312" r:id="rId27" xr:uid="{00000000-0004-0000-0400-00001A000000}"/>
    <hyperlink ref="F321" r:id="rId28" xr:uid="{00000000-0004-0000-0400-00001B000000}"/>
    <hyperlink ref="F330" r:id="rId29" xr:uid="{00000000-0004-0000-0400-00001C000000}"/>
    <hyperlink ref="F339" r:id="rId30" xr:uid="{00000000-0004-0000-0400-00001D000000}"/>
    <hyperlink ref="F366" r:id="rId31" xr:uid="{00000000-0004-0000-0400-00001E000000}"/>
    <hyperlink ref="F394" r:id="rId32" xr:uid="{00000000-0004-0000-0400-00001F000000}"/>
    <hyperlink ref="F402" r:id="rId33" xr:uid="{00000000-0004-0000-0400-000020000000}"/>
    <hyperlink ref="F407" r:id="rId34" xr:uid="{00000000-0004-0000-0400-000021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3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87"/>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304"/>
      <c r="M2" s="304"/>
      <c r="N2" s="304"/>
      <c r="O2" s="304"/>
      <c r="P2" s="304"/>
      <c r="Q2" s="304"/>
      <c r="R2" s="304"/>
      <c r="S2" s="304"/>
      <c r="T2" s="304"/>
      <c r="U2" s="304"/>
      <c r="V2" s="304"/>
      <c r="AT2" s="18" t="s">
        <v>103</v>
      </c>
      <c r="AZ2" s="177" t="s">
        <v>2789</v>
      </c>
      <c r="BA2" s="177" t="s">
        <v>2790</v>
      </c>
      <c r="BB2" s="177" t="s">
        <v>150</v>
      </c>
      <c r="BC2" s="177" t="s">
        <v>2791</v>
      </c>
      <c r="BD2" s="177" t="s">
        <v>86</v>
      </c>
    </row>
    <row r="3" spans="2:56" ht="6.95" customHeight="1">
      <c r="B3" s="19"/>
      <c r="C3" s="20"/>
      <c r="D3" s="20"/>
      <c r="E3" s="20"/>
      <c r="F3" s="20"/>
      <c r="G3" s="20"/>
      <c r="H3" s="20"/>
      <c r="I3" s="20"/>
      <c r="J3" s="20"/>
      <c r="K3" s="20"/>
      <c r="L3" s="21"/>
      <c r="AT3" s="18" t="s">
        <v>86</v>
      </c>
      <c r="AZ3" s="177" t="s">
        <v>2792</v>
      </c>
      <c r="BA3" s="177" t="s">
        <v>2793</v>
      </c>
      <c r="BB3" s="177" t="s">
        <v>150</v>
      </c>
      <c r="BC3" s="177" t="s">
        <v>2794</v>
      </c>
      <c r="BD3" s="177" t="s">
        <v>86</v>
      </c>
    </row>
    <row r="4" spans="2:56" ht="24.95" customHeight="1">
      <c r="B4" s="21"/>
      <c r="D4" s="22" t="s">
        <v>116</v>
      </c>
      <c r="L4" s="21"/>
      <c r="M4" s="91" t="s">
        <v>10</v>
      </c>
      <c r="AT4" s="18" t="s">
        <v>4</v>
      </c>
      <c r="AZ4" s="177" t="s">
        <v>2795</v>
      </c>
      <c r="BA4" s="177" t="s">
        <v>2796</v>
      </c>
      <c r="BB4" s="177" t="s">
        <v>786</v>
      </c>
      <c r="BC4" s="177" t="s">
        <v>189</v>
      </c>
      <c r="BD4" s="177" t="s">
        <v>86</v>
      </c>
    </row>
    <row r="5" spans="2:56" ht="6.95" customHeight="1">
      <c r="B5" s="21"/>
      <c r="L5" s="21"/>
      <c r="AZ5" s="177" t="s">
        <v>2797</v>
      </c>
      <c r="BA5" s="177" t="s">
        <v>2798</v>
      </c>
      <c r="BB5" s="177" t="s">
        <v>786</v>
      </c>
      <c r="BC5" s="177" t="s">
        <v>709</v>
      </c>
      <c r="BD5" s="177" t="s">
        <v>86</v>
      </c>
    </row>
    <row r="6" spans="2:56" ht="12" customHeight="1">
      <c r="B6" s="21"/>
      <c r="D6" s="28" t="s">
        <v>16</v>
      </c>
      <c r="L6" s="21"/>
    </row>
    <row r="7" spans="2:56" ht="16.5" customHeight="1">
      <c r="B7" s="21"/>
      <c r="E7" s="334" t="str">
        <f>'Rekapitulace stavby'!K6</f>
        <v>PK Modřany – rekonstrukce</v>
      </c>
      <c r="F7" s="335"/>
      <c r="G7" s="335"/>
      <c r="H7" s="335"/>
      <c r="L7" s="21"/>
    </row>
    <row r="8" spans="2:56" ht="12" customHeight="1">
      <c r="B8" s="21"/>
      <c r="D8" s="28" t="s">
        <v>117</v>
      </c>
      <c r="L8" s="21"/>
    </row>
    <row r="9" spans="2:56" s="1" customFormat="1" ht="16.5" customHeight="1">
      <c r="B9" s="33"/>
      <c r="E9" s="334" t="s">
        <v>118</v>
      </c>
      <c r="F9" s="336"/>
      <c r="G9" s="336"/>
      <c r="H9" s="336"/>
      <c r="L9" s="33"/>
    </row>
    <row r="10" spans="2:56" s="1" customFormat="1" ht="12" customHeight="1">
      <c r="B10" s="33"/>
      <c r="D10" s="28" t="s">
        <v>119</v>
      </c>
      <c r="L10" s="33"/>
    </row>
    <row r="11" spans="2:56" s="1" customFormat="1" ht="16.5" customHeight="1">
      <c r="B11" s="33"/>
      <c r="E11" s="298" t="s">
        <v>2799</v>
      </c>
      <c r="F11" s="336"/>
      <c r="G11" s="336"/>
      <c r="H11" s="336"/>
      <c r="L11" s="33"/>
    </row>
    <row r="12" spans="2:56" s="1" customFormat="1" ht="11.25">
      <c r="B12" s="33"/>
      <c r="L12" s="33"/>
    </row>
    <row r="13" spans="2:56" s="1" customFormat="1" ht="12" customHeight="1">
      <c r="B13" s="33"/>
      <c r="D13" s="28" t="s">
        <v>18</v>
      </c>
      <c r="F13" s="26" t="s">
        <v>19</v>
      </c>
      <c r="I13" s="28" t="s">
        <v>20</v>
      </c>
      <c r="J13" s="26" t="s">
        <v>21</v>
      </c>
      <c r="L13" s="33"/>
    </row>
    <row r="14" spans="2:56" s="1" customFormat="1" ht="12" customHeight="1">
      <c r="B14" s="33"/>
      <c r="D14" s="28" t="s">
        <v>22</v>
      </c>
      <c r="F14" s="26" t="s">
        <v>23</v>
      </c>
      <c r="I14" s="28" t="s">
        <v>24</v>
      </c>
      <c r="J14" s="50" t="str">
        <f>'Rekapitulace stavby'!AN8</f>
        <v>25. 5. 2022</v>
      </c>
      <c r="L14" s="33"/>
    </row>
    <row r="15" spans="2:56" s="1" customFormat="1" ht="10.9" customHeight="1">
      <c r="B15" s="33"/>
      <c r="L15" s="33"/>
    </row>
    <row r="16" spans="2:56" s="1" customFormat="1" ht="12" customHeight="1">
      <c r="B16" s="33"/>
      <c r="D16" s="28" t="s">
        <v>26</v>
      </c>
      <c r="I16" s="28" t="s">
        <v>27</v>
      </c>
      <c r="J16" s="26" t="s">
        <v>28</v>
      </c>
      <c r="L16" s="33"/>
    </row>
    <row r="17" spans="2:12" s="1" customFormat="1" ht="18" customHeight="1">
      <c r="B17" s="33"/>
      <c r="E17" s="26" t="s">
        <v>29</v>
      </c>
      <c r="I17" s="28" t="s">
        <v>30</v>
      </c>
      <c r="J17" s="26" t="s">
        <v>31</v>
      </c>
      <c r="L17" s="33"/>
    </row>
    <row r="18" spans="2:12" s="1" customFormat="1" ht="6.95" customHeight="1">
      <c r="B18" s="33"/>
      <c r="L18" s="33"/>
    </row>
    <row r="19" spans="2:12" s="1" customFormat="1" ht="12" customHeight="1">
      <c r="B19" s="33"/>
      <c r="D19" s="28" t="s">
        <v>32</v>
      </c>
      <c r="I19" s="28" t="s">
        <v>27</v>
      </c>
      <c r="J19" s="29" t="str">
        <f>'Rekapitulace stavby'!AN13</f>
        <v>Vyplň údaj</v>
      </c>
      <c r="L19" s="33"/>
    </row>
    <row r="20" spans="2:12" s="1" customFormat="1" ht="18" customHeight="1">
      <c r="B20" s="33"/>
      <c r="E20" s="337" t="str">
        <f>'Rekapitulace stavby'!E14</f>
        <v>Vyplň údaj</v>
      </c>
      <c r="F20" s="303"/>
      <c r="G20" s="303"/>
      <c r="H20" s="303"/>
      <c r="I20" s="28" t="s">
        <v>30</v>
      </c>
      <c r="J20" s="29" t="str">
        <f>'Rekapitulace stavby'!AN14</f>
        <v>Vyplň údaj</v>
      </c>
      <c r="L20" s="33"/>
    </row>
    <row r="21" spans="2:12" s="1" customFormat="1" ht="6.95" customHeight="1">
      <c r="B21" s="33"/>
      <c r="L21" s="33"/>
    </row>
    <row r="22" spans="2:12" s="1" customFormat="1" ht="12" customHeight="1">
      <c r="B22" s="33"/>
      <c r="D22" s="28" t="s">
        <v>34</v>
      </c>
      <c r="I22" s="28" t="s">
        <v>27</v>
      </c>
      <c r="J22" s="26" t="s">
        <v>35</v>
      </c>
      <c r="L22" s="33"/>
    </row>
    <row r="23" spans="2:12" s="1" customFormat="1" ht="18" customHeight="1">
      <c r="B23" s="33"/>
      <c r="E23" s="26" t="s">
        <v>36</v>
      </c>
      <c r="I23" s="28" t="s">
        <v>30</v>
      </c>
      <c r="J23" s="26" t="s">
        <v>37</v>
      </c>
      <c r="L23" s="33"/>
    </row>
    <row r="24" spans="2:12" s="1" customFormat="1" ht="6.95" customHeight="1">
      <c r="B24" s="33"/>
      <c r="L24" s="33"/>
    </row>
    <row r="25" spans="2:12" s="1" customFormat="1" ht="12" customHeight="1">
      <c r="B25" s="33"/>
      <c r="D25" s="28" t="s">
        <v>39</v>
      </c>
      <c r="I25" s="28" t="s">
        <v>27</v>
      </c>
      <c r="J25" s="26" t="s">
        <v>21</v>
      </c>
      <c r="L25" s="33"/>
    </row>
    <row r="26" spans="2:12" s="1" customFormat="1" ht="18" customHeight="1">
      <c r="B26" s="33"/>
      <c r="E26" s="26" t="s">
        <v>40</v>
      </c>
      <c r="I26" s="28" t="s">
        <v>30</v>
      </c>
      <c r="J26" s="26" t="s">
        <v>21</v>
      </c>
      <c r="L26" s="33"/>
    </row>
    <row r="27" spans="2:12" s="1" customFormat="1" ht="6.95" customHeight="1">
      <c r="B27" s="33"/>
      <c r="L27" s="33"/>
    </row>
    <row r="28" spans="2:12" s="1" customFormat="1" ht="12" customHeight="1">
      <c r="B28" s="33"/>
      <c r="D28" s="28" t="s">
        <v>41</v>
      </c>
      <c r="L28" s="33"/>
    </row>
    <row r="29" spans="2:12" s="7" customFormat="1" ht="47.25" customHeight="1">
      <c r="B29" s="92"/>
      <c r="E29" s="308" t="s">
        <v>42</v>
      </c>
      <c r="F29" s="308"/>
      <c r="G29" s="308"/>
      <c r="H29" s="308"/>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43</v>
      </c>
      <c r="J32" s="64">
        <f>ROUND(J91, 2)</f>
        <v>0</v>
      </c>
      <c r="L32" s="33"/>
    </row>
    <row r="33" spans="2:12" s="1" customFormat="1" ht="6.95" customHeight="1">
      <c r="B33" s="33"/>
      <c r="D33" s="51"/>
      <c r="E33" s="51"/>
      <c r="F33" s="51"/>
      <c r="G33" s="51"/>
      <c r="H33" s="51"/>
      <c r="I33" s="51"/>
      <c r="J33" s="51"/>
      <c r="K33" s="51"/>
      <c r="L33" s="33"/>
    </row>
    <row r="34" spans="2:12" s="1" customFormat="1" ht="14.45" customHeight="1">
      <c r="B34" s="33"/>
      <c r="F34" s="36" t="s">
        <v>45</v>
      </c>
      <c r="I34" s="36" t="s">
        <v>44</v>
      </c>
      <c r="J34" s="36" t="s">
        <v>46</v>
      </c>
      <c r="L34" s="33"/>
    </row>
    <row r="35" spans="2:12" s="1" customFormat="1" ht="14.45" customHeight="1">
      <c r="B35" s="33"/>
      <c r="D35" s="53" t="s">
        <v>47</v>
      </c>
      <c r="E35" s="28" t="s">
        <v>48</v>
      </c>
      <c r="F35" s="84">
        <f>ROUND((SUM(BE91:BE186)),  2)</f>
        <v>0</v>
      </c>
      <c r="I35" s="94">
        <v>0.21</v>
      </c>
      <c r="J35" s="84">
        <f>ROUND(((SUM(BE91:BE186))*I35),  2)</f>
        <v>0</v>
      </c>
      <c r="L35" s="33"/>
    </row>
    <row r="36" spans="2:12" s="1" customFormat="1" ht="14.45" customHeight="1">
      <c r="B36" s="33"/>
      <c r="E36" s="28" t="s">
        <v>49</v>
      </c>
      <c r="F36" s="84">
        <f>ROUND((SUM(BF91:BF186)),  2)</f>
        <v>0</v>
      </c>
      <c r="I36" s="94">
        <v>0.15</v>
      </c>
      <c r="J36" s="84">
        <f>ROUND(((SUM(BF91:BF186))*I36),  2)</f>
        <v>0</v>
      </c>
      <c r="L36" s="33"/>
    </row>
    <row r="37" spans="2:12" s="1" customFormat="1" ht="14.45" hidden="1" customHeight="1">
      <c r="B37" s="33"/>
      <c r="E37" s="28" t="s">
        <v>50</v>
      </c>
      <c r="F37" s="84">
        <f>ROUND((SUM(BG91:BG186)),  2)</f>
        <v>0</v>
      </c>
      <c r="I37" s="94">
        <v>0.21</v>
      </c>
      <c r="J37" s="84">
        <f>0</f>
        <v>0</v>
      </c>
      <c r="L37" s="33"/>
    </row>
    <row r="38" spans="2:12" s="1" customFormat="1" ht="14.45" hidden="1" customHeight="1">
      <c r="B38" s="33"/>
      <c r="E38" s="28" t="s">
        <v>51</v>
      </c>
      <c r="F38" s="84">
        <f>ROUND((SUM(BH91:BH186)),  2)</f>
        <v>0</v>
      </c>
      <c r="I38" s="94">
        <v>0.15</v>
      </c>
      <c r="J38" s="84">
        <f>0</f>
        <v>0</v>
      </c>
      <c r="L38" s="33"/>
    </row>
    <row r="39" spans="2:12" s="1" customFormat="1" ht="14.45" hidden="1" customHeight="1">
      <c r="B39" s="33"/>
      <c r="E39" s="28" t="s">
        <v>52</v>
      </c>
      <c r="F39" s="84">
        <f>ROUND((SUM(BI91:BI186)),  2)</f>
        <v>0</v>
      </c>
      <c r="I39" s="94">
        <v>0</v>
      </c>
      <c r="J39" s="84">
        <f>0</f>
        <v>0</v>
      </c>
      <c r="L39" s="33"/>
    </row>
    <row r="40" spans="2:12" s="1" customFormat="1" ht="6.95" customHeight="1">
      <c r="B40" s="33"/>
      <c r="L40" s="33"/>
    </row>
    <row r="41" spans="2:12" s="1" customFormat="1" ht="25.35" customHeight="1">
      <c r="B41" s="33"/>
      <c r="C41" s="95"/>
      <c r="D41" s="96" t="s">
        <v>53</v>
      </c>
      <c r="E41" s="55"/>
      <c r="F41" s="55"/>
      <c r="G41" s="97" t="s">
        <v>54</v>
      </c>
      <c r="H41" s="98" t="s">
        <v>55</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121</v>
      </c>
      <c r="L47" s="33"/>
    </row>
    <row r="48" spans="2:12" s="1" customFormat="1" ht="6.95" customHeight="1">
      <c r="B48" s="33"/>
      <c r="L48" s="33"/>
    </row>
    <row r="49" spans="2:47" s="1" customFormat="1" ht="12" customHeight="1">
      <c r="B49" s="33"/>
      <c r="C49" s="28" t="s">
        <v>16</v>
      </c>
      <c r="L49" s="33"/>
    </row>
    <row r="50" spans="2:47" s="1" customFormat="1" ht="16.5" customHeight="1">
      <c r="B50" s="33"/>
      <c r="E50" s="334" t="str">
        <f>E7</f>
        <v>PK Modřany – rekonstrukce</v>
      </c>
      <c r="F50" s="335"/>
      <c r="G50" s="335"/>
      <c r="H50" s="335"/>
      <c r="L50" s="33"/>
    </row>
    <row r="51" spans="2:47" ht="12" customHeight="1">
      <c r="B51" s="21"/>
      <c r="C51" s="28" t="s">
        <v>117</v>
      </c>
      <c r="L51" s="21"/>
    </row>
    <row r="52" spans="2:47" s="1" customFormat="1" ht="16.5" customHeight="1">
      <c r="B52" s="33"/>
      <c r="E52" s="334" t="s">
        <v>118</v>
      </c>
      <c r="F52" s="336"/>
      <c r="G52" s="336"/>
      <c r="H52" s="336"/>
      <c r="L52" s="33"/>
    </row>
    <row r="53" spans="2:47" s="1" customFormat="1" ht="12" customHeight="1">
      <c r="B53" s="33"/>
      <c r="C53" s="28" t="s">
        <v>119</v>
      </c>
      <c r="L53" s="33"/>
    </row>
    <row r="54" spans="2:47" s="1" customFormat="1" ht="16.5" customHeight="1">
      <c r="B54" s="33"/>
      <c r="E54" s="298" t="str">
        <f>E11</f>
        <v>SO 03 - Venkovní osvětlení plavební komory</v>
      </c>
      <c r="F54" s="336"/>
      <c r="G54" s="336"/>
      <c r="H54" s="336"/>
      <c r="L54" s="33"/>
    </row>
    <row r="55" spans="2:47" s="1" customFormat="1" ht="6.95" customHeight="1">
      <c r="B55" s="33"/>
      <c r="L55" s="33"/>
    </row>
    <row r="56" spans="2:47" s="1" customFormat="1" ht="12" customHeight="1">
      <c r="B56" s="33"/>
      <c r="C56" s="28" t="s">
        <v>22</v>
      </c>
      <c r="F56" s="26" t="str">
        <f>F14</f>
        <v>Praha 12 – Modřany</v>
      </c>
      <c r="I56" s="28" t="s">
        <v>24</v>
      </c>
      <c r="J56" s="50" t="str">
        <f>IF(J14="","",J14)</f>
        <v>25. 5. 2022</v>
      </c>
      <c r="L56" s="33"/>
    </row>
    <row r="57" spans="2:47" s="1" customFormat="1" ht="6.95" customHeight="1">
      <c r="B57" s="33"/>
      <c r="L57" s="33"/>
    </row>
    <row r="58" spans="2:47" s="1" customFormat="1" ht="15.2" customHeight="1">
      <c r="B58" s="33"/>
      <c r="C58" s="28" t="s">
        <v>26</v>
      </c>
      <c r="F58" s="26" t="str">
        <f>E17</f>
        <v>Povodí Vltavy, státní podnik</v>
      </c>
      <c r="I58" s="28" t="s">
        <v>34</v>
      </c>
      <c r="J58" s="31" t="str">
        <f>E23</f>
        <v>AQUATIS a. s.</v>
      </c>
      <c r="L58" s="33"/>
    </row>
    <row r="59" spans="2:47" s="1" customFormat="1" ht="15.2" customHeight="1">
      <c r="B59" s="33"/>
      <c r="C59" s="28" t="s">
        <v>32</v>
      </c>
      <c r="F59" s="26" t="str">
        <f>IF(E20="","",E20)</f>
        <v>Vyplň údaj</v>
      </c>
      <c r="I59" s="28" t="s">
        <v>39</v>
      </c>
      <c r="J59" s="31" t="str">
        <f>E26</f>
        <v>Bc. Patková Aneta</v>
      </c>
      <c r="L59" s="33"/>
    </row>
    <row r="60" spans="2:47" s="1" customFormat="1" ht="10.35" customHeight="1">
      <c r="B60" s="33"/>
      <c r="L60" s="33"/>
    </row>
    <row r="61" spans="2:47" s="1" customFormat="1" ht="29.25" customHeight="1">
      <c r="B61" s="33"/>
      <c r="C61" s="101" t="s">
        <v>122</v>
      </c>
      <c r="D61" s="95"/>
      <c r="E61" s="95"/>
      <c r="F61" s="95"/>
      <c r="G61" s="95"/>
      <c r="H61" s="95"/>
      <c r="I61" s="95"/>
      <c r="J61" s="102" t="s">
        <v>123</v>
      </c>
      <c r="K61" s="95"/>
      <c r="L61" s="33"/>
    </row>
    <row r="62" spans="2:47" s="1" customFormat="1" ht="10.35" customHeight="1">
      <c r="B62" s="33"/>
      <c r="L62" s="33"/>
    </row>
    <row r="63" spans="2:47" s="1" customFormat="1" ht="22.9" customHeight="1">
      <c r="B63" s="33"/>
      <c r="C63" s="103" t="s">
        <v>75</v>
      </c>
      <c r="J63" s="64">
        <f>J91</f>
        <v>0</v>
      </c>
      <c r="L63" s="33"/>
      <c r="AU63" s="18" t="s">
        <v>124</v>
      </c>
    </row>
    <row r="64" spans="2:47" s="8" customFormat="1" ht="24.95" customHeight="1">
      <c r="B64" s="104"/>
      <c r="D64" s="105" t="s">
        <v>886</v>
      </c>
      <c r="E64" s="106"/>
      <c r="F64" s="106"/>
      <c r="G64" s="106"/>
      <c r="H64" s="106"/>
      <c r="I64" s="106"/>
      <c r="J64" s="107">
        <f>J92</f>
        <v>0</v>
      </c>
      <c r="L64" s="104"/>
    </row>
    <row r="65" spans="2:12" s="9" customFormat="1" ht="19.899999999999999" customHeight="1">
      <c r="B65" s="108"/>
      <c r="D65" s="109" t="s">
        <v>2506</v>
      </c>
      <c r="E65" s="110"/>
      <c r="F65" s="110"/>
      <c r="G65" s="110"/>
      <c r="H65" s="110"/>
      <c r="I65" s="110"/>
      <c r="J65" s="111">
        <f>J93</f>
        <v>0</v>
      </c>
      <c r="L65" s="108"/>
    </row>
    <row r="66" spans="2:12" s="9" customFormat="1" ht="19.899999999999999" customHeight="1">
      <c r="B66" s="108"/>
      <c r="D66" s="109" t="s">
        <v>921</v>
      </c>
      <c r="E66" s="110"/>
      <c r="F66" s="110"/>
      <c r="G66" s="110"/>
      <c r="H66" s="110"/>
      <c r="I66" s="110"/>
      <c r="J66" s="111">
        <f>J119</f>
        <v>0</v>
      </c>
      <c r="L66" s="108"/>
    </row>
    <row r="67" spans="2:12" s="8" customFormat="1" ht="24.95" customHeight="1">
      <c r="B67" s="104"/>
      <c r="D67" s="105" t="s">
        <v>923</v>
      </c>
      <c r="E67" s="106"/>
      <c r="F67" s="106"/>
      <c r="G67" s="106"/>
      <c r="H67" s="106"/>
      <c r="I67" s="106"/>
      <c r="J67" s="107">
        <f>J124</f>
        <v>0</v>
      </c>
      <c r="L67" s="104"/>
    </row>
    <row r="68" spans="2:12" s="9" customFormat="1" ht="19.899999999999999" customHeight="1">
      <c r="B68" s="108"/>
      <c r="D68" s="109" t="s">
        <v>927</v>
      </c>
      <c r="E68" s="110"/>
      <c r="F68" s="110"/>
      <c r="G68" s="110"/>
      <c r="H68" s="110"/>
      <c r="I68" s="110"/>
      <c r="J68" s="111">
        <f>J125</f>
        <v>0</v>
      </c>
      <c r="L68" s="108"/>
    </row>
    <row r="69" spans="2:12" s="8" customFormat="1" ht="24.95" customHeight="1">
      <c r="B69" s="104"/>
      <c r="D69" s="105" t="s">
        <v>386</v>
      </c>
      <c r="E69" s="106"/>
      <c r="F69" s="106"/>
      <c r="G69" s="106"/>
      <c r="H69" s="106"/>
      <c r="I69" s="106"/>
      <c r="J69" s="107">
        <f>J164</f>
        <v>0</v>
      </c>
      <c r="L69" s="104"/>
    </row>
    <row r="70" spans="2:12" s="1" customFormat="1" ht="21.75" customHeight="1">
      <c r="B70" s="33"/>
      <c r="L70" s="33"/>
    </row>
    <row r="71" spans="2:12" s="1" customFormat="1" ht="6.95" customHeight="1">
      <c r="B71" s="42"/>
      <c r="C71" s="43"/>
      <c r="D71" s="43"/>
      <c r="E71" s="43"/>
      <c r="F71" s="43"/>
      <c r="G71" s="43"/>
      <c r="H71" s="43"/>
      <c r="I71" s="43"/>
      <c r="J71" s="43"/>
      <c r="K71" s="43"/>
      <c r="L71" s="33"/>
    </row>
    <row r="75" spans="2:12" s="1" customFormat="1" ht="6.95" customHeight="1">
      <c r="B75" s="44"/>
      <c r="C75" s="45"/>
      <c r="D75" s="45"/>
      <c r="E75" s="45"/>
      <c r="F75" s="45"/>
      <c r="G75" s="45"/>
      <c r="H75" s="45"/>
      <c r="I75" s="45"/>
      <c r="J75" s="45"/>
      <c r="K75" s="45"/>
      <c r="L75" s="33"/>
    </row>
    <row r="76" spans="2:12" s="1" customFormat="1" ht="24.95" customHeight="1">
      <c r="B76" s="33"/>
      <c r="C76" s="22" t="s">
        <v>131</v>
      </c>
      <c r="L76" s="33"/>
    </row>
    <row r="77" spans="2:12" s="1" customFormat="1" ht="6.95" customHeight="1">
      <c r="B77" s="33"/>
      <c r="L77" s="33"/>
    </row>
    <row r="78" spans="2:12" s="1" customFormat="1" ht="12" customHeight="1">
      <c r="B78" s="33"/>
      <c r="C78" s="28" t="s">
        <v>16</v>
      </c>
      <c r="L78" s="33"/>
    </row>
    <row r="79" spans="2:12" s="1" customFormat="1" ht="16.5" customHeight="1">
      <c r="B79" s="33"/>
      <c r="E79" s="334" t="str">
        <f>E7</f>
        <v>PK Modřany – rekonstrukce</v>
      </c>
      <c r="F79" s="335"/>
      <c r="G79" s="335"/>
      <c r="H79" s="335"/>
      <c r="L79" s="33"/>
    </row>
    <row r="80" spans="2:12" ht="12" customHeight="1">
      <c r="B80" s="21"/>
      <c r="C80" s="28" t="s">
        <v>117</v>
      </c>
      <c r="L80" s="21"/>
    </row>
    <row r="81" spans="2:65" s="1" customFormat="1" ht="16.5" customHeight="1">
      <c r="B81" s="33"/>
      <c r="E81" s="334" t="s">
        <v>118</v>
      </c>
      <c r="F81" s="336"/>
      <c r="G81" s="336"/>
      <c r="H81" s="336"/>
      <c r="L81" s="33"/>
    </row>
    <row r="82" spans="2:65" s="1" customFormat="1" ht="12" customHeight="1">
      <c r="B82" s="33"/>
      <c r="C82" s="28" t="s">
        <v>119</v>
      </c>
      <c r="L82" s="33"/>
    </row>
    <row r="83" spans="2:65" s="1" customFormat="1" ht="16.5" customHeight="1">
      <c r="B83" s="33"/>
      <c r="E83" s="298" t="str">
        <f>E11</f>
        <v>SO 03 - Venkovní osvětlení plavební komory</v>
      </c>
      <c r="F83" s="336"/>
      <c r="G83" s="336"/>
      <c r="H83" s="336"/>
      <c r="L83" s="33"/>
    </row>
    <row r="84" spans="2:65" s="1" customFormat="1" ht="6.95" customHeight="1">
      <c r="B84" s="33"/>
      <c r="L84" s="33"/>
    </row>
    <row r="85" spans="2:65" s="1" customFormat="1" ht="12" customHeight="1">
      <c r="B85" s="33"/>
      <c r="C85" s="28" t="s">
        <v>22</v>
      </c>
      <c r="F85" s="26" t="str">
        <f>F14</f>
        <v>Praha 12 – Modřany</v>
      </c>
      <c r="I85" s="28" t="s">
        <v>24</v>
      </c>
      <c r="J85" s="50" t="str">
        <f>IF(J14="","",J14)</f>
        <v>25. 5. 2022</v>
      </c>
      <c r="L85" s="33"/>
    </row>
    <row r="86" spans="2:65" s="1" customFormat="1" ht="6.95" customHeight="1">
      <c r="B86" s="33"/>
      <c r="L86" s="33"/>
    </row>
    <row r="87" spans="2:65" s="1" customFormat="1" ht="15.2" customHeight="1">
      <c r="B87" s="33"/>
      <c r="C87" s="28" t="s">
        <v>26</v>
      </c>
      <c r="F87" s="26" t="str">
        <f>E17</f>
        <v>Povodí Vltavy, státní podnik</v>
      </c>
      <c r="I87" s="28" t="s">
        <v>34</v>
      </c>
      <c r="J87" s="31" t="str">
        <f>E23</f>
        <v>AQUATIS a. s.</v>
      </c>
      <c r="L87" s="33"/>
    </row>
    <row r="88" spans="2:65" s="1" customFormat="1" ht="15.2" customHeight="1">
      <c r="B88" s="33"/>
      <c r="C88" s="28" t="s">
        <v>32</v>
      </c>
      <c r="F88" s="26" t="str">
        <f>IF(E20="","",E20)</f>
        <v>Vyplň údaj</v>
      </c>
      <c r="I88" s="28" t="s">
        <v>39</v>
      </c>
      <c r="J88" s="31" t="str">
        <f>E26</f>
        <v>Bc. Patková Aneta</v>
      </c>
      <c r="L88" s="33"/>
    </row>
    <row r="89" spans="2:65" s="1" customFormat="1" ht="10.35" customHeight="1">
      <c r="B89" s="33"/>
      <c r="L89" s="33"/>
    </row>
    <row r="90" spans="2:65" s="10" customFormat="1" ht="29.25" customHeight="1">
      <c r="B90" s="112"/>
      <c r="C90" s="113" t="s">
        <v>132</v>
      </c>
      <c r="D90" s="114" t="s">
        <v>62</v>
      </c>
      <c r="E90" s="114" t="s">
        <v>58</v>
      </c>
      <c r="F90" s="114" t="s">
        <v>59</v>
      </c>
      <c r="G90" s="114" t="s">
        <v>133</v>
      </c>
      <c r="H90" s="114" t="s">
        <v>134</v>
      </c>
      <c r="I90" s="114" t="s">
        <v>135</v>
      </c>
      <c r="J90" s="114" t="s">
        <v>123</v>
      </c>
      <c r="K90" s="115" t="s">
        <v>136</v>
      </c>
      <c r="L90" s="112"/>
      <c r="M90" s="57" t="s">
        <v>21</v>
      </c>
      <c r="N90" s="58" t="s">
        <v>47</v>
      </c>
      <c r="O90" s="58" t="s">
        <v>137</v>
      </c>
      <c r="P90" s="58" t="s">
        <v>138</v>
      </c>
      <c r="Q90" s="58" t="s">
        <v>139</v>
      </c>
      <c r="R90" s="58" t="s">
        <v>140</v>
      </c>
      <c r="S90" s="58" t="s">
        <v>141</v>
      </c>
      <c r="T90" s="59" t="s">
        <v>142</v>
      </c>
    </row>
    <row r="91" spans="2:65" s="1" customFormat="1" ht="22.9" customHeight="1">
      <c r="B91" s="33"/>
      <c r="C91" s="62" t="s">
        <v>143</v>
      </c>
      <c r="J91" s="116">
        <f>BK91</f>
        <v>0</v>
      </c>
      <c r="L91" s="33"/>
      <c r="M91" s="60"/>
      <c r="N91" s="51"/>
      <c r="O91" s="51"/>
      <c r="P91" s="117">
        <f>P92+P124+P164</f>
        <v>0</v>
      </c>
      <c r="Q91" s="51"/>
      <c r="R91" s="117">
        <f>R92+R124+R164</f>
        <v>6.3148303400000003</v>
      </c>
      <c r="S91" s="51"/>
      <c r="T91" s="118">
        <f>T92+T124+T164</f>
        <v>0</v>
      </c>
      <c r="AT91" s="18" t="s">
        <v>76</v>
      </c>
      <c r="AU91" s="18" t="s">
        <v>124</v>
      </c>
      <c r="BK91" s="119">
        <f>BK92+BK124+BK164</f>
        <v>0</v>
      </c>
    </row>
    <row r="92" spans="2:65" s="11" customFormat="1" ht="25.9" customHeight="1">
      <c r="B92" s="120"/>
      <c r="D92" s="121" t="s">
        <v>76</v>
      </c>
      <c r="E92" s="122" t="s">
        <v>962</v>
      </c>
      <c r="F92" s="122" t="s">
        <v>963</v>
      </c>
      <c r="I92" s="123"/>
      <c r="J92" s="124">
        <f>BK92</f>
        <v>0</v>
      </c>
      <c r="L92" s="120"/>
      <c r="M92" s="125"/>
      <c r="P92" s="126">
        <f>P93+P119</f>
        <v>0</v>
      </c>
      <c r="R92" s="126">
        <f>R93+R119</f>
        <v>2.5684513399999997</v>
      </c>
      <c r="T92" s="127">
        <f>T93+T119</f>
        <v>0</v>
      </c>
      <c r="AR92" s="121" t="s">
        <v>84</v>
      </c>
      <c r="AT92" s="128" t="s">
        <v>76</v>
      </c>
      <c r="AU92" s="128" t="s">
        <v>77</v>
      </c>
      <c r="AY92" s="121" t="s">
        <v>146</v>
      </c>
      <c r="BK92" s="129">
        <f>BK93+BK119</f>
        <v>0</v>
      </c>
    </row>
    <row r="93" spans="2:65" s="11" customFormat="1" ht="22.9" customHeight="1">
      <c r="B93" s="120"/>
      <c r="D93" s="121" t="s">
        <v>76</v>
      </c>
      <c r="E93" s="158" t="s">
        <v>194</v>
      </c>
      <c r="F93" s="158" t="s">
        <v>2627</v>
      </c>
      <c r="I93" s="123"/>
      <c r="J93" s="159">
        <f>BK93</f>
        <v>0</v>
      </c>
      <c r="L93" s="120"/>
      <c r="M93" s="125"/>
      <c r="P93" s="126">
        <f>SUM(P94:P118)</f>
        <v>0</v>
      </c>
      <c r="R93" s="126">
        <f>SUM(R94:R118)</f>
        <v>2.5684513399999997</v>
      </c>
      <c r="T93" s="127">
        <f>SUM(T94:T118)</f>
        <v>0</v>
      </c>
      <c r="AR93" s="121" t="s">
        <v>84</v>
      </c>
      <c r="AT93" s="128" t="s">
        <v>76</v>
      </c>
      <c r="AU93" s="128" t="s">
        <v>84</v>
      </c>
      <c r="AY93" s="121" t="s">
        <v>146</v>
      </c>
      <c r="BK93" s="129">
        <f>SUM(BK94:BK118)</f>
        <v>0</v>
      </c>
    </row>
    <row r="94" spans="2:65" s="1" customFormat="1" ht="16.5" customHeight="1">
      <c r="B94" s="33"/>
      <c r="C94" s="149" t="s">
        <v>84</v>
      </c>
      <c r="D94" s="149" t="s">
        <v>195</v>
      </c>
      <c r="E94" s="150" t="s">
        <v>2022</v>
      </c>
      <c r="F94" s="151" t="s">
        <v>2800</v>
      </c>
      <c r="G94" s="152" t="s">
        <v>738</v>
      </c>
      <c r="H94" s="153">
        <v>1.018</v>
      </c>
      <c r="I94" s="154"/>
      <c r="J94" s="155">
        <f>ROUND(I94*H94,2)</f>
        <v>0</v>
      </c>
      <c r="K94" s="151" t="s">
        <v>21</v>
      </c>
      <c r="L94" s="33"/>
      <c r="M94" s="156" t="s">
        <v>21</v>
      </c>
      <c r="N94" s="157" t="s">
        <v>48</v>
      </c>
      <c r="P94" s="140">
        <f>O94*H94</f>
        <v>0</v>
      </c>
      <c r="Q94" s="140">
        <v>2.44563</v>
      </c>
      <c r="R94" s="140">
        <f>Q94*H94</f>
        <v>2.48965134</v>
      </c>
      <c r="S94" s="140">
        <v>0</v>
      </c>
      <c r="T94" s="141">
        <f>S94*H94</f>
        <v>0</v>
      </c>
      <c r="AR94" s="142" t="s">
        <v>168</v>
      </c>
      <c r="AT94" s="142" t="s">
        <v>195</v>
      </c>
      <c r="AU94" s="142" t="s">
        <v>86</v>
      </c>
      <c r="AY94" s="18" t="s">
        <v>146</v>
      </c>
      <c r="BE94" s="143">
        <f>IF(N94="základní",J94,0)</f>
        <v>0</v>
      </c>
      <c r="BF94" s="143">
        <f>IF(N94="snížená",J94,0)</f>
        <v>0</v>
      </c>
      <c r="BG94" s="143">
        <f>IF(N94="zákl. přenesená",J94,0)</f>
        <v>0</v>
      </c>
      <c r="BH94" s="143">
        <f>IF(N94="sníž. přenesená",J94,0)</f>
        <v>0</v>
      </c>
      <c r="BI94" s="143">
        <f>IF(N94="nulová",J94,0)</f>
        <v>0</v>
      </c>
      <c r="BJ94" s="18" t="s">
        <v>84</v>
      </c>
      <c r="BK94" s="143">
        <f>ROUND(I94*H94,2)</f>
        <v>0</v>
      </c>
      <c r="BL94" s="18" t="s">
        <v>168</v>
      </c>
      <c r="BM94" s="142" t="s">
        <v>2801</v>
      </c>
    </row>
    <row r="95" spans="2:65" s="1" customFormat="1" ht="11.25">
      <c r="B95" s="33"/>
      <c r="D95" s="144" t="s">
        <v>154</v>
      </c>
      <c r="F95" s="145" t="s">
        <v>2800</v>
      </c>
      <c r="I95" s="146"/>
      <c r="L95" s="33"/>
      <c r="M95" s="147"/>
      <c r="T95" s="54"/>
      <c r="AT95" s="18" t="s">
        <v>154</v>
      </c>
      <c r="AU95" s="18" t="s">
        <v>86</v>
      </c>
    </row>
    <row r="96" spans="2:65" s="12" customFormat="1" ht="11.25">
      <c r="B96" s="163"/>
      <c r="D96" s="144" t="s">
        <v>476</v>
      </c>
      <c r="E96" s="164" t="s">
        <v>21</v>
      </c>
      <c r="F96" s="165" t="s">
        <v>2802</v>
      </c>
      <c r="H96" s="166">
        <v>0.154</v>
      </c>
      <c r="I96" s="167"/>
      <c r="L96" s="163"/>
      <c r="M96" s="168"/>
      <c r="T96" s="169"/>
      <c r="AT96" s="164" t="s">
        <v>476</v>
      </c>
      <c r="AU96" s="164" t="s">
        <v>86</v>
      </c>
      <c r="AV96" s="12" t="s">
        <v>86</v>
      </c>
      <c r="AW96" s="12" t="s">
        <v>38</v>
      </c>
      <c r="AX96" s="12" t="s">
        <v>77</v>
      </c>
      <c r="AY96" s="164" t="s">
        <v>146</v>
      </c>
    </row>
    <row r="97" spans="2:65" s="12" customFormat="1" ht="11.25">
      <c r="B97" s="163"/>
      <c r="D97" s="144" t="s">
        <v>476</v>
      </c>
      <c r="E97" s="164" t="s">
        <v>21</v>
      </c>
      <c r="F97" s="165" t="s">
        <v>2803</v>
      </c>
      <c r="H97" s="166">
        <v>0.86399999999999999</v>
      </c>
      <c r="I97" s="167"/>
      <c r="L97" s="163"/>
      <c r="M97" s="168"/>
      <c r="T97" s="169"/>
      <c r="AT97" s="164" t="s">
        <v>476</v>
      </c>
      <c r="AU97" s="164" t="s">
        <v>86</v>
      </c>
      <c r="AV97" s="12" t="s">
        <v>86</v>
      </c>
      <c r="AW97" s="12" t="s">
        <v>38</v>
      </c>
      <c r="AX97" s="12" t="s">
        <v>77</v>
      </c>
      <c r="AY97" s="164" t="s">
        <v>146</v>
      </c>
    </row>
    <row r="98" spans="2:65" s="13" customFormat="1" ht="11.25">
      <c r="B98" s="170"/>
      <c r="D98" s="144" t="s">
        <v>476</v>
      </c>
      <c r="E98" s="171" t="s">
        <v>21</v>
      </c>
      <c r="F98" s="172" t="s">
        <v>479</v>
      </c>
      <c r="H98" s="173">
        <v>1.018</v>
      </c>
      <c r="I98" s="174"/>
      <c r="L98" s="170"/>
      <c r="M98" s="175"/>
      <c r="T98" s="176"/>
      <c r="AT98" s="171" t="s">
        <v>476</v>
      </c>
      <c r="AU98" s="171" t="s">
        <v>86</v>
      </c>
      <c r="AV98" s="13" t="s">
        <v>168</v>
      </c>
      <c r="AW98" s="13" t="s">
        <v>38</v>
      </c>
      <c r="AX98" s="13" t="s">
        <v>84</v>
      </c>
      <c r="AY98" s="171" t="s">
        <v>146</v>
      </c>
    </row>
    <row r="99" spans="2:65" s="1" customFormat="1" ht="16.5" customHeight="1">
      <c r="B99" s="33"/>
      <c r="C99" s="149" t="s">
        <v>86</v>
      </c>
      <c r="D99" s="149" t="s">
        <v>195</v>
      </c>
      <c r="E99" s="150" t="s">
        <v>2804</v>
      </c>
      <c r="F99" s="151" t="s">
        <v>2805</v>
      </c>
      <c r="G99" s="152" t="s">
        <v>786</v>
      </c>
      <c r="H99" s="153">
        <v>80</v>
      </c>
      <c r="I99" s="154"/>
      <c r="J99" s="155">
        <f>ROUND(I99*H99,2)</f>
        <v>0</v>
      </c>
      <c r="K99" s="151" t="s">
        <v>21</v>
      </c>
      <c r="L99" s="33"/>
      <c r="M99" s="156" t="s">
        <v>21</v>
      </c>
      <c r="N99" s="157" t="s">
        <v>48</v>
      </c>
      <c r="P99" s="140">
        <f>O99*H99</f>
        <v>0</v>
      </c>
      <c r="Q99" s="140">
        <v>5.0000000000000002E-5</v>
      </c>
      <c r="R99" s="140">
        <f>Q99*H99</f>
        <v>4.0000000000000001E-3</v>
      </c>
      <c r="S99" s="140">
        <v>0</v>
      </c>
      <c r="T99" s="141">
        <f>S99*H99</f>
        <v>0</v>
      </c>
      <c r="AR99" s="142" t="s">
        <v>168</v>
      </c>
      <c r="AT99" s="142" t="s">
        <v>195</v>
      </c>
      <c r="AU99" s="142" t="s">
        <v>86</v>
      </c>
      <c r="AY99" s="18" t="s">
        <v>146</v>
      </c>
      <c r="BE99" s="143">
        <f>IF(N99="základní",J99,0)</f>
        <v>0</v>
      </c>
      <c r="BF99" s="143">
        <f>IF(N99="snížená",J99,0)</f>
        <v>0</v>
      </c>
      <c r="BG99" s="143">
        <f>IF(N99="zákl. přenesená",J99,0)</f>
        <v>0</v>
      </c>
      <c r="BH99" s="143">
        <f>IF(N99="sníž. přenesená",J99,0)</f>
        <v>0</v>
      </c>
      <c r="BI99" s="143">
        <f>IF(N99="nulová",J99,0)</f>
        <v>0</v>
      </c>
      <c r="BJ99" s="18" t="s">
        <v>84</v>
      </c>
      <c r="BK99" s="143">
        <f>ROUND(I99*H99,2)</f>
        <v>0</v>
      </c>
      <c r="BL99" s="18" t="s">
        <v>168</v>
      </c>
      <c r="BM99" s="142" t="s">
        <v>2806</v>
      </c>
    </row>
    <row r="100" spans="2:65" s="1" customFormat="1" ht="29.25">
      <c r="B100" s="33"/>
      <c r="D100" s="144" t="s">
        <v>154</v>
      </c>
      <c r="F100" s="145" t="s">
        <v>2807</v>
      </c>
      <c r="I100" s="146"/>
      <c r="L100" s="33"/>
      <c r="M100" s="147"/>
      <c r="T100" s="54"/>
      <c r="AT100" s="18" t="s">
        <v>154</v>
      </c>
      <c r="AU100" s="18" t="s">
        <v>86</v>
      </c>
    </row>
    <row r="101" spans="2:65" s="1" customFormat="1" ht="87.75">
      <c r="B101" s="33"/>
      <c r="D101" s="144" t="s">
        <v>984</v>
      </c>
      <c r="F101" s="148" t="s">
        <v>2657</v>
      </c>
      <c r="I101" s="146"/>
      <c r="L101" s="33"/>
      <c r="M101" s="147"/>
      <c r="T101" s="54"/>
      <c r="AT101" s="18" t="s">
        <v>984</v>
      </c>
      <c r="AU101" s="18" t="s">
        <v>86</v>
      </c>
    </row>
    <row r="102" spans="2:65" s="14" customFormat="1" ht="11.25">
      <c r="B102" s="183"/>
      <c r="D102" s="144" t="s">
        <v>476</v>
      </c>
      <c r="E102" s="184" t="s">
        <v>21</v>
      </c>
      <c r="F102" s="185" t="s">
        <v>2808</v>
      </c>
      <c r="H102" s="184" t="s">
        <v>21</v>
      </c>
      <c r="I102" s="186"/>
      <c r="L102" s="183"/>
      <c r="M102" s="187"/>
      <c r="T102" s="188"/>
      <c r="AT102" s="184" t="s">
        <v>476</v>
      </c>
      <c r="AU102" s="184" t="s">
        <v>86</v>
      </c>
      <c r="AV102" s="14" t="s">
        <v>84</v>
      </c>
      <c r="AW102" s="14" t="s">
        <v>38</v>
      </c>
      <c r="AX102" s="14" t="s">
        <v>77</v>
      </c>
      <c r="AY102" s="184" t="s">
        <v>146</v>
      </c>
    </row>
    <row r="103" spans="2:65" s="12" customFormat="1" ht="11.25">
      <c r="B103" s="163"/>
      <c r="D103" s="144" t="s">
        <v>476</v>
      </c>
      <c r="E103" s="164" t="s">
        <v>2797</v>
      </c>
      <c r="F103" s="165" t="s">
        <v>2809</v>
      </c>
      <c r="H103" s="166">
        <v>80</v>
      </c>
      <c r="I103" s="167"/>
      <c r="L103" s="163"/>
      <c r="M103" s="168"/>
      <c r="T103" s="169"/>
      <c r="AT103" s="164" t="s">
        <v>476</v>
      </c>
      <c r="AU103" s="164" t="s">
        <v>86</v>
      </c>
      <c r="AV103" s="12" t="s">
        <v>86</v>
      </c>
      <c r="AW103" s="12" t="s">
        <v>38</v>
      </c>
      <c r="AX103" s="12" t="s">
        <v>84</v>
      </c>
      <c r="AY103" s="164" t="s">
        <v>146</v>
      </c>
    </row>
    <row r="104" spans="2:65" s="1" customFormat="1" ht="16.5" customHeight="1">
      <c r="B104" s="33"/>
      <c r="C104" s="149" t="s">
        <v>163</v>
      </c>
      <c r="D104" s="149" t="s">
        <v>195</v>
      </c>
      <c r="E104" s="150" t="s">
        <v>2810</v>
      </c>
      <c r="F104" s="151" t="s">
        <v>2811</v>
      </c>
      <c r="G104" s="152" t="s">
        <v>786</v>
      </c>
      <c r="H104" s="153">
        <v>8</v>
      </c>
      <c r="I104" s="154"/>
      <c r="J104" s="155">
        <f>ROUND(I104*H104,2)</f>
        <v>0</v>
      </c>
      <c r="K104" s="151" t="s">
        <v>21</v>
      </c>
      <c r="L104" s="33"/>
      <c r="M104" s="156" t="s">
        <v>21</v>
      </c>
      <c r="N104" s="157" t="s">
        <v>48</v>
      </c>
      <c r="P104" s="140">
        <f>O104*H104</f>
        <v>0</v>
      </c>
      <c r="Q104" s="140">
        <v>5.0000000000000002E-5</v>
      </c>
      <c r="R104" s="140">
        <f>Q104*H104</f>
        <v>4.0000000000000002E-4</v>
      </c>
      <c r="S104" s="140">
        <v>0</v>
      </c>
      <c r="T104" s="141">
        <f>S104*H104</f>
        <v>0</v>
      </c>
      <c r="AR104" s="142" t="s">
        <v>168</v>
      </c>
      <c r="AT104" s="142" t="s">
        <v>195</v>
      </c>
      <c r="AU104" s="142" t="s">
        <v>86</v>
      </c>
      <c r="AY104" s="18" t="s">
        <v>146</v>
      </c>
      <c r="BE104" s="143">
        <f>IF(N104="základní",J104,0)</f>
        <v>0</v>
      </c>
      <c r="BF104" s="143">
        <f>IF(N104="snížená",J104,0)</f>
        <v>0</v>
      </c>
      <c r="BG104" s="143">
        <f>IF(N104="zákl. přenesená",J104,0)</f>
        <v>0</v>
      </c>
      <c r="BH104" s="143">
        <f>IF(N104="sníž. přenesená",J104,0)</f>
        <v>0</v>
      </c>
      <c r="BI104" s="143">
        <f>IF(N104="nulová",J104,0)</f>
        <v>0</v>
      </c>
      <c r="BJ104" s="18" t="s">
        <v>84</v>
      </c>
      <c r="BK104" s="143">
        <f>ROUND(I104*H104,2)</f>
        <v>0</v>
      </c>
      <c r="BL104" s="18" t="s">
        <v>168</v>
      </c>
      <c r="BM104" s="142" t="s">
        <v>2812</v>
      </c>
    </row>
    <row r="105" spans="2:65" s="1" customFormat="1" ht="11.25">
      <c r="B105" s="33"/>
      <c r="D105" s="144" t="s">
        <v>154</v>
      </c>
      <c r="F105" s="145" t="s">
        <v>2813</v>
      </c>
      <c r="I105" s="146"/>
      <c r="L105" s="33"/>
      <c r="M105" s="147"/>
      <c r="T105" s="54"/>
      <c r="AT105" s="18" t="s">
        <v>154</v>
      </c>
      <c r="AU105" s="18" t="s">
        <v>86</v>
      </c>
    </row>
    <row r="106" spans="2:65" s="1" customFormat="1" ht="87.75">
      <c r="B106" s="33"/>
      <c r="D106" s="144" t="s">
        <v>984</v>
      </c>
      <c r="F106" s="148" t="s">
        <v>2657</v>
      </c>
      <c r="I106" s="146"/>
      <c r="L106" s="33"/>
      <c r="M106" s="147"/>
      <c r="T106" s="54"/>
      <c r="AT106" s="18" t="s">
        <v>984</v>
      </c>
      <c r="AU106" s="18" t="s">
        <v>86</v>
      </c>
    </row>
    <row r="107" spans="2:65" s="14" customFormat="1" ht="11.25">
      <c r="B107" s="183"/>
      <c r="D107" s="144" t="s">
        <v>476</v>
      </c>
      <c r="E107" s="184" t="s">
        <v>21</v>
      </c>
      <c r="F107" s="185" t="s">
        <v>2814</v>
      </c>
      <c r="H107" s="184" t="s">
        <v>21</v>
      </c>
      <c r="I107" s="186"/>
      <c r="L107" s="183"/>
      <c r="M107" s="187"/>
      <c r="T107" s="188"/>
      <c r="AT107" s="184" t="s">
        <v>476</v>
      </c>
      <c r="AU107" s="184" t="s">
        <v>86</v>
      </c>
      <c r="AV107" s="14" t="s">
        <v>84</v>
      </c>
      <c r="AW107" s="14" t="s">
        <v>38</v>
      </c>
      <c r="AX107" s="14" t="s">
        <v>77</v>
      </c>
      <c r="AY107" s="184" t="s">
        <v>146</v>
      </c>
    </row>
    <row r="108" spans="2:65" s="12" customFormat="1" ht="11.25">
      <c r="B108" s="163"/>
      <c r="D108" s="144" t="s">
        <v>476</v>
      </c>
      <c r="E108" s="164" t="s">
        <v>2795</v>
      </c>
      <c r="F108" s="165" t="s">
        <v>2815</v>
      </c>
      <c r="H108" s="166">
        <v>8</v>
      </c>
      <c r="I108" s="167"/>
      <c r="L108" s="163"/>
      <c r="M108" s="168"/>
      <c r="T108" s="169"/>
      <c r="AT108" s="164" t="s">
        <v>476</v>
      </c>
      <c r="AU108" s="164" t="s">
        <v>86</v>
      </c>
      <c r="AV108" s="12" t="s">
        <v>86</v>
      </c>
      <c r="AW108" s="12" t="s">
        <v>38</v>
      </c>
      <c r="AX108" s="12" t="s">
        <v>84</v>
      </c>
      <c r="AY108" s="164" t="s">
        <v>146</v>
      </c>
    </row>
    <row r="109" spans="2:65" s="1" customFormat="1" ht="16.5" customHeight="1">
      <c r="B109" s="33"/>
      <c r="C109" s="149" t="s">
        <v>168</v>
      </c>
      <c r="D109" s="149" t="s">
        <v>195</v>
      </c>
      <c r="E109" s="150" t="s">
        <v>2816</v>
      </c>
      <c r="F109" s="151" t="s">
        <v>2817</v>
      </c>
      <c r="G109" s="152" t="s">
        <v>786</v>
      </c>
      <c r="H109" s="153">
        <v>8</v>
      </c>
      <c r="I109" s="154"/>
      <c r="J109" s="155">
        <f>ROUND(I109*H109,2)</f>
        <v>0</v>
      </c>
      <c r="K109" s="151" t="s">
        <v>967</v>
      </c>
      <c r="L109" s="33"/>
      <c r="M109" s="156" t="s">
        <v>21</v>
      </c>
      <c r="N109" s="157" t="s">
        <v>48</v>
      </c>
      <c r="P109" s="140">
        <f>O109*H109</f>
        <v>0</v>
      </c>
      <c r="Q109" s="140">
        <v>5.9999999999999995E-4</v>
      </c>
      <c r="R109" s="140">
        <f>Q109*H109</f>
        <v>4.7999999999999996E-3</v>
      </c>
      <c r="S109" s="140">
        <v>0</v>
      </c>
      <c r="T109" s="141">
        <f>S109*H109</f>
        <v>0</v>
      </c>
      <c r="AR109" s="142" t="s">
        <v>168</v>
      </c>
      <c r="AT109" s="142" t="s">
        <v>195</v>
      </c>
      <c r="AU109" s="142" t="s">
        <v>86</v>
      </c>
      <c r="AY109" s="18" t="s">
        <v>146</v>
      </c>
      <c r="BE109" s="143">
        <f>IF(N109="základní",J109,0)</f>
        <v>0</v>
      </c>
      <c r="BF109" s="143">
        <f>IF(N109="snížená",J109,0)</f>
        <v>0</v>
      </c>
      <c r="BG109" s="143">
        <f>IF(N109="zákl. přenesená",J109,0)</f>
        <v>0</v>
      </c>
      <c r="BH109" s="143">
        <f>IF(N109="sníž. přenesená",J109,0)</f>
        <v>0</v>
      </c>
      <c r="BI109" s="143">
        <f>IF(N109="nulová",J109,0)</f>
        <v>0</v>
      </c>
      <c r="BJ109" s="18" t="s">
        <v>84</v>
      </c>
      <c r="BK109" s="143">
        <f>ROUND(I109*H109,2)</f>
        <v>0</v>
      </c>
      <c r="BL109" s="18" t="s">
        <v>168</v>
      </c>
      <c r="BM109" s="142" t="s">
        <v>2818</v>
      </c>
    </row>
    <row r="110" spans="2:65" s="1" customFormat="1" ht="11.25">
      <c r="B110" s="33"/>
      <c r="D110" s="144" t="s">
        <v>154</v>
      </c>
      <c r="F110" s="145" t="s">
        <v>2819</v>
      </c>
      <c r="I110" s="146"/>
      <c r="L110" s="33"/>
      <c r="M110" s="147"/>
      <c r="T110" s="54"/>
      <c r="AT110" s="18" t="s">
        <v>154</v>
      </c>
      <c r="AU110" s="18" t="s">
        <v>86</v>
      </c>
    </row>
    <row r="111" spans="2:65" s="1" customFormat="1" ht="11.25">
      <c r="B111" s="33"/>
      <c r="D111" s="181" t="s">
        <v>970</v>
      </c>
      <c r="F111" s="182" t="s">
        <v>2820</v>
      </c>
      <c r="I111" s="146"/>
      <c r="L111" s="33"/>
      <c r="M111" s="147"/>
      <c r="T111" s="54"/>
      <c r="AT111" s="18" t="s">
        <v>970</v>
      </c>
      <c r="AU111" s="18" t="s">
        <v>86</v>
      </c>
    </row>
    <row r="112" spans="2:65" s="1" customFormat="1" ht="87.75">
      <c r="B112" s="33"/>
      <c r="D112" s="144" t="s">
        <v>984</v>
      </c>
      <c r="F112" s="148" t="s">
        <v>2657</v>
      </c>
      <c r="I112" s="146"/>
      <c r="L112" s="33"/>
      <c r="M112" s="147"/>
      <c r="T112" s="54"/>
      <c r="AT112" s="18" t="s">
        <v>984</v>
      </c>
      <c r="AU112" s="18" t="s">
        <v>86</v>
      </c>
    </row>
    <row r="113" spans="2:65" s="12" customFormat="1" ht="11.25">
      <c r="B113" s="163"/>
      <c r="D113" s="144" t="s">
        <v>476</v>
      </c>
      <c r="E113" s="164" t="s">
        <v>21</v>
      </c>
      <c r="F113" s="165" t="s">
        <v>2795</v>
      </c>
      <c r="H113" s="166">
        <v>8</v>
      </c>
      <c r="I113" s="167"/>
      <c r="L113" s="163"/>
      <c r="M113" s="168"/>
      <c r="T113" s="169"/>
      <c r="AT113" s="164" t="s">
        <v>476</v>
      </c>
      <c r="AU113" s="164" t="s">
        <v>86</v>
      </c>
      <c r="AV113" s="12" t="s">
        <v>86</v>
      </c>
      <c r="AW113" s="12" t="s">
        <v>38</v>
      </c>
      <c r="AX113" s="12" t="s">
        <v>84</v>
      </c>
      <c r="AY113" s="164" t="s">
        <v>146</v>
      </c>
    </row>
    <row r="114" spans="2:65" s="1" customFormat="1" ht="16.5" customHeight="1">
      <c r="B114" s="33"/>
      <c r="C114" s="149" t="s">
        <v>173</v>
      </c>
      <c r="D114" s="149" t="s">
        <v>195</v>
      </c>
      <c r="E114" s="150" t="s">
        <v>2821</v>
      </c>
      <c r="F114" s="151" t="s">
        <v>2822</v>
      </c>
      <c r="G114" s="152" t="s">
        <v>786</v>
      </c>
      <c r="H114" s="153">
        <v>80</v>
      </c>
      <c r="I114" s="154"/>
      <c r="J114" s="155">
        <f>ROUND(I114*H114,2)</f>
        <v>0</v>
      </c>
      <c r="K114" s="151" t="s">
        <v>967</v>
      </c>
      <c r="L114" s="33"/>
      <c r="M114" s="156" t="s">
        <v>21</v>
      </c>
      <c r="N114" s="157" t="s">
        <v>48</v>
      </c>
      <c r="P114" s="140">
        <f>O114*H114</f>
        <v>0</v>
      </c>
      <c r="Q114" s="140">
        <v>8.7000000000000001E-4</v>
      </c>
      <c r="R114" s="140">
        <f>Q114*H114</f>
        <v>6.9599999999999995E-2</v>
      </c>
      <c r="S114" s="140">
        <v>0</v>
      </c>
      <c r="T114" s="141">
        <f>S114*H114</f>
        <v>0</v>
      </c>
      <c r="AR114" s="142" t="s">
        <v>168</v>
      </c>
      <c r="AT114" s="142" t="s">
        <v>195</v>
      </c>
      <c r="AU114" s="142" t="s">
        <v>86</v>
      </c>
      <c r="AY114" s="18" t="s">
        <v>146</v>
      </c>
      <c r="BE114" s="143">
        <f>IF(N114="základní",J114,0)</f>
        <v>0</v>
      </c>
      <c r="BF114" s="143">
        <f>IF(N114="snížená",J114,0)</f>
        <v>0</v>
      </c>
      <c r="BG114" s="143">
        <f>IF(N114="zákl. přenesená",J114,0)</f>
        <v>0</v>
      </c>
      <c r="BH114" s="143">
        <f>IF(N114="sníž. přenesená",J114,0)</f>
        <v>0</v>
      </c>
      <c r="BI114" s="143">
        <f>IF(N114="nulová",J114,0)</f>
        <v>0</v>
      </c>
      <c r="BJ114" s="18" t="s">
        <v>84</v>
      </c>
      <c r="BK114" s="143">
        <f>ROUND(I114*H114,2)</f>
        <v>0</v>
      </c>
      <c r="BL114" s="18" t="s">
        <v>168</v>
      </c>
      <c r="BM114" s="142" t="s">
        <v>2823</v>
      </c>
    </row>
    <row r="115" spans="2:65" s="1" customFormat="1" ht="11.25">
      <c r="B115" s="33"/>
      <c r="D115" s="144" t="s">
        <v>154</v>
      </c>
      <c r="F115" s="145" t="s">
        <v>2824</v>
      </c>
      <c r="I115" s="146"/>
      <c r="L115" s="33"/>
      <c r="M115" s="147"/>
      <c r="T115" s="54"/>
      <c r="AT115" s="18" t="s">
        <v>154</v>
      </c>
      <c r="AU115" s="18" t="s">
        <v>86</v>
      </c>
    </row>
    <row r="116" spans="2:65" s="1" customFormat="1" ht="11.25">
      <c r="B116" s="33"/>
      <c r="D116" s="181" t="s">
        <v>970</v>
      </c>
      <c r="F116" s="182" t="s">
        <v>2825</v>
      </c>
      <c r="I116" s="146"/>
      <c r="L116" s="33"/>
      <c r="M116" s="147"/>
      <c r="T116" s="54"/>
      <c r="AT116" s="18" t="s">
        <v>970</v>
      </c>
      <c r="AU116" s="18" t="s">
        <v>86</v>
      </c>
    </row>
    <row r="117" spans="2:65" s="1" customFormat="1" ht="87.75">
      <c r="B117" s="33"/>
      <c r="D117" s="144" t="s">
        <v>984</v>
      </c>
      <c r="F117" s="148" t="s">
        <v>2657</v>
      </c>
      <c r="I117" s="146"/>
      <c r="L117" s="33"/>
      <c r="M117" s="147"/>
      <c r="T117" s="54"/>
      <c r="AT117" s="18" t="s">
        <v>984</v>
      </c>
      <c r="AU117" s="18" t="s">
        <v>86</v>
      </c>
    </row>
    <row r="118" spans="2:65" s="12" customFormat="1" ht="11.25">
      <c r="B118" s="163"/>
      <c r="D118" s="144" t="s">
        <v>476</v>
      </c>
      <c r="E118" s="164" t="s">
        <v>21</v>
      </c>
      <c r="F118" s="165" t="s">
        <v>2797</v>
      </c>
      <c r="H118" s="166">
        <v>80</v>
      </c>
      <c r="I118" s="167"/>
      <c r="L118" s="163"/>
      <c r="M118" s="168"/>
      <c r="T118" s="169"/>
      <c r="AT118" s="164" t="s">
        <v>476</v>
      </c>
      <c r="AU118" s="164" t="s">
        <v>86</v>
      </c>
      <c r="AV118" s="12" t="s">
        <v>86</v>
      </c>
      <c r="AW118" s="12" t="s">
        <v>38</v>
      </c>
      <c r="AX118" s="12" t="s">
        <v>84</v>
      </c>
      <c r="AY118" s="164" t="s">
        <v>146</v>
      </c>
    </row>
    <row r="119" spans="2:65" s="11" customFormat="1" ht="22.9" customHeight="1">
      <c r="B119" s="120"/>
      <c r="D119" s="121" t="s">
        <v>76</v>
      </c>
      <c r="E119" s="158" t="s">
        <v>2220</v>
      </c>
      <c r="F119" s="158" t="s">
        <v>2221</v>
      </c>
      <c r="I119" s="123"/>
      <c r="J119" s="159">
        <f>BK119</f>
        <v>0</v>
      </c>
      <c r="L119" s="120"/>
      <c r="M119" s="125"/>
      <c r="P119" s="126">
        <f>SUM(P120:P123)</f>
        <v>0</v>
      </c>
      <c r="R119" s="126">
        <f>SUM(R120:R123)</f>
        <v>0</v>
      </c>
      <c r="T119" s="127">
        <f>SUM(T120:T123)</f>
        <v>0</v>
      </c>
      <c r="AR119" s="121" t="s">
        <v>84</v>
      </c>
      <c r="AT119" s="128" t="s">
        <v>76</v>
      </c>
      <c r="AU119" s="128" t="s">
        <v>84</v>
      </c>
      <c r="AY119" s="121" t="s">
        <v>146</v>
      </c>
      <c r="BK119" s="129">
        <f>SUM(BK120:BK123)</f>
        <v>0</v>
      </c>
    </row>
    <row r="120" spans="2:65" s="1" customFormat="1" ht="16.5" customHeight="1">
      <c r="B120" s="33"/>
      <c r="C120" s="149" t="s">
        <v>178</v>
      </c>
      <c r="D120" s="149" t="s">
        <v>195</v>
      </c>
      <c r="E120" s="150" t="s">
        <v>2223</v>
      </c>
      <c r="F120" s="151" t="s">
        <v>2224</v>
      </c>
      <c r="G120" s="152" t="s">
        <v>472</v>
      </c>
      <c r="H120" s="153">
        <v>2.5680000000000001</v>
      </c>
      <c r="I120" s="154"/>
      <c r="J120" s="155">
        <f>ROUND(I120*H120,2)</f>
        <v>0</v>
      </c>
      <c r="K120" s="151" t="s">
        <v>967</v>
      </c>
      <c r="L120" s="33"/>
      <c r="M120" s="156" t="s">
        <v>21</v>
      </c>
      <c r="N120" s="157" t="s">
        <v>48</v>
      </c>
      <c r="P120" s="140">
        <f>O120*H120</f>
        <v>0</v>
      </c>
      <c r="Q120" s="140">
        <v>0</v>
      </c>
      <c r="R120" s="140">
        <f>Q120*H120</f>
        <v>0</v>
      </c>
      <c r="S120" s="140">
        <v>0</v>
      </c>
      <c r="T120" s="141">
        <f>S120*H120</f>
        <v>0</v>
      </c>
      <c r="AR120" s="142" t="s">
        <v>168</v>
      </c>
      <c r="AT120" s="142" t="s">
        <v>195</v>
      </c>
      <c r="AU120" s="142" t="s">
        <v>86</v>
      </c>
      <c r="AY120" s="18" t="s">
        <v>146</v>
      </c>
      <c r="BE120" s="143">
        <f>IF(N120="základní",J120,0)</f>
        <v>0</v>
      </c>
      <c r="BF120" s="143">
        <f>IF(N120="snížená",J120,0)</f>
        <v>0</v>
      </c>
      <c r="BG120" s="143">
        <f>IF(N120="zákl. přenesená",J120,0)</f>
        <v>0</v>
      </c>
      <c r="BH120" s="143">
        <f>IF(N120="sníž. přenesená",J120,0)</f>
        <v>0</v>
      </c>
      <c r="BI120" s="143">
        <f>IF(N120="nulová",J120,0)</f>
        <v>0</v>
      </c>
      <c r="BJ120" s="18" t="s">
        <v>84</v>
      </c>
      <c r="BK120" s="143">
        <f>ROUND(I120*H120,2)</f>
        <v>0</v>
      </c>
      <c r="BL120" s="18" t="s">
        <v>168</v>
      </c>
      <c r="BM120" s="142" t="s">
        <v>2826</v>
      </c>
    </row>
    <row r="121" spans="2:65" s="1" customFormat="1" ht="11.25">
      <c r="B121" s="33"/>
      <c r="D121" s="144" t="s">
        <v>154</v>
      </c>
      <c r="F121" s="145" t="s">
        <v>2226</v>
      </c>
      <c r="I121" s="146"/>
      <c r="L121" s="33"/>
      <c r="M121" s="147"/>
      <c r="T121" s="54"/>
      <c r="AT121" s="18" t="s">
        <v>154</v>
      </c>
      <c r="AU121" s="18" t="s">
        <v>86</v>
      </c>
    </row>
    <row r="122" spans="2:65" s="1" customFormat="1" ht="11.25">
      <c r="B122" s="33"/>
      <c r="D122" s="181" t="s">
        <v>970</v>
      </c>
      <c r="F122" s="182" t="s">
        <v>2227</v>
      </c>
      <c r="I122" s="146"/>
      <c r="L122" s="33"/>
      <c r="M122" s="147"/>
      <c r="T122" s="54"/>
      <c r="AT122" s="18" t="s">
        <v>970</v>
      </c>
      <c r="AU122" s="18" t="s">
        <v>86</v>
      </c>
    </row>
    <row r="123" spans="2:65" s="1" customFormat="1" ht="29.25">
      <c r="B123" s="33"/>
      <c r="D123" s="144" t="s">
        <v>984</v>
      </c>
      <c r="F123" s="148" t="s">
        <v>2228</v>
      </c>
      <c r="I123" s="146"/>
      <c r="L123" s="33"/>
      <c r="M123" s="147"/>
      <c r="T123" s="54"/>
      <c r="AT123" s="18" t="s">
        <v>984</v>
      </c>
      <c r="AU123" s="18" t="s">
        <v>86</v>
      </c>
    </row>
    <row r="124" spans="2:65" s="11" customFormat="1" ht="25.9" customHeight="1">
      <c r="B124" s="120"/>
      <c r="D124" s="121" t="s">
        <v>76</v>
      </c>
      <c r="E124" s="122" t="s">
        <v>2229</v>
      </c>
      <c r="F124" s="122" t="s">
        <v>2230</v>
      </c>
      <c r="I124" s="123"/>
      <c r="J124" s="124">
        <f>BK124</f>
        <v>0</v>
      </c>
      <c r="L124" s="120"/>
      <c r="M124" s="125"/>
      <c r="P124" s="126">
        <f>P125</f>
        <v>0</v>
      </c>
      <c r="R124" s="126">
        <f>R125</f>
        <v>3.7463790000000001</v>
      </c>
      <c r="T124" s="127">
        <f>T125</f>
        <v>0</v>
      </c>
      <c r="AR124" s="121" t="s">
        <v>86</v>
      </c>
      <c r="AT124" s="128" t="s">
        <v>76</v>
      </c>
      <c r="AU124" s="128" t="s">
        <v>77</v>
      </c>
      <c r="AY124" s="121" t="s">
        <v>146</v>
      </c>
      <c r="BK124" s="129">
        <f>BK125</f>
        <v>0</v>
      </c>
    </row>
    <row r="125" spans="2:65" s="11" customFormat="1" ht="22.9" customHeight="1">
      <c r="B125" s="120"/>
      <c r="D125" s="121" t="s">
        <v>76</v>
      </c>
      <c r="E125" s="158" t="s">
        <v>2258</v>
      </c>
      <c r="F125" s="158" t="s">
        <v>2259</v>
      </c>
      <c r="I125" s="123"/>
      <c r="J125" s="159">
        <f>BK125</f>
        <v>0</v>
      </c>
      <c r="L125" s="120"/>
      <c r="M125" s="125"/>
      <c r="P125" s="126">
        <f>SUM(P126:P163)</f>
        <v>0</v>
      </c>
      <c r="R125" s="126">
        <f>SUM(R126:R163)</f>
        <v>3.7463790000000001</v>
      </c>
      <c r="T125" s="127">
        <f>SUM(T126:T163)</f>
        <v>0</v>
      </c>
      <c r="AR125" s="121" t="s">
        <v>86</v>
      </c>
      <c r="AT125" s="128" t="s">
        <v>76</v>
      </c>
      <c r="AU125" s="128" t="s">
        <v>84</v>
      </c>
      <c r="AY125" s="121" t="s">
        <v>146</v>
      </c>
      <c r="BK125" s="129">
        <f>SUM(BK126:BK163)</f>
        <v>0</v>
      </c>
    </row>
    <row r="126" spans="2:65" s="1" customFormat="1" ht="16.5" customHeight="1">
      <c r="B126" s="33"/>
      <c r="C126" s="149" t="s">
        <v>183</v>
      </c>
      <c r="D126" s="149" t="s">
        <v>195</v>
      </c>
      <c r="E126" s="150" t="s">
        <v>2261</v>
      </c>
      <c r="F126" s="151" t="s">
        <v>2262</v>
      </c>
      <c r="G126" s="152" t="s">
        <v>150</v>
      </c>
      <c r="H126" s="153">
        <v>114.26</v>
      </c>
      <c r="I126" s="154"/>
      <c r="J126" s="155">
        <f>ROUND(I126*H126,2)</f>
        <v>0</v>
      </c>
      <c r="K126" s="151" t="s">
        <v>967</v>
      </c>
      <c r="L126" s="33"/>
      <c r="M126" s="156" t="s">
        <v>21</v>
      </c>
      <c r="N126" s="157" t="s">
        <v>48</v>
      </c>
      <c r="P126" s="140">
        <f>O126*H126</f>
        <v>0</v>
      </c>
      <c r="Q126" s="140">
        <v>5.0000000000000002E-5</v>
      </c>
      <c r="R126" s="140">
        <f>Q126*H126</f>
        <v>5.7130000000000002E-3</v>
      </c>
      <c r="S126" s="140">
        <v>0</v>
      </c>
      <c r="T126" s="141">
        <f>S126*H126</f>
        <v>0</v>
      </c>
      <c r="AR126" s="142" t="s">
        <v>228</v>
      </c>
      <c r="AT126" s="142" t="s">
        <v>195</v>
      </c>
      <c r="AU126" s="142" t="s">
        <v>86</v>
      </c>
      <c r="AY126" s="18" t="s">
        <v>146</v>
      </c>
      <c r="BE126" s="143">
        <f>IF(N126="základní",J126,0)</f>
        <v>0</v>
      </c>
      <c r="BF126" s="143">
        <f>IF(N126="snížená",J126,0)</f>
        <v>0</v>
      </c>
      <c r="BG126" s="143">
        <f>IF(N126="zákl. přenesená",J126,0)</f>
        <v>0</v>
      </c>
      <c r="BH126" s="143">
        <f>IF(N126="sníž. přenesená",J126,0)</f>
        <v>0</v>
      </c>
      <c r="BI126" s="143">
        <f>IF(N126="nulová",J126,0)</f>
        <v>0</v>
      </c>
      <c r="BJ126" s="18" t="s">
        <v>84</v>
      </c>
      <c r="BK126" s="143">
        <f>ROUND(I126*H126,2)</f>
        <v>0</v>
      </c>
      <c r="BL126" s="18" t="s">
        <v>228</v>
      </c>
      <c r="BM126" s="142" t="s">
        <v>2827</v>
      </c>
    </row>
    <row r="127" spans="2:65" s="1" customFormat="1" ht="11.25">
      <c r="B127" s="33"/>
      <c r="D127" s="144" t="s">
        <v>154</v>
      </c>
      <c r="F127" s="145" t="s">
        <v>2264</v>
      </c>
      <c r="I127" s="146"/>
      <c r="L127" s="33"/>
      <c r="M127" s="147"/>
      <c r="T127" s="54"/>
      <c r="AT127" s="18" t="s">
        <v>154</v>
      </c>
      <c r="AU127" s="18" t="s">
        <v>86</v>
      </c>
    </row>
    <row r="128" spans="2:65" s="1" customFormat="1" ht="11.25">
      <c r="B128" s="33"/>
      <c r="D128" s="181" t="s">
        <v>970</v>
      </c>
      <c r="F128" s="182" t="s">
        <v>2265</v>
      </c>
      <c r="I128" s="146"/>
      <c r="L128" s="33"/>
      <c r="M128" s="147"/>
      <c r="T128" s="54"/>
      <c r="AT128" s="18" t="s">
        <v>970</v>
      </c>
      <c r="AU128" s="18" t="s">
        <v>86</v>
      </c>
    </row>
    <row r="129" spans="2:65" s="1" customFormat="1" ht="29.25">
      <c r="B129" s="33"/>
      <c r="D129" s="144" t="s">
        <v>984</v>
      </c>
      <c r="F129" s="148" t="s">
        <v>2266</v>
      </c>
      <c r="I129" s="146"/>
      <c r="L129" s="33"/>
      <c r="M129" s="147"/>
      <c r="T129" s="54"/>
      <c r="AT129" s="18" t="s">
        <v>984</v>
      </c>
      <c r="AU129" s="18" t="s">
        <v>86</v>
      </c>
    </row>
    <row r="130" spans="2:65" s="12" customFormat="1" ht="11.25">
      <c r="B130" s="163"/>
      <c r="D130" s="144" t="s">
        <v>476</v>
      </c>
      <c r="E130" s="164" t="s">
        <v>21</v>
      </c>
      <c r="F130" s="165" t="s">
        <v>2828</v>
      </c>
      <c r="H130" s="166">
        <v>114.26</v>
      </c>
      <c r="I130" s="167"/>
      <c r="L130" s="163"/>
      <c r="M130" s="168"/>
      <c r="T130" s="169"/>
      <c r="AT130" s="164" t="s">
        <v>476</v>
      </c>
      <c r="AU130" s="164" t="s">
        <v>86</v>
      </c>
      <c r="AV130" s="12" t="s">
        <v>86</v>
      </c>
      <c r="AW130" s="12" t="s">
        <v>38</v>
      </c>
      <c r="AX130" s="12" t="s">
        <v>84</v>
      </c>
      <c r="AY130" s="164" t="s">
        <v>146</v>
      </c>
    </row>
    <row r="131" spans="2:65" s="1" customFormat="1" ht="16.5" customHeight="1">
      <c r="B131" s="33"/>
      <c r="C131" s="130" t="s">
        <v>189</v>
      </c>
      <c r="D131" s="130" t="s">
        <v>147</v>
      </c>
      <c r="E131" s="131" t="s">
        <v>2329</v>
      </c>
      <c r="F131" s="132" t="s">
        <v>2829</v>
      </c>
      <c r="G131" s="133" t="s">
        <v>150</v>
      </c>
      <c r="H131" s="134">
        <v>114.26</v>
      </c>
      <c r="I131" s="135"/>
      <c r="J131" s="136">
        <f>ROUND(I131*H131,2)</f>
        <v>0</v>
      </c>
      <c r="K131" s="132" t="s">
        <v>21</v>
      </c>
      <c r="L131" s="137"/>
      <c r="M131" s="138" t="s">
        <v>21</v>
      </c>
      <c r="N131" s="139" t="s">
        <v>48</v>
      </c>
      <c r="P131" s="140">
        <f>O131*H131</f>
        <v>0</v>
      </c>
      <c r="Q131" s="140">
        <v>1E-3</v>
      </c>
      <c r="R131" s="140">
        <f>Q131*H131</f>
        <v>0.11426000000000001</v>
      </c>
      <c r="S131" s="140">
        <v>0</v>
      </c>
      <c r="T131" s="141">
        <f>S131*H131</f>
        <v>0</v>
      </c>
      <c r="AR131" s="142" t="s">
        <v>295</v>
      </c>
      <c r="AT131" s="142" t="s">
        <v>147</v>
      </c>
      <c r="AU131" s="142" t="s">
        <v>86</v>
      </c>
      <c r="AY131" s="18" t="s">
        <v>146</v>
      </c>
      <c r="BE131" s="143">
        <f>IF(N131="základní",J131,0)</f>
        <v>0</v>
      </c>
      <c r="BF131" s="143">
        <f>IF(N131="snížená",J131,0)</f>
        <v>0</v>
      </c>
      <c r="BG131" s="143">
        <f>IF(N131="zákl. přenesená",J131,0)</f>
        <v>0</v>
      </c>
      <c r="BH131" s="143">
        <f>IF(N131="sníž. přenesená",J131,0)</f>
        <v>0</v>
      </c>
      <c r="BI131" s="143">
        <f>IF(N131="nulová",J131,0)</f>
        <v>0</v>
      </c>
      <c r="BJ131" s="18" t="s">
        <v>84</v>
      </c>
      <c r="BK131" s="143">
        <f>ROUND(I131*H131,2)</f>
        <v>0</v>
      </c>
      <c r="BL131" s="18" t="s">
        <v>228</v>
      </c>
      <c r="BM131" s="142" t="s">
        <v>2830</v>
      </c>
    </row>
    <row r="132" spans="2:65" s="1" customFormat="1" ht="11.25">
      <c r="B132" s="33"/>
      <c r="D132" s="144" t="s">
        <v>154</v>
      </c>
      <c r="F132" s="145" t="s">
        <v>2829</v>
      </c>
      <c r="I132" s="146"/>
      <c r="L132" s="33"/>
      <c r="M132" s="147"/>
      <c r="T132" s="54"/>
      <c r="AT132" s="18" t="s">
        <v>154</v>
      </c>
      <c r="AU132" s="18" t="s">
        <v>86</v>
      </c>
    </row>
    <row r="133" spans="2:65" s="1" customFormat="1" ht="97.5">
      <c r="B133" s="33"/>
      <c r="D133" s="144" t="s">
        <v>156</v>
      </c>
      <c r="F133" s="148" t="s">
        <v>2831</v>
      </c>
      <c r="I133" s="146"/>
      <c r="L133" s="33"/>
      <c r="M133" s="147"/>
      <c r="T133" s="54"/>
      <c r="AT133" s="18" t="s">
        <v>156</v>
      </c>
      <c r="AU133" s="18" t="s">
        <v>86</v>
      </c>
    </row>
    <row r="134" spans="2:65" s="12" customFormat="1" ht="11.25">
      <c r="B134" s="163"/>
      <c r="D134" s="144" t="s">
        <v>476</v>
      </c>
      <c r="E134" s="164" t="s">
        <v>21</v>
      </c>
      <c r="F134" s="165" t="s">
        <v>2828</v>
      </c>
      <c r="H134" s="166">
        <v>114.26</v>
      </c>
      <c r="I134" s="167"/>
      <c r="L134" s="163"/>
      <c r="M134" s="168"/>
      <c r="T134" s="169"/>
      <c r="AT134" s="164" t="s">
        <v>476</v>
      </c>
      <c r="AU134" s="164" t="s">
        <v>86</v>
      </c>
      <c r="AV134" s="12" t="s">
        <v>86</v>
      </c>
      <c r="AW134" s="12" t="s">
        <v>38</v>
      </c>
      <c r="AX134" s="12" t="s">
        <v>84</v>
      </c>
      <c r="AY134" s="164" t="s">
        <v>146</v>
      </c>
    </row>
    <row r="135" spans="2:65" s="1" customFormat="1" ht="16.5" customHeight="1">
      <c r="B135" s="33"/>
      <c r="C135" s="149" t="s">
        <v>194</v>
      </c>
      <c r="D135" s="149" t="s">
        <v>195</v>
      </c>
      <c r="E135" s="150" t="s">
        <v>2284</v>
      </c>
      <c r="F135" s="151" t="s">
        <v>2285</v>
      </c>
      <c r="G135" s="152" t="s">
        <v>150</v>
      </c>
      <c r="H135" s="153">
        <v>2686.28</v>
      </c>
      <c r="I135" s="154"/>
      <c r="J135" s="155">
        <f>ROUND(I135*H135,2)</f>
        <v>0</v>
      </c>
      <c r="K135" s="151" t="s">
        <v>967</v>
      </c>
      <c r="L135" s="33"/>
      <c r="M135" s="156" t="s">
        <v>21</v>
      </c>
      <c r="N135" s="157" t="s">
        <v>48</v>
      </c>
      <c r="P135" s="140">
        <f>O135*H135</f>
        <v>0</v>
      </c>
      <c r="Q135" s="140">
        <v>5.0000000000000002E-5</v>
      </c>
      <c r="R135" s="140">
        <f>Q135*H135</f>
        <v>0.13431400000000002</v>
      </c>
      <c r="S135" s="140">
        <v>0</v>
      </c>
      <c r="T135" s="141">
        <f>S135*H135</f>
        <v>0</v>
      </c>
      <c r="AR135" s="142" t="s">
        <v>228</v>
      </c>
      <c r="AT135" s="142" t="s">
        <v>195</v>
      </c>
      <c r="AU135" s="142" t="s">
        <v>86</v>
      </c>
      <c r="AY135" s="18" t="s">
        <v>146</v>
      </c>
      <c r="BE135" s="143">
        <f>IF(N135="základní",J135,0)</f>
        <v>0</v>
      </c>
      <c r="BF135" s="143">
        <f>IF(N135="snížená",J135,0)</f>
        <v>0</v>
      </c>
      <c r="BG135" s="143">
        <f>IF(N135="zákl. přenesená",J135,0)</f>
        <v>0</v>
      </c>
      <c r="BH135" s="143">
        <f>IF(N135="sníž. přenesená",J135,0)</f>
        <v>0</v>
      </c>
      <c r="BI135" s="143">
        <f>IF(N135="nulová",J135,0)</f>
        <v>0</v>
      </c>
      <c r="BJ135" s="18" t="s">
        <v>84</v>
      </c>
      <c r="BK135" s="143">
        <f>ROUND(I135*H135,2)</f>
        <v>0</v>
      </c>
      <c r="BL135" s="18" t="s">
        <v>228</v>
      </c>
      <c r="BM135" s="142" t="s">
        <v>2832</v>
      </c>
    </row>
    <row r="136" spans="2:65" s="1" customFormat="1" ht="11.25">
      <c r="B136" s="33"/>
      <c r="D136" s="144" t="s">
        <v>154</v>
      </c>
      <c r="F136" s="145" t="s">
        <v>2287</v>
      </c>
      <c r="I136" s="146"/>
      <c r="L136" s="33"/>
      <c r="M136" s="147"/>
      <c r="T136" s="54"/>
      <c r="AT136" s="18" t="s">
        <v>154</v>
      </c>
      <c r="AU136" s="18" t="s">
        <v>86</v>
      </c>
    </row>
    <row r="137" spans="2:65" s="1" customFormat="1" ht="11.25">
      <c r="B137" s="33"/>
      <c r="D137" s="181" t="s">
        <v>970</v>
      </c>
      <c r="F137" s="182" t="s">
        <v>2288</v>
      </c>
      <c r="I137" s="146"/>
      <c r="L137" s="33"/>
      <c r="M137" s="147"/>
      <c r="T137" s="54"/>
      <c r="AT137" s="18" t="s">
        <v>970</v>
      </c>
      <c r="AU137" s="18" t="s">
        <v>86</v>
      </c>
    </row>
    <row r="138" spans="2:65" s="1" customFormat="1" ht="29.25">
      <c r="B138" s="33"/>
      <c r="D138" s="144" t="s">
        <v>984</v>
      </c>
      <c r="F138" s="148" t="s">
        <v>2266</v>
      </c>
      <c r="I138" s="146"/>
      <c r="L138" s="33"/>
      <c r="M138" s="147"/>
      <c r="T138" s="54"/>
      <c r="AT138" s="18" t="s">
        <v>984</v>
      </c>
      <c r="AU138" s="18" t="s">
        <v>86</v>
      </c>
    </row>
    <row r="139" spans="2:65" s="1" customFormat="1" ht="87.75">
      <c r="B139" s="33"/>
      <c r="D139" s="144" t="s">
        <v>156</v>
      </c>
      <c r="F139" s="148" t="s">
        <v>2740</v>
      </c>
      <c r="I139" s="146"/>
      <c r="L139" s="33"/>
      <c r="M139" s="147"/>
      <c r="T139" s="54"/>
      <c r="AT139" s="18" t="s">
        <v>156</v>
      </c>
      <c r="AU139" s="18" t="s">
        <v>86</v>
      </c>
    </row>
    <row r="140" spans="2:65" s="12" customFormat="1" ht="11.25">
      <c r="B140" s="163"/>
      <c r="D140" s="144" t="s">
        <v>476</v>
      </c>
      <c r="E140" s="164" t="s">
        <v>21</v>
      </c>
      <c r="F140" s="165" t="s">
        <v>2789</v>
      </c>
      <c r="H140" s="166">
        <v>2465</v>
      </c>
      <c r="I140" s="167"/>
      <c r="L140" s="163"/>
      <c r="M140" s="168"/>
      <c r="T140" s="169"/>
      <c r="AT140" s="164" t="s">
        <v>476</v>
      </c>
      <c r="AU140" s="164" t="s">
        <v>86</v>
      </c>
      <c r="AV140" s="12" t="s">
        <v>86</v>
      </c>
      <c r="AW140" s="12" t="s">
        <v>38</v>
      </c>
      <c r="AX140" s="12" t="s">
        <v>77</v>
      </c>
      <c r="AY140" s="164" t="s">
        <v>146</v>
      </c>
    </row>
    <row r="141" spans="2:65" s="12" customFormat="1" ht="11.25">
      <c r="B141" s="163"/>
      <c r="D141" s="144" t="s">
        <v>476</v>
      </c>
      <c r="E141" s="164" t="s">
        <v>21</v>
      </c>
      <c r="F141" s="165" t="s">
        <v>2792</v>
      </c>
      <c r="H141" s="166">
        <v>221.28</v>
      </c>
      <c r="I141" s="167"/>
      <c r="L141" s="163"/>
      <c r="M141" s="168"/>
      <c r="T141" s="169"/>
      <c r="AT141" s="164" t="s">
        <v>476</v>
      </c>
      <c r="AU141" s="164" t="s">
        <v>86</v>
      </c>
      <c r="AV141" s="12" t="s">
        <v>86</v>
      </c>
      <c r="AW141" s="12" t="s">
        <v>38</v>
      </c>
      <c r="AX141" s="12" t="s">
        <v>77</v>
      </c>
      <c r="AY141" s="164" t="s">
        <v>146</v>
      </c>
    </row>
    <row r="142" spans="2:65" s="13" customFormat="1" ht="11.25">
      <c r="B142" s="170"/>
      <c r="D142" s="144" t="s">
        <v>476</v>
      </c>
      <c r="E142" s="171" t="s">
        <v>21</v>
      </c>
      <c r="F142" s="172" t="s">
        <v>479</v>
      </c>
      <c r="H142" s="173">
        <v>2686.28</v>
      </c>
      <c r="I142" s="174"/>
      <c r="L142" s="170"/>
      <c r="M142" s="175"/>
      <c r="T142" s="176"/>
      <c r="AT142" s="171" t="s">
        <v>476</v>
      </c>
      <c r="AU142" s="171" t="s">
        <v>86</v>
      </c>
      <c r="AV142" s="13" t="s">
        <v>168</v>
      </c>
      <c r="AW142" s="13" t="s">
        <v>38</v>
      </c>
      <c r="AX142" s="13" t="s">
        <v>84</v>
      </c>
      <c r="AY142" s="171" t="s">
        <v>146</v>
      </c>
    </row>
    <row r="143" spans="2:65" s="1" customFormat="1" ht="16.5" customHeight="1">
      <c r="B143" s="33"/>
      <c r="C143" s="130" t="s">
        <v>200</v>
      </c>
      <c r="D143" s="130" t="s">
        <v>147</v>
      </c>
      <c r="E143" s="131" t="s">
        <v>2291</v>
      </c>
      <c r="F143" s="132" t="s">
        <v>2833</v>
      </c>
      <c r="G143" s="133" t="s">
        <v>150</v>
      </c>
      <c r="H143" s="134">
        <v>2465</v>
      </c>
      <c r="I143" s="135"/>
      <c r="J143" s="136">
        <f>ROUND(I143*H143,2)</f>
        <v>0</v>
      </c>
      <c r="K143" s="132" t="s">
        <v>21</v>
      </c>
      <c r="L143" s="137"/>
      <c r="M143" s="138" t="s">
        <v>21</v>
      </c>
      <c r="N143" s="139" t="s">
        <v>48</v>
      </c>
      <c r="P143" s="140">
        <f>O143*H143</f>
        <v>0</v>
      </c>
      <c r="Q143" s="140">
        <v>1E-3</v>
      </c>
      <c r="R143" s="140">
        <f>Q143*H143</f>
        <v>2.4649999999999999</v>
      </c>
      <c r="S143" s="140">
        <v>0</v>
      </c>
      <c r="T143" s="141">
        <f>S143*H143</f>
        <v>0</v>
      </c>
      <c r="AR143" s="142" t="s">
        <v>295</v>
      </c>
      <c r="AT143" s="142" t="s">
        <v>147</v>
      </c>
      <c r="AU143" s="142" t="s">
        <v>86</v>
      </c>
      <c r="AY143" s="18" t="s">
        <v>146</v>
      </c>
      <c r="BE143" s="143">
        <f>IF(N143="základní",J143,0)</f>
        <v>0</v>
      </c>
      <c r="BF143" s="143">
        <f>IF(N143="snížená",J143,0)</f>
        <v>0</v>
      </c>
      <c r="BG143" s="143">
        <f>IF(N143="zákl. přenesená",J143,0)</f>
        <v>0</v>
      </c>
      <c r="BH143" s="143">
        <f>IF(N143="sníž. přenesená",J143,0)</f>
        <v>0</v>
      </c>
      <c r="BI143" s="143">
        <f>IF(N143="nulová",J143,0)</f>
        <v>0</v>
      </c>
      <c r="BJ143" s="18" t="s">
        <v>84</v>
      </c>
      <c r="BK143" s="143">
        <f>ROUND(I143*H143,2)</f>
        <v>0</v>
      </c>
      <c r="BL143" s="18" t="s">
        <v>228</v>
      </c>
      <c r="BM143" s="142" t="s">
        <v>2834</v>
      </c>
    </row>
    <row r="144" spans="2:65" s="1" customFormat="1" ht="11.25">
      <c r="B144" s="33"/>
      <c r="D144" s="144" t="s">
        <v>154</v>
      </c>
      <c r="F144" s="145" t="s">
        <v>2833</v>
      </c>
      <c r="I144" s="146"/>
      <c r="L144" s="33"/>
      <c r="M144" s="147"/>
      <c r="T144" s="54"/>
      <c r="AT144" s="18" t="s">
        <v>154</v>
      </c>
      <c r="AU144" s="18" t="s">
        <v>86</v>
      </c>
    </row>
    <row r="145" spans="2:65" s="12" customFormat="1" ht="11.25">
      <c r="B145" s="163"/>
      <c r="D145" s="144" t="s">
        <v>476</v>
      </c>
      <c r="E145" s="164" t="s">
        <v>21</v>
      </c>
      <c r="F145" s="165" t="s">
        <v>2835</v>
      </c>
      <c r="H145" s="166">
        <v>1109.25</v>
      </c>
      <c r="I145" s="167"/>
      <c r="L145" s="163"/>
      <c r="M145" s="168"/>
      <c r="T145" s="169"/>
      <c r="AT145" s="164" t="s">
        <v>476</v>
      </c>
      <c r="AU145" s="164" t="s">
        <v>86</v>
      </c>
      <c r="AV145" s="12" t="s">
        <v>86</v>
      </c>
      <c r="AW145" s="12" t="s">
        <v>38</v>
      </c>
      <c r="AX145" s="12" t="s">
        <v>77</v>
      </c>
      <c r="AY145" s="164" t="s">
        <v>146</v>
      </c>
    </row>
    <row r="146" spans="2:65" s="12" customFormat="1" ht="11.25">
      <c r="B146" s="163"/>
      <c r="D146" s="144" t="s">
        <v>476</v>
      </c>
      <c r="E146" s="164" t="s">
        <v>21</v>
      </c>
      <c r="F146" s="165" t="s">
        <v>2836</v>
      </c>
      <c r="H146" s="166">
        <v>1355.75</v>
      </c>
      <c r="I146" s="167"/>
      <c r="L146" s="163"/>
      <c r="M146" s="168"/>
      <c r="T146" s="169"/>
      <c r="AT146" s="164" t="s">
        <v>476</v>
      </c>
      <c r="AU146" s="164" t="s">
        <v>86</v>
      </c>
      <c r="AV146" s="12" t="s">
        <v>86</v>
      </c>
      <c r="AW146" s="12" t="s">
        <v>38</v>
      </c>
      <c r="AX146" s="12" t="s">
        <v>77</v>
      </c>
      <c r="AY146" s="164" t="s">
        <v>146</v>
      </c>
    </row>
    <row r="147" spans="2:65" s="13" customFormat="1" ht="11.25">
      <c r="B147" s="170"/>
      <c r="D147" s="144" t="s">
        <v>476</v>
      </c>
      <c r="E147" s="171" t="s">
        <v>2789</v>
      </c>
      <c r="F147" s="172" t="s">
        <v>479</v>
      </c>
      <c r="H147" s="173">
        <v>2465</v>
      </c>
      <c r="I147" s="174"/>
      <c r="L147" s="170"/>
      <c r="M147" s="175"/>
      <c r="T147" s="176"/>
      <c r="AT147" s="171" t="s">
        <v>476</v>
      </c>
      <c r="AU147" s="171" t="s">
        <v>86</v>
      </c>
      <c r="AV147" s="13" t="s">
        <v>168</v>
      </c>
      <c r="AW147" s="13" t="s">
        <v>38</v>
      </c>
      <c r="AX147" s="13" t="s">
        <v>84</v>
      </c>
      <c r="AY147" s="171" t="s">
        <v>146</v>
      </c>
    </row>
    <row r="148" spans="2:65" s="1" customFormat="1" ht="16.5" customHeight="1">
      <c r="B148" s="33"/>
      <c r="C148" s="130" t="s">
        <v>204</v>
      </c>
      <c r="D148" s="130" t="s">
        <v>147</v>
      </c>
      <c r="E148" s="131" t="s">
        <v>2297</v>
      </c>
      <c r="F148" s="132" t="s">
        <v>2837</v>
      </c>
      <c r="G148" s="133" t="s">
        <v>150</v>
      </c>
      <c r="H148" s="134">
        <v>221.28</v>
      </c>
      <c r="I148" s="135"/>
      <c r="J148" s="136">
        <f>ROUND(I148*H148,2)</f>
        <v>0</v>
      </c>
      <c r="K148" s="132" t="s">
        <v>21</v>
      </c>
      <c r="L148" s="137"/>
      <c r="M148" s="138" t="s">
        <v>21</v>
      </c>
      <c r="N148" s="139" t="s">
        <v>48</v>
      </c>
      <c r="P148" s="140">
        <f>O148*H148</f>
        <v>0</v>
      </c>
      <c r="Q148" s="140">
        <v>1E-3</v>
      </c>
      <c r="R148" s="140">
        <f>Q148*H148</f>
        <v>0.22128</v>
      </c>
      <c r="S148" s="140">
        <v>0</v>
      </c>
      <c r="T148" s="141">
        <f>S148*H148</f>
        <v>0</v>
      </c>
      <c r="AR148" s="142" t="s">
        <v>295</v>
      </c>
      <c r="AT148" s="142" t="s">
        <v>147</v>
      </c>
      <c r="AU148" s="142" t="s">
        <v>86</v>
      </c>
      <c r="AY148" s="18" t="s">
        <v>146</v>
      </c>
      <c r="BE148" s="143">
        <f>IF(N148="základní",J148,0)</f>
        <v>0</v>
      </c>
      <c r="BF148" s="143">
        <f>IF(N148="snížená",J148,0)</f>
        <v>0</v>
      </c>
      <c r="BG148" s="143">
        <f>IF(N148="zákl. přenesená",J148,0)</f>
        <v>0</v>
      </c>
      <c r="BH148" s="143">
        <f>IF(N148="sníž. přenesená",J148,0)</f>
        <v>0</v>
      </c>
      <c r="BI148" s="143">
        <f>IF(N148="nulová",J148,0)</f>
        <v>0</v>
      </c>
      <c r="BJ148" s="18" t="s">
        <v>84</v>
      </c>
      <c r="BK148" s="143">
        <f>ROUND(I148*H148,2)</f>
        <v>0</v>
      </c>
      <c r="BL148" s="18" t="s">
        <v>228</v>
      </c>
      <c r="BM148" s="142" t="s">
        <v>2838</v>
      </c>
    </row>
    <row r="149" spans="2:65" s="1" customFormat="1" ht="11.25">
      <c r="B149" s="33"/>
      <c r="D149" s="144" t="s">
        <v>154</v>
      </c>
      <c r="F149" s="145" t="s">
        <v>2837</v>
      </c>
      <c r="I149" s="146"/>
      <c r="L149" s="33"/>
      <c r="M149" s="147"/>
      <c r="T149" s="54"/>
      <c r="AT149" s="18" t="s">
        <v>154</v>
      </c>
      <c r="AU149" s="18" t="s">
        <v>86</v>
      </c>
    </row>
    <row r="150" spans="2:65" s="12" customFormat="1" ht="11.25">
      <c r="B150" s="163"/>
      <c r="D150" s="144" t="s">
        <v>476</v>
      </c>
      <c r="E150" s="164" t="s">
        <v>2792</v>
      </c>
      <c r="F150" s="165" t="s">
        <v>2839</v>
      </c>
      <c r="H150" s="166">
        <v>221.28</v>
      </c>
      <c r="I150" s="167"/>
      <c r="L150" s="163"/>
      <c r="M150" s="168"/>
      <c r="T150" s="169"/>
      <c r="AT150" s="164" t="s">
        <v>476</v>
      </c>
      <c r="AU150" s="164" t="s">
        <v>86</v>
      </c>
      <c r="AV150" s="12" t="s">
        <v>86</v>
      </c>
      <c r="AW150" s="12" t="s">
        <v>38</v>
      </c>
      <c r="AX150" s="12" t="s">
        <v>84</v>
      </c>
      <c r="AY150" s="164" t="s">
        <v>146</v>
      </c>
    </row>
    <row r="151" spans="2:65" s="1" customFormat="1" ht="16.5" customHeight="1">
      <c r="B151" s="33"/>
      <c r="C151" s="149" t="s">
        <v>208</v>
      </c>
      <c r="D151" s="149" t="s">
        <v>195</v>
      </c>
      <c r="E151" s="150" t="s">
        <v>2756</v>
      </c>
      <c r="F151" s="151" t="s">
        <v>2757</v>
      </c>
      <c r="G151" s="152" t="s">
        <v>150</v>
      </c>
      <c r="H151" s="153">
        <v>767.44</v>
      </c>
      <c r="I151" s="154"/>
      <c r="J151" s="155">
        <f>ROUND(I151*H151,2)</f>
        <v>0</v>
      </c>
      <c r="K151" s="151" t="s">
        <v>967</v>
      </c>
      <c r="L151" s="33"/>
      <c r="M151" s="156" t="s">
        <v>21</v>
      </c>
      <c r="N151" s="157" t="s">
        <v>48</v>
      </c>
      <c r="P151" s="140">
        <f>O151*H151</f>
        <v>0</v>
      </c>
      <c r="Q151" s="140">
        <v>5.0000000000000002E-5</v>
      </c>
      <c r="R151" s="140">
        <f>Q151*H151</f>
        <v>3.8372000000000003E-2</v>
      </c>
      <c r="S151" s="140">
        <v>0</v>
      </c>
      <c r="T151" s="141">
        <f>S151*H151</f>
        <v>0</v>
      </c>
      <c r="AR151" s="142" t="s">
        <v>228</v>
      </c>
      <c r="AT151" s="142" t="s">
        <v>195</v>
      </c>
      <c r="AU151" s="142" t="s">
        <v>86</v>
      </c>
      <c r="AY151" s="18" t="s">
        <v>146</v>
      </c>
      <c r="BE151" s="143">
        <f>IF(N151="základní",J151,0)</f>
        <v>0</v>
      </c>
      <c r="BF151" s="143">
        <f>IF(N151="snížená",J151,0)</f>
        <v>0</v>
      </c>
      <c r="BG151" s="143">
        <f>IF(N151="zákl. přenesená",J151,0)</f>
        <v>0</v>
      </c>
      <c r="BH151" s="143">
        <f>IF(N151="sníž. přenesená",J151,0)</f>
        <v>0</v>
      </c>
      <c r="BI151" s="143">
        <f>IF(N151="nulová",J151,0)</f>
        <v>0</v>
      </c>
      <c r="BJ151" s="18" t="s">
        <v>84</v>
      </c>
      <c r="BK151" s="143">
        <f>ROUND(I151*H151,2)</f>
        <v>0</v>
      </c>
      <c r="BL151" s="18" t="s">
        <v>228</v>
      </c>
      <c r="BM151" s="142" t="s">
        <v>2840</v>
      </c>
    </row>
    <row r="152" spans="2:65" s="1" customFormat="1" ht="11.25">
      <c r="B152" s="33"/>
      <c r="D152" s="144" t="s">
        <v>154</v>
      </c>
      <c r="F152" s="145" t="s">
        <v>2759</v>
      </c>
      <c r="I152" s="146"/>
      <c r="L152" s="33"/>
      <c r="M152" s="147"/>
      <c r="T152" s="54"/>
      <c r="AT152" s="18" t="s">
        <v>154</v>
      </c>
      <c r="AU152" s="18" t="s">
        <v>86</v>
      </c>
    </row>
    <row r="153" spans="2:65" s="1" customFormat="1" ht="11.25">
      <c r="B153" s="33"/>
      <c r="D153" s="181" t="s">
        <v>970</v>
      </c>
      <c r="F153" s="182" t="s">
        <v>2760</v>
      </c>
      <c r="I153" s="146"/>
      <c r="L153" s="33"/>
      <c r="M153" s="147"/>
      <c r="T153" s="54"/>
      <c r="AT153" s="18" t="s">
        <v>970</v>
      </c>
      <c r="AU153" s="18" t="s">
        <v>86</v>
      </c>
    </row>
    <row r="154" spans="2:65" s="1" customFormat="1" ht="29.25">
      <c r="B154" s="33"/>
      <c r="D154" s="144" t="s">
        <v>984</v>
      </c>
      <c r="F154" s="148" t="s">
        <v>2266</v>
      </c>
      <c r="I154" s="146"/>
      <c r="L154" s="33"/>
      <c r="M154" s="147"/>
      <c r="T154" s="54"/>
      <c r="AT154" s="18" t="s">
        <v>984</v>
      </c>
      <c r="AU154" s="18" t="s">
        <v>86</v>
      </c>
    </row>
    <row r="155" spans="2:65" s="12" customFormat="1" ht="11.25">
      <c r="B155" s="163"/>
      <c r="D155" s="144" t="s">
        <v>476</v>
      </c>
      <c r="E155" s="164" t="s">
        <v>21</v>
      </c>
      <c r="F155" s="165" t="s">
        <v>2841</v>
      </c>
      <c r="H155" s="166">
        <v>767.44</v>
      </c>
      <c r="I155" s="167"/>
      <c r="L155" s="163"/>
      <c r="M155" s="168"/>
      <c r="T155" s="169"/>
      <c r="AT155" s="164" t="s">
        <v>476</v>
      </c>
      <c r="AU155" s="164" t="s">
        <v>86</v>
      </c>
      <c r="AV155" s="12" t="s">
        <v>86</v>
      </c>
      <c r="AW155" s="12" t="s">
        <v>38</v>
      </c>
      <c r="AX155" s="12" t="s">
        <v>84</v>
      </c>
      <c r="AY155" s="164" t="s">
        <v>146</v>
      </c>
    </row>
    <row r="156" spans="2:65" s="1" customFormat="1" ht="16.5" customHeight="1">
      <c r="B156" s="33"/>
      <c r="C156" s="130" t="s">
        <v>214</v>
      </c>
      <c r="D156" s="130" t="s">
        <v>147</v>
      </c>
      <c r="E156" s="131" t="s">
        <v>2335</v>
      </c>
      <c r="F156" s="132" t="s">
        <v>2842</v>
      </c>
      <c r="G156" s="133" t="s">
        <v>150</v>
      </c>
      <c r="H156" s="134">
        <v>767.44</v>
      </c>
      <c r="I156" s="135"/>
      <c r="J156" s="136">
        <f>ROUND(I156*H156,2)</f>
        <v>0</v>
      </c>
      <c r="K156" s="132" t="s">
        <v>21</v>
      </c>
      <c r="L156" s="137"/>
      <c r="M156" s="138" t="s">
        <v>21</v>
      </c>
      <c r="N156" s="139" t="s">
        <v>48</v>
      </c>
      <c r="P156" s="140">
        <f>O156*H156</f>
        <v>0</v>
      </c>
      <c r="Q156" s="140">
        <v>1E-3</v>
      </c>
      <c r="R156" s="140">
        <f>Q156*H156</f>
        <v>0.76744000000000012</v>
      </c>
      <c r="S156" s="140">
        <v>0</v>
      </c>
      <c r="T156" s="141">
        <f>S156*H156</f>
        <v>0</v>
      </c>
      <c r="AR156" s="142" t="s">
        <v>295</v>
      </c>
      <c r="AT156" s="142" t="s">
        <v>147</v>
      </c>
      <c r="AU156" s="142" t="s">
        <v>86</v>
      </c>
      <c r="AY156" s="18" t="s">
        <v>146</v>
      </c>
      <c r="BE156" s="143">
        <f>IF(N156="základní",J156,0)</f>
        <v>0</v>
      </c>
      <c r="BF156" s="143">
        <f>IF(N156="snížená",J156,0)</f>
        <v>0</v>
      </c>
      <c r="BG156" s="143">
        <f>IF(N156="zákl. přenesená",J156,0)</f>
        <v>0</v>
      </c>
      <c r="BH156" s="143">
        <f>IF(N156="sníž. přenesená",J156,0)</f>
        <v>0</v>
      </c>
      <c r="BI156" s="143">
        <f>IF(N156="nulová",J156,0)</f>
        <v>0</v>
      </c>
      <c r="BJ156" s="18" t="s">
        <v>84</v>
      </c>
      <c r="BK156" s="143">
        <f>ROUND(I156*H156,2)</f>
        <v>0</v>
      </c>
      <c r="BL156" s="18" t="s">
        <v>228</v>
      </c>
      <c r="BM156" s="142" t="s">
        <v>2843</v>
      </c>
    </row>
    <row r="157" spans="2:65" s="1" customFormat="1" ht="19.5">
      <c r="B157" s="33"/>
      <c r="D157" s="144" t="s">
        <v>154</v>
      </c>
      <c r="F157" s="145" t="s">
        <v>2844</v>
      </c>
      <c r="I157" s="146"/>
      <c r="L157" s="33"/>
      <c r="M157" s="147"/>
      <c r="T157" s="54"/>
      <c r="AT157" s="18" t="s">
        <v>154</v>
      </c>
      <c r="AU157" s="18" t="s">
        <v>86</v>
      </c>
    </row>
    <row r="158" spans="2:65" s="1" customFormat="1" ht="97.5">
      <c r="B158" s="33"/>
      <c r="D158" s="144" t="s">
        <v>156</v>
      </c>
      <c r="F158" s="148" t="s">
        <v>2831</v>
      </c>
      <c r="I158" s="146"/>
      <c r="L158" s="33"/>
      <c r="M158" s="147"/>
      <c r="T158" s="54"/>
      <c r="AT158" s="18" t="s">
        <v>156</v>
      </c>
      <c r="AU158" s="18" t="s">
        <v>86</v>
      </c>
    </row>
    <row r="159" spans="2:65" s="12" customFormat="1" ht="11.25">
      <c r="B159" s="163"/>
      <c r="D159" s="144" t="s">
        <v>476</v>
      </c>
      <c r="E159" s="164" t="s">
        <v>21</v>
      </c>
      <c r="F159" s="165" t="s">
        <v>2841</v>
      </c>
      <c r="H159" s="166">
        <v>767.44</v>
      </c>
      <c r="I159" s="167"/>
      <c r="L159" s="163"/>
      <c r="M159" s="168"/>
      <c r="T159" s="169"/>
      <c r="AT159" s="164" t="s">
        <v>476</v>
      </c>
      <c r="AU159" s="164" t="s">
        <v>86</v>
      </c>
      <c r="AV159" s="12" t="s">
        <v>86</v>
      </c>
      <c r="AW159" s="12" t="s">
        <v>38</v>
      </c>
      <c r="AX159" s="12" t="s">
        <v>84</v>
      </c>
      <c r="AY159" s="164" t="s">
        <v>146</v>
      </c>
    </row>
    <row r="160" spans="2:65" s="1" customFormat="1" ht="16.5" customHeight="1">
      <c r="B160" s="33"/>
      <c r="C160" s="149" t="s">
        <v>219</v>
      </c>
      <c r="D160" s="149" t="s">
        <v>195</v>
      </c>
      <c r="E160" s="150" t="s">
        <v>2369</v>
      </c>
      <c r="F160" s="151" t="s">
        <v>2370</v>
      </c>
      <c r="G160" s="152" t="s">
        <v>472</v>
      </c>
      <c r="H160" s="153">
        <v>3.746</v>
      </c>
      <c r="I160" s="154"/>
      <c r="J160" s="155">
        <f>ROUND(I160*H160,2)</f>
        <v>0</v>
      </c>
      <c r="K160" s="151" t="s">
        <v>967</v>
      </c>
      <c r="L160" s="33"/>
      <c r="M160" s="156" t="s">
        <v>21</v>
      </c>
      <c r="N160" s="157" t="s">
        <v>48</v>
      </c>
      <c r="P160" s="140">
        <f>O160*H160</f>
        <v>0</v>
      </c>
      <c r="Q160" s="140">
        <v>0</v>
      </c>
      <c r="R160" s="140">
        <f>Q160*H160</f>
        <v>0</v>
      </c>
      <c r="S160" s="140">
        <v>0</v>
      </c>
      <c r="T160" s="141">
        <f>S160*H160</f>
        <v>0</v>
      </c>
      <c r="AR160" s="142" t="s">
        <v>228</v>
      </c>
      <c r="AT160" s="142" t="s">
        <v>195</v>
      </c>
      <c r="AU160" s="142" t="s">
        <v>86</v>
      </c>
      <c r="AY160" s="18" t="s">
        <v>146</v>
      </c>
      <c r="BE160" s="143">
        <f>IF(N160="základní",J160,0)</f>
        <v>0</v>
      </c>
      <c r="BF160" s="143">
        <f>IF(N160="snížená",J160,0)</f>
        <v>0</v>
      </c>
      <c r="BG160" s="143">
        <f>IF(N160="zákl. přenesená",J160,0)</f>
        <v>0</v>
      </c>
      <c r="BH160" s="143">
        <f>IF(N160="sníž. přenesená",J160,0)</f>
        <v>0</v>
      </c>
      <c r="BI160" s="143">
        <f>IF(N160="nulová",J160,0)</f>
        <v>0</v>
      </c>
      <c r="BJ160" s="18" t="s">
        <v>84</v>
      </c>
      <c r="BK160" s="143">
        <f>ROUND(I160*H160,2)</f>
        <v>0</v>
      </c>
      <c r="BL160" s="18" t="s">
        <v>228</v>
      </c>
      <c r="BM160" s="142" t="s">
        <v>2845</v>
      </c>
    </row>
    <row r="161" spans="2:65" s="1" customFormat="1" ht="19.5">
      <c r="B161" s="33"/>
      <c r="D161" s="144" t="s">
        <v>154</v>
      </c>
      <c r="F161" s="145" t="s">
        <v>2372</v>
      </c>
      <c r="I161" s="146"/>
      <c r="L161" s="33"/>
      <c r="M161" s="147"/>
      <c r="T161" s="54"/>
      <c r="AT161" s="18" t="s">
        <v>154</v>
      </c>
      <c r="AU161" s="18" t="s">
        <v>86</v>
      </c>
    </row>
    <row r="162" spans="2:65" s="1" customFormat="1" ht="11.25">
      <c r="B162" s="33"/>
      <c r="D162" s="181" t="s">
        <v>970</v>
      </c>
      <c r="F162" s="182" t="s">
        <v>2373</v>
      </c>
      <c r="I162" s="146"/>
      <c r="L162" s="33"/>
      <c r="M162" s="147"/>
      <c r="T162" s="54"/>
      <c r="AT162" s="18" t="s">
        <v>970</v>
      </c>
      <c r="AU162" s="18" t="s">
        <v>86</v>
      </c>
    </row>
    <row r="163" spans="2:65" s="1" customFormat="1" ht="78">
      <c r="B163" s="33"/>
      <c r="D163" s="144" t="s">
        <v>984</v>
      </c>
      <c r="F163" s="148" t="s">
        <v>2374</v>
      </c>
      <c r="I163" s="146"/>
      <c r="L163" s="33"/>
      <c r="M163" s="147"/>
      <c r="T163" s="54"/>
      <c r="AT163" s="18" t="s">
        <v>984</v>
      </c>
      <c r="AU163" s="18" t="s">
        <v>86</v>
      </c>
    </row>
    <row r="164" spans="2:65" s="11" customFormat="1" ht="25.9" customHeight="1">
      <c r="B164" s="120"/>
      <c r="D164" s="121" t="s">
        <v>76</v>
      </c>
      <c r="E164" s="122" t="s">
        <v>147</v>
      </c>
      <c r="F164" s="122" t="s">
        <v>389</v>
      </c>
      <c r="I164" s="123"/>
      <c r="J164" s="124">
        <f>BK164</f>
        <v>0</v>
      </c>
      <c r="L164" s="120"/>
      <c r="M164" s="125"/>
      <c r="P164" s="126">
        <f>SUM(P165:P186)</f>
        <v>0</v>
      </c>
      <c r="R164" s="126">
        <f>SUM(R165:R186)</f>
        <v>0</v>
      </c>
      <c r="T164" s="127">
        <f>SUM(T165:T186)</f>
        <v>0</v>
      </c>
      <c r="AR164" s="121" t="s">
        <v>163</v>
      </c>
      <c r="AT164" s="128" t="s">
        <v>76</v>
      </c>
      <c r="AU164" s="128" t="s">
        <v>77</v>
      </c>
      <c r="AY164" s="121" t="s">
        <v>146</v>
      </c>
      <c r="BK164" s="129">
        <f>SUM(BK165:BK186)</f>
        <v>0</v>
      </c>
    </row>
    <row r="165" spans="2:65" s="1" customFormat="1" ht="16.5" customHeight="1">
      <c r="B165" s="33"/>
      <c r="C165" s="149" t="s">
        <v>8</v>
      </c>
      <c r="D165" s="149" t="s">
        <v>195</v>
      </c>
      <c r="E165" s="150" t="s">
        <v>2846</v>
      </c>
      <c r="F165" s="151" t="s">
        <v>2847</v>
      </c>
      <c r="G165" s="152" t="s">
        <v>198</v>
      </c>
      <c r="H165" s="153">
        <v>4</v>
      </c>
      <c r="I165" s="154"/>
      <c r="J165" s="155">
        <f>ROUND(I165*H165,2)</f>
        <v>0</v>
      </c>
      <c r="K165" s="151" t="s">
        <v>21</v>
      </c>
      <c r="L165" s="33"/>
      <c r="M165" s="156" t="s">
        <v>21</v>
      </c>
      <c r="N165" s="157" t="s">
        <v>48</v>
      </c>
      <c r="P165" s="140">
        <f>O165*H165</f>
        <v>0</v>
      </c>
      <c r="Q165" s="140">
        <v>0</v>
      </c>
      <c r="R165" s="140">
        <f>Q165*H165</f>
        <v>0</v>
      </c>
      <c r="S165" s="140">
        <v>0</v>
      </c>
      <c r="T165" s="141">
        <f>S165*H165</f>
        <v>0</v>
      </c>
      <c r="AR165" s="142" t="s">
        <v>168</v>
      </c>
      <c r="AT165" s="142" t="s">
        <v>195</v>
      </c>
      <c r="AU165" s="142" t="s">
        <v>84</v>
      </c>
      <c r="AY165" s="18" t="s">
        <v>146</v>
      </c>
      <c r="BE165" s="143">
        <f>IF(N165="základní",J165,0)</f>
        <v>0</v>
      </c>
      <c r="BF165" s="143">
        <f>IF(N165="snížená",J165,0)</f>
        <v>0</v>
      </c>
      <c r="BG165" s="143">
        <f>IF(N165="zákl. přenesená",J165,0)</f>
        <v>0</v>
      </c>
      <c r="BH165" s="143">
        <f>IF(N165="sníž. přenesená",J165,0)</f>
        <v>0</v>
      </c>
      <c r="BI165" s="143">
        <f>IF(N165="nulová",J165,0)</f>
        <v>0</v>
      </c>
      <c r="BJ165" s="18" t="s">
        <v>84</v>
      </c>
      <c r="BK165" s="143">
        <f>ROUND(I165*H165,2)</f>
        <v>0</v>
      </c>
      <c r="BL165" s="18" t="s">
        <v>168</v>
      </c>
      <c r="BM165" s="142" t="s">
        <v>2848</v>
      </c>
    </row>
    <row r="166" spans="2:65" s="1" customFormat="1" ht="11.25">
      <c r="B166" s="33"/>
      <c r="D166" s="144" t="s">
        <v>154</v>
      </c>
      <c r="F166" s="145" t="s">
        <v>2847</v>
      </c>
      <c r="I166" s="146"/>
      <c r="L166" s="33"/>
      <c r="M166" s="147"/>
      <c r="T166" s="54"/>
      <c r="AT166" s="18" t="s">
        <v>154</v>
      </c>
      <c r="AU166" s="18" t="s">
        <v>84</v>
      </c>
    </row>
    <row r="167" spans="2:65" s="1" customFormat="1" ht="16.5" customHeight="1">
      <c r="B167" s="33"/>
      <c r="C167" s="149" t="s">
        <v>228</v>
      </c>
      <c r="D167" s="149" t="s">
        <v>195</v>
      </c>
      <c r="E167" s="150" t="s">
        <v>2849</v>
      </c>
      <c r="F167" s="151" t="s">
        <v>2850</v>
      </c>
      <c r="G167" s="152" t="s">
        <v>198</v>
      </c>
      <c r="H167" s="153">
        <v>4</v>
      </c>
      <c r="I167" s="154"/>
      <c r="J167" s="155">
        <f>ROUND(I167*H167,2)</f>
        <v>0</v>
      </c>
      <c r="K167" s="151" t="s">
        <v>21</v>
      </c>
      <c r="L167" s="33"/>
      <c r="M167" s="156" t="s">
        <v>21</v>
      </c>
      <c r="N167" s="157" t="s">
        <v>48</v>
      </c>
      <c r="P167" s="140">
        <f>O167*H167</f>
        <v>0</v>
      </c>
      <c r="Q167" s="140">
        <v>0</v>
      </c>
      <c r="R167" s="140">
        <f>Q167*H167</f>
        <v>0</v>
      </c>
      <c r="S167" s="140">
        <v>0</v>
      </c>
      <c r="T167" s="141">
        <f>S167*H167</f>
        <v>0</v>
      </c>
      <c r="AR167" s="142" t="s">
        <v>168</v>
      </c>
      <c r="AT167" s="142" t="s">
        <v>195</v>
      </c>
      <c r="AU167" s="142" t="s">
        <v>84</v>
      </c>
      <c r="AY167" s="18" t="s">
        <v>146</v>
      </c>
      <c r="BE167" s="143">
        <f>IF(N167="základní",J167,0)</f>
        <v>0</v>
      </c>
      <c r="BF167" s="143">
        <f>IF(N167="snížená",J167,0)</f>
        <v>0</v>
      </c>
      <c r="BG167" s="143">
        <f>IF(N167="zákl. přenesená",J167,0)</f>
        <v>0</v>
      </c>
      <c r="BH167" s="143">
        <f>IF(N167="sníž. přenesená",J167,0)</f>
        <v>0</v>
      </c>
      <c r="BI167" s="143">
        <f>IF(N167="nulová",J167,0)</f>
        <v>0</v>
      </c>
      <c r="BJ167" s="18" t="s">
        <v>84</v>
      </c>
      <c r="BK167" s="143">
        <f>ROUND(I167*H167,2)</f>
        <v>0</v>
      </c>
      <c r="BL167" s="18" t="s">
        <v>168</v>
      </c>
      <c r="BM167" s="142" t="s">
        <v>2851</v>
      </c>
    </row>
    <row r="168" spans="2:65" s="1" customFormat="1" ht="11.25">
      <c r="B168" s="33"/>
      <c r="D168" s="144" t="s">
        <v>154</v>
      </c>
      <c r="F168" s="145" t="s">
        <v>2852</v>
      </c>
      <c r="I168" s="146"/>
      <c r="L168" s="33"/>
      <c r="M168" s="147"/>
      <c r="T168" s="54"/>
      <c r="AT168" s="18" t="s">
        <v>154</v>
      </c>
      <c r="AU168" s="18" t="s">
        <v>84</v>
      </c>
    </row>
    <row r="169" spans="2:65" s="1" customFormat="1" ht="16.5" customHeight="1">
      <c r="B169" s="33"/>
      <c r="C169" s="149" t="s">
        <v>233</v>
      </c>
      <c r="D169" s="149" t="s">
        <v>195</v>
      </c>
      <c r="E169" s="150" t="s">
        <v>2853</v>
      </c>
      <c r="F169" s="151" t="s">
        <v>2854</v>
      </c>
      <c r="G169" s="152" t="s">
        <v>198</v>
      </c>
      <c r="H169" s="153">
        <v>9</v>
      </c>
      <c r="I169" s="154"/>
      <c r="J169" s="155">
        <f>ROUND(I169*H169,2)</f>
        <v>0</v>
      </c>
      <c r="K169" s="151" t="s">
        <v>21</v>
      </c>
      <c r="L169" s="33"/>
      <c r="M169" s="156" t="s">
        <v>21</v>
      </c>
      <c r="N169" s="157" t="s">
        <v>48</v>
      </c>
      <c r="P169" s="140">
        <f>O169*H169</f>
        <v>0</v>
      </c>
      <c r="Q169" s="140">
        <v>0</v>
      </c>
      <c r="R169" s="140">
        <f>Q169*H169</f>
        <v>0</v>
      </c>
      <c r="S169" s="140">
        <v>0</v>
      </c>
      <c r="T169" s="141">
        <f>S169*H169</f>
        <v>0</v>
      </c>
      <c r="AR169" s="142" t="s">
        <v>168</v>
      </c>
      <c r="AT169" s="142" t="s">
        <v>195</v>
      </c>
      <c r="AU169" s="142" t="s">
        <v>84</v>
      </c>
      <c r="AY169" s="18" t="s">
        <v>146</v>
      </c>
      <c r="BE169" s="143">
        <f>IF(N169="základní",J169,0)</f>
        <v>0</v>
      </c>
      <c r="BF169" s="143">
        <f>IF(N169="snížená",J169,0)</f>
        <v>0</v>
      </c>
      <c r="BG169" s="143">
        <f>IF(N169="zákl. přenesená",J169,0)</f>
        <v>0</v>
      </c>
      <c r="BH169" s="143">
        <f>IF(N169="sníž. přenesená",J169,0)</f>
        <v>0</v>
      </c>
      <c r="BI169" s="143">
        <f>IF(N169="nulová",J169,0)</f>
        <v>0</v>
      </c>
      <c r="BJ169" s="18" t="s">
        <v>84</v>
      </c>
      <c r="BK169" s="143">
        <f>ROUND(I169*H169,2)</f>
        <v>0</v>
      </c>
      <c r="BL169" s="18" t="s">
        <v>168</v>
      </c>
      <c r="BM169" s="142" t="s">
        <v>2855</v>
      </c>
    </row>
    <row r="170" spans="2:65" s="1" customFormat="1" ht="19.5">
      <c r="B170" s="33"/>
      <c r="D170" s="144" t="s">
        <v>154</v>
      </c>
      <c r="F170" s="145" t="s">
        <v>2856</v>
      </c>
      <c r="I170" s="146"/>
      <c r="L170" s="33"/>
      <c r="M170" s="147"/>
      <c r="T170" s="54"/>
      <c r="AT170" s="18" t="s">
        <v>154</v>
      </c>
      <c r="AU170" s="18" t="s">
        <v>84</v>
      </c>
    </row>
    <row r="171" spans="2:65" s="12" customFormat="1" ht="11.25">
      <c r="B171" s="163"/>
      <c r="D171" s="144" t="s">
        <v>476</v>
      </c>
      <c r="E171" s="164" t="s">
        <v>21</v>
      </c>
      <c r="F171" s="165" t="s">
        <v>2857</v>
      </c>
      <c r="H171" s="166">
        <v>8</v>
      </c>
      <c r="I171" s="167"/>
      <c r="L171" s="163"/>
      <c r="M171" s="168"/>
      <c r="T171" s="169"/>
      <c r="AT171" s="164" t="s">
        <v>476</v>
      </c>
      <c r="AU171" s="164" t="s">
        <v>84</v>
      </c>
      <c r="AV171" s="12" t="s">
        <v>86</v>
      </c>
      <c r="AW171" s="12" t="s">
        <v>38</v>
      </c>
      <c r="AX171" s="12" t="s">
        <v>77</v>
      </c>
      <c r="AY171" s="164" t="s">
        <v>146</v>
      </c>
    </row>
    <row r="172" spans="2:65" s="12" customFormat="1" ht="11.25">
      <c r="B172" s="163"/>
      <c r="D172" s="144" t="s">
        <v>476</v>
      </c>
      <c r="E172" s="164" t="s">
        <v>21</v>
      </c>
      <c r="F172" s="165" t="s">
        <v>2858</v>
      </c>
      <c r="H172" s="166">
        <v>1</v>
      </c>
      <c r="I172" s="167"/>
      <c r="L172" s="163"/>
      <c r="M172" s="168"/>
      <c r="T172" s="169"/>
      <c r="AT172" s="164" t="s">
        <v>476</v>
      </c>
      <c r="AU172" s="164" t="s">
        <v>84</v>
      </c>
      <c r="AV172" s="12" t="s">
        <v>86</v>
      </c>
      <c r="AW172" s="12" t="s">
        <v>38</v>
      </c>
      <c r="AX172" s="12" t="s">
        <v>77</v>
      </c>
      <c r="AY172" s="164" t="s">
        <v>146</v>
      </c>
    </row>
    <row r="173" spans="2:65" s="13" customFormat="1" ht="11.25">
      <c r="B173" s="170"/>
      <c r="D173" s="144" t="s">
        <v>476</v>
      </c>
      <c r="E173" s="171" t="s">
        <v>21</v>
      </c>
      <c r="F173" s="172" t="s">
        <v>479</v>
      </c>
      <c r="H173" s="173">
        <v>9</v>
      </c>
      <c r="I173" s="174"/>
      <c r="L173" s="170"/>
      <c r="M173" s="175"/>
      <c r="T173" s="176"/>
      <c r="AT173" s="171" t="s">
        <v>476</v>
      </c>
      <c r="AU173" s="171" t="s">
        <v>84</v>
      </c>
      <c r="AV173" s="13" t="s">
        <v>168</v>
      </c>
      <c r="AW173" s="13" t="s">
        <v>38</v>
      </c>
      <c r="AX173" s="13" t="s">
        <v>84</v>
      </c>
      <c r="AY173" s="171" t="s">
        <v>146</v>
      </c>
    </row>
    <row r="174" spans="2:65" s="1" customFormat="1" ht="16.5" customHeight="1">
      <c r="B174" s="33"/>
      <c r="C174" s="149" t="s">
        <v>237</v>
      </c>
      <c r="D174" s="149" t="s">
        <v>195</v>
      </c>
      <c r="E174" s="150" t="s">
        <v>2859</v>
      </c>
      <c r="F174" s="151" t="s">
        <v>2860</v>
      </c>
      <c r="G174" s="152" t="s">
        <v>198</v>
      </c>
      <c r="H174" s="153">
        <v>2</v>
      </c>
      <c r="I174" s="154"/>
      <c r="J174" s="155">
        <f>ROUND(I174*H174,2)</f>
        <v>0</v>
      </c>
      <c r="K174" s="151" t="s">
        <v>21</v>
      </c>
      <c r="L174" s="33"/>
      <c r="M174" s="156" t="s">
        <v>21</v>
      </c>
      <c r="N174" s="157" t="s">
        <v>48</v>
      </c>
      <c r="P174" s="140">
        <f>O174*H174</f>
        <v>0</v>
      </c>
      <c r="Q174" s="140">
        <v>0</v>
      </c>
      <c r="R174" s="140">
        <f>Q174*H174</f>
        <v>0</v>
      </c>
      <c r="S174" s="140">
        <v>0</v>
      </c>
      <c r="T174" s="141">
        <f>S174*H174</f>
        <v>0</v>
      </c>
      <c r="AR174" s="142" t="s">
        <v>168</v>
      </c>
      <c r="AT174" s="142" t="s">
        <v>195</v>
      </c>
      <c r="AU174" s="142" t="s">
        <v>84</v>
      </c>
      <c r="AY174" s="18" t="s">
        <v>146</v>
      </c>
      <c r="BE174" s="143">
        <f>IF(N174="základní",J174,0)</f>
        <v>0</v>
      </c>
      <c r="BF174" s="143">
        <f>IF(N174="snížená",J174,0)</f>
        <v>0</v>
      </c>
      <c r="BG174" s="143">
        <f>IF(N174="zákl. přenesená",J174,0)</f>
        <v>0</v>
      </c>
      <c r="BH174" s="143">
        <f>IF(N174="sníž. přenesená",J174,0)</f>
        <v>0</v>
      </c>
      <c r="BI174" s="143">
        <f>IF(N174="nulová",J174,0)</f>
        <v>0</v>
      </c>
      <c r="BJ174" s="18" t="s">
        <v>84</v>
      </c>
      <c r="BK174" s="143">
        <f>ROUND(I174*H174,2)</f>
        <v>0</v>
      </c>
      <c r="BL174" s="18" t="s">
        <v>168</v>
      </c>
      <c r="BM174" s="142" t="s">
        <v>2861</v>
      </c>
    </row>
    <row r="175" spans="2:65" s="1" customFormat="1" ht="19.5">
      <c r="B175" s="33"/>
      <c r="D175" s="144" t="s">
        <v>154</v>
      </c>
      <c r="F175" s="145" t="s">
        <v>2862</v>
      </c>
      <c r="I175" s="146"/>
      <c r="L175" s="33"/>
      <c r="M175" s="147"/>
      <c r="T175" s="54"/>
      <c r="AT175" s="18" t="s">
        <v>154</v>
      </c>
      <c r="AU175" s="18" t="s">
        <v>84</v>
      </c>
    </row>
    <row r="176" spans="2:65" s="12" customFormat="1" ht="11.25">
      <c r="B176" s="163"/>
      <c r="D176" s="144" t="s">
        <v>476</v>
      </c>
      <c r="E176" s="164" t="s">
        <v>21</v>
      </c>
      <c r="F176" s="165" t="s">
        <v>2863</v>
      </c>
      <c r="H176" s="166">
        <v>2</v>
      </c>
      <c r="I176" s="167"/>
      <c r="L176" s="163"/>
      <c r="M176" s="168"/>
      <c r="T176" s="169"/>
      <c r="AT176" s="164" t="s">
        <v>476</v>
      </c>
      <c r="AU176" s="164" t="s">
        <v>84</v>
      </c>
      <c r="AV176" s="12" t="s">
        <v>86</v>
      </c>
      <c r="AW176" s="12" t="s">
        <v>38</v>
      </c>
      <c r="AX176" s="12" t="s">
        <v>84</v>
      </c>
      <c r="AY176" s="164" t="s">
        <v>146</v>
      </c>
    </row>
    <row r="177" spans="2:65" s="1" customFormat="1" ht="16.5" customHeight="1">
      <c r="B177" s="33"/>
      <c r="C177" s="149" t="s">
        <v>241</v>
      </c>
      <c r="D177" s="149" t="s">
        <v>195</v>
      </c>
      <c r="E177" s="150" t="s">
        <v>2864</v>
      </c>
      <c r="F177" s="151" t="s">
        <v>2865</v>
      </c>
      <c r="G177" s="152" t="s">
        <v>198</v>
      </c>
      <c r="H177" s="153">
        <v>4</v>
      </c>
      <c r="I177" s="154"/>
      <c r="J177" s="155">
        <f>ROUND(I177*H177,2)</f>
        <v>0</v>
      </c>
      <c r="K177" s="151" t="s">
        <v>21</v>
      </c>
      <c r="L177" s="33"/>
      <c r="M177" s="156" t="s">
        <v>21</v>
      </c>
      <c r="N177" s="157" t="s">
        <v>48</v>
      </c>
      <c r="P177" s="140">
        <f>O177*H177</f>
        <v>0</v>
      </c>
      <c r="Q177" s="140">
        <v>0</v>
      </c>
      <c r="R177" s="140">
        <f>Q177*H177</f>
        <v>0</v>
      </c>
      <c r="S177" s="140">
        <v>0</v>
      </c>
      <c r="T177" s="141">
        <f>S177*H177</f>
        <v>0</v>
      </c>
      <c r="AR177" s="142" t="s">
        <v>168</v>
      </c>
      <c r="AT177" s="142" t="s">
        <v>195</v>
      </c>
      <c r="AU177" s="142" t="s">
        <v>84</v>
      </c>
      <c r="AY177" s="18" t="s">
        <v>146</v>
      </c>
      <c r="BE177" s="143">
        <f>IF(N177="základní",J177,0)</f>
        <v>0</v>
      </c>
      <c r="BF177" s="143">
        <f>IF(N177="snížená",J177,0)</f>
        <v>0</v>
      </c>
      <c r="BG177" s="143">
        <f>IF(N177="zákl. přenesená",J177,0)</f>
        <v>0</v>
      </c>
      <c r="BH177" s="143">
        <f>IF(N177="sníž. přenesená",J177,0)</f>
        <v>0</v>
      </c>
      <c r="BI177" s="143">
        <f>IF(N177="nulová",J177,0)</f>
        <v>0</v>
      </c>
      <c r="BJ177" s="18" t="s">
        <v>84</v>
      </c>
      <c r="BK177" s="143">
        <f>ROUND(I177*H177,2)</f>
        <v>0</v>
      </c>
      <c r="BL177" s="18" t="s">
        <v>168</v>
      </c>
      <c r="BM177" s="142" t="s">
        <v>2866</v>
      </c>
    </row>
    <row r="178" spans="2:65" s="1" customFormat="1" ht="11.25">
      <c r="B178" s="33"/>
      <c r="D178" s="144" t="s">
        <v>154</v>
      </c>
      <c r="F178" s="145" t="s">
        <v>2865</v>
      </c>
      <c r="I178" s="146"/>
      <c r="L178" s="33"/>
      <c r="M178" s="147"/>
      <c r="T178" s="54"/>
      <c r="AT178" s="18" t="s">
        <v>154</v>
      </c>
      <c r="AU178" s="18" t="s">
        <v>84</v>
      </c>
    </row>
    <row r="179" spans="2:65" s="12" customFormat="1" ht="11.25">
      <c r="B179" s="163"/>
      <c r="D179" s="144" t="s">
        <v>476</v>
      </c>
      <c r="E179" s="164" t="s">
        <v>21</v>
      </c>
      <c r="F179" s="165" t="s">
        <v>2867</v>
      </c>
      <c r="H179" s="166">
        <v>4</v>
      </c>
      <c r="I179" s="167"/>
      <c r="L179" s="163"/>
      <c r="M179" s="168"/>
      <c r="T179" s="169"/>
      <c r="AT179" s="164" t="s">
        <v>476</v>
      </c>
      <c r="AU179" s="164" t="s">
        <v>84</v>
      </c>
      <c r="AV179" s="12" t="s">
        <v>86</v>
      </c>
      <c r="AW179" s="12" t="s">
        <v>38</v>
      </c>
      <c r="AX179" s="12" t="s">
        <v>84</v>
      </c>
      <c r="AY179" s="164" t="s">
        <v>146</v>
      </c>
    </row>
    <row r="180" spans="2:65" s="1" customFormat="1" ht="16.5" customHeight="1">
      <c r="B180" s="33"/>
      <c r="C180" s="149" t="s">
        <v>244</v>
      </c>
      <c r="D180" s="149" t="s">
        <v>195</v>
      </c>
      <c r="E180" s="150" t="s">
        <v>2868</v>
      </c>
      <c r="F180" s="151" t="s">
        <v>2869</v>
      </c>
      <c r="G180" s="152" t="s">
        <v>198</v>
      </c>
      <c r="H180" s="153">
        <v>23</v>
      </c>
      <c r="I180" s="154"/>
      <c r="J180" s="155">
        <f>ROUND(I180*H180,2)</f>
        <v>0</v>
      </c>
      <c r="K180" s="151" t="s">
        <v>21</v>
      </c>
      <c r="L180" s="33"/>
      <c r="M180" s="156" t="s">
        <v>21</v>
      </c>
      <c r="N180" s="157" t="s">
        <v>48</v>
      </c>
      <c r="P180" s="140">
        <f>O180*H180</f>
        <v>0</v>
      </c>
      <c r="Q180" s="140">
        <v>0</v>
      </c>
      <c r="R180" s="140">
        <f>Q180*H180</f>
        <v>0</v>
      </c>
      <c r="S180" s="140">
        <v>0</v>
      </c>
      <c r="T180" s="141">
        <f>S180*H180</f>
        <v>0</v>
      </c>
      <c r="AR180" s="142" t="s">
        <v>168</v>
      </c>
      <c r="AT180" s="142" t="s">
        <v>195</v>
      </c>
      <c r="AU180" s="142" t="s">
        <v>84</v>
      </c>
      <c r="AY180" s="18" t="s">
        <v>146</v>
      </c>
      <c r="BE180" s="143">
        <f>IF(N180="základní",J180,0)</f>
        <v>0</v>
      </c>
      <c r="BF180" s="143">
        <f>IF(N180="snížená",J180,0)</f>
        <v>0</v>
      </c>
      <c r="BG180" s="143">
        <f>IF(N180="zákl. přenesená",J180,0)</f>
        <v>0</v>
      </c>
      <c r="BH180" s="143">
        <f>IF(N180="sníž. přenesená",J180,0)</f>
        <v>0</v>
      </c>
      <c r="BI180" s="143">
        <f>IF(N180="nulová",J180,0)</f>
        <v>0</v>
      </c>
      <c r="BJ180" s="18" t="s">
        <v>84</v>
      </c>
      <c r="BK180" s="143">
        <f>ROUND(I180*H180,2)</f>
        <v>0</v>
      </c>
      <c r="BL180" s="18" t="s">
        <v>168</v>
      </c>
      <c r="BM180" s="142" t="s">
        <v>2870</v>
      </c>
    </row>
    <row r="181" spans="2:65" s="1" customFormat="1" ht="29.25">
      <c r="B181" s="33"/>
      <c r="D181" s="144" t="s">
        <v>154</v>
      </c>
      <c r="F181" s="145" t="s">
        <v>2871</v>
      </c>
      <c r="I181" s="146"/>
      <c r="L181" s="33"/>
      <c r="M181" s="147"/>
      <c r="T181" s="54"/>
      <c r="AT181" s="18" t="s">
        <v>154</v>
      </c>
      <c r="AU181" s="18" t="s">
        <v>84</v>
      </c>
    </row>
    <row r="182" spans="2:65" s="1" customFormat="1" ht="19.5">
      <c r="B182" s="33"/>
      <c r="D182" s="144" t="s">
        <v>156</v>
      </c>
      <c r="F182" s="148" t="s">
        <v>2872</v>
      </c>
      <c r="I182" s="146"/>
      <c r="L182" s="33"/>
      <c r="M182" s="147"/>
      <c r="T182" s="54"/>
      <c r="AT182" s="18" t="s">
        <v>156</v>
      </c>
      <c r="AU182" s="18" t="s">
        <v>84</v>
      </c>
    </row>
    <row r="183" spans="2:65" s="12" customFormat="1" ht="11.25">
      <c r="B183" s="163"/>
      <c r="D183" s="144" t="s">
        <v>476</v>
      </c>
      <c r="E183" s="164" t="s">
        <v>21</v>
      </c>
      <c r="F183" s="165" t="s">
        <v>2873</v>
      </c>
      <c r="H183" s="166">
        <v>11</v>
      </c>
      <c r="I183" s="167"/>
      <c r="L183" s="163"/>
      <c r="M183" s="168"/>
      <c r="T183" s="169"/>
      <c r="AT183" s="164" t="s">
        <v>476</v>
      </c>
      <c r="AU183" s="164" t="s">
        <v>84</v>
      </c>
      <c r="AV183" s="12" t="s">
        <v>86</v>
      </c>
      <c r="AW183" s="12" t="s">
        <v>38</v>
      </c>
      <c r="AX183" s="12" t="s">
        <v>77</v>
      </c>
      <c r="AY183" s="164" t="s">
        <v>146</v>
      </c>
    </row>
    <row r="184" spans="2:65" s="12" customFormat="1" ht="11.25">
      <c r="B184" s="163"/>
      <c r="D184" s="144" t="s">
        <v>476</v>
      </c>
      <c r="E184" s="164" t="s">
        <v>21</v>
      </c>
      <c r="F184" s="165" t="s">
        <v>2874</v>
      </c>
      <c r="H184" s="166">
        <v>11</v>
      </c>
      <c r="I184" s="167"/>
      <c r="L184" s="163"/>
      <c r="M184" s="168"/>
      <c r="T184" s="169"/>
      <c r="AT184" s="164" t="s">
        <v>476</v>
      </c>
      <c r="AU184" s="164" t="s">
        <v>84</v>
      </c>
      <c r="AV184" s="12" t="s">
        <v>86</v>
      </c>
      <c r="AW184" s="12" t="s">
        <v>38</v>
      </c>
      <c r="AX184" s="12" t="s">
        <v>77</v>
      </c>
      <c r="AY184" s="164" t="s">
        <v>146</v>
      </c>
    </row>
    <row r="185" spans="2:65" s="12" customFormat="1" ht="11.25">
      <c r="B185" s="163"/>
      <c r="D185" s="144" t="s">
        <v>476</v>
      </c>
      <c r="E185" s="164" t="s">
        <v>21</v>
      </c>
      <c r="F185" s="165" t="s">
        <v>2875</v>
      </c>
      <c r="H185" s="166">
        <v>1</v>
      </c>
      <c r="I185" s="167"/>
      <c r="L185" s="163"/>
      <c r="M185" s="168"/>
      <c r="T185" s="169"/>
      <c r="AT185" s="164" t="s">
        <v>476</v>
      </c>
      <c r="AU185" s="164" t="s">
        <v>84</v>
      </c>
      <c r="AV185" s="12" t="s">
        <v>86</v>
      </c>
      <c r="AW185" s="12" t="s">
        <v>38</v>
      </c>
      <c r="AX185" s="12" t="s">
        <v>77</v>
      </c>
      <c r="AY185" s="164" t="s">
        <v>146</v>
      </c>
    </row>
    <row r="186" spans="2:65" s="13" customFormat="1" ht="11.25">
      <c r="B186" s="170"/>
      <c r="D186" s="144" t="s">
        <v>476</v>
      </c>
      <c r="E186" s="171" t="s">
        <v>21</v>
      </c>
      <c r="F186" s="172" t="s">
        <v>479</v>
      </c>
      <c r="H186" s="173">
        <v>23</v>
      </c>
      <c r="I186" s="174"/>
      <c r="L186" s="170"/>
      <c r="M186" s="199"/>
      <c r="N186" s="200"/>
      <c r="O186" s="200"/>
      <c r="P186" s="200"/>
      <c r="Q186" s="200"/>
      <c r="R186" s="200"/>
      <c r="S186" s="200"/>
      <c r="T186" s="201"/>
      <c r="AT186" s="171" t="s">
        <v>476</v>
      </c>
      <c r="AU186" s="171" t="s">
        <v>84</v>
      </c>
      <c r="AV186" s="13" t="s">
        <v>168</v>
      </c>
      <c r="AW186" s="13" t="s">
        <v>38</v>
      </c>
      <c r="AX186" s="13" t="s">
        <v>84</v>
      </c>
      <c r="AY186" s="171" t="s">
        <v>146</v>
      </c>
    </row>
    <row r="187" spans="2:65" s="1" customFormat="1" ht="6.95" customHeight="1">
      <c r="B187" s="42"/>
      <c r="C187" s="43"/>
      <c r="D187" s="43"/>
      <c r="E187" s="43"/>
      <c r="F187" s="43"/>
      <c r="G187" s="43"/>
      <c r="H187" s="43"/>
      <c r="I187" s="43"/>
      <c r="J187" s="43"/>
      <c r="K187" s="43"/>
      <c r="L187" s="33"/>
    </row>
  </sheetData>
  <sheetProtection algorithmName="SHA-512" hashValue="1sGOz/ciA00X5gJtkKavYk58SzSZxQgK37yUousjTZuPjmi/s756ydJ2Nhcfmzf54w5U8xpy0+T2zfZuvRsi1Q==" saltValue="zewSAid82dRT3Ci0yJN9nPry+MP/Y3zpoCkgIToP//XYnAxqMtl6miNPGbDmIiM0WZZ8A/fOhKq5uRL2e3l6zA==" spinCount="100000" sheet="1" objects="1" scenarios="1" formatColumns="0" formatRows="0" autoFilter="0"/>
  <autoFilter ref="C90:K186" xr:uid="{00000000-0009-0000-0000-000005000000}"/>
  <mergeCells count="12">
    <mergeCell ref="E83:H83"/>
    <mergeCell ref="L2:V2"/>
    <mergeCell ref="E50:H50"/>
    <mergeCell ref="E52:H52"/>
    <mergeCell ref="E54:H54"/>
    <mergeCell ref="E79:H79"/>
    <mergeCell ref="E81:H81"/>
    <mergeCell ref="E7:H7"/>
    <mergeCell ref="E9:H9"/>
    <mergeCell ref="E11:H11"/>
    <mergeCell ref="E20:H20"/>
    <mergeCell ref="E29:H29"/>
  </mergeCells>
  <hyperlinks>
    <hyperlink ref="F111" r:id="rId1" xr:uid="{00000000-0004-0000-0500-000000000000}"/>
    <hyperlink ref="F116" r:id="rId2" xr:uid="{00000000-0004-0000-0500-000001000000}"/>
    <hyperlink ref="F122" r:id="rId3" xr:uid="{00000000-0004-0000-0500-000002000000}"/>
    <hyperlink ref="F128" r:id="rId4" xr:uid="{00000000-0004-0000-0500-000003000000}"/>
    <hyperlink ref="F137" r:id="rId5" xr:uid="{00000000-0004-0000-0500-000004000000}"/>
    <hyperlink ref="F153" r:id="rId6" xr:uid="{00000000-0004-0000-0500-000005000000}"/>
    <hyperlink ref="F162" r:id="rId7" xr:uid="{00000000-0004-0000-0500-000006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8"/>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168"/>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304"/>
      <c r="M2" s="304"/>
      <c r="N2" s="304"/>
      <c r="O2" s="304"/>
      <c r="P2" s="304"/>
      <c r="Q2" s="304"/>
      <c r="R2" s="304"/>
      <c r="S2" s="304"/>
      <c r="T2" s="304"/>
      <c r="U2" s="304"/>
      <c r="V2" s="304"/>
      <c r="AT2" s="18" t="s">
        <v>106</v>
      </c>
      <c r="AZ2" s="177" t="s">
        <v>2876</v>
      </c>
      <c r="BA2" s="177" t="s">
        <v>2876</v>
      </c>
      <c r="BB2" s="177" t="s">
        <v>722</v>
      </c>
      <c r="BC2" s="177" t="s">
        <v>2877</v>
      </c>
      <c r="BD2" s="177" t="s">
        <v>86</v>
      </c>
    </row>
    <row r="3" spans="2:56" ht="6.95" customHeight="1">
      <c r="B3" s="19"/>
      <c r="C3" s="20"/>
      <c r="D3" s="20"/>
      <c r="E3" s="20"/>
      <c r="F3" s="20"/>
      <c r="G3" s="20"/>
      <c r="H3" s="20"/>
      <c r="I3" s="20"/>
      <c r="J3" s="20"/>
      <c r="K3" s="20"/>
      <c r="L3" s="21"/>
      <c r="AT3" s="18" t="s">
        <v>86</v>
      </c>
      <c r="AZ3" s="177" t="s">
        <v>2878</v>
      </c>
      <c r="BA3" s="177" t="s">
        <v>2879</v>
      </c>
      <c r="BB3" s="177" t="s">
        <v>472</v>
      </c>
      <c r="BC3" s="177" t="s">
        <v>2880</v>
      </c>
      <c r="BD3" s="177" t="s">
        <v>86</v>
      </c>
    </row>
    <row r="4" spans="2:56" ht="24.95" customHeight="1">
      <c r="B4" s="21"/>
      <c r="D4" s="22" t="s">
        <v>116</v>
      </c>
      <c r="L4" s="21"/>
      <c r="M4" s="91" t="s">
        <v>10</v>
      </c>
      <c r="AT4" s="18" t="s">
        <v>4</v>
      </c>
      <c r="AZ4" s="177" t="s">
        <v>2881</v>
      </c>
      <c r="BA4" s="177" t="s">
        <v>2882</v>
      </c>
      <c r="BB4" s="177" t="s">
        <v>472</v>
      </c>
      <c r="BC4" s="177" t="s">
        <v>2883</v>
      </c>
      <c r="BD4" s="177" t="s">
        <v>86</v>
      </c>
    </row>
    <row r="5" spans="2:56" ht="6.95" customHeight="1">
      <c r="B5" s="21"/>
      <c r="L5" s="21"/>
      <c r="AZ5" s="177" t="s">
        <v>2884</v>
      </c>
      <c r="BA5" s="177" t="s">
        <v>2885</v>
      </c>
      <c r="BB5" s="177" t="s">
        <v>472</v>
      </c>
      <c r="BC5" s="177" t="s">
        <v>2886</v>
      </c>
      <c r="BD5" s="177" t="s">
        <v>86</v>
      </c>
    </row>
    <row r="6" spans="2:56" ht="12" customHeight="1">
      <c r="B6" s="21"/>
      <c r="D6" s="28" t="s">
        <v>16</v>
      </c>
      <c r="L6" s="21"/>
    </row>
    <row r="7" spans="2:56" ht="16.5" customHeight="1">
      <c r="B7" s="21"/>
      <c r="E7" s="334" t="str">
        <f>'Rekapitulace stavby'!K6</f>
        <v>PK Modřany – rekonstrukce</v>
      </c>
      <c r="F7" s="335"/>
      <c r="G7" s="335"/>
      <c r="H7" s="335"/>
      <c r="L7" s="21"/>
    </row>
    <row r="8" spans="2:56" ht="12" customHeight="1">
      <c r="B8" s="21"/>
      <c r="D8" s="28" t="s">
        <v>117</v>
      </c>
      <c r="L8" s="21"/>
    </row>
    <row r="9" spans="2:56" s="1" customFormat="1" ht="16.5" customHeight="1">
      <c r="B9" s="33"/>
      <c r="E9" s="334" t="s">
        <v>118</v>
      </c>
      <c r="F9" s="336"/>
      <c r="G9" s="336"/>
      <c r="H9" s="336"/>
      <c r="L9" s="33"/>
    </row>
    <row r="10" spans="2:56" s="1" customFormat="1" ht="12" customHeight="1">
      <c r="B10" s="33"/>
      <c r="D10" s="28" t="s">
        <v>119</v>
      </c>
      <c r="L10" s="33"/>
    </row>
    <row r="11" spans="2:56" s="1" customFormat="1" ht="16.5" customHeight="1">
      <c r="B11" s="33"/>
      <c r="E11" s="298" t="s">
        <v>2887</v>
      </c>
      <c r="F11" s="336"/>
      <c r="G11" s="336"/>
      <c r="H11" s="336"/>
      <c r="L11" s="33"/>
    </row>
    <row r="12" spans="2:56" s="1" customFormat="1" ht="11.25">
      <c r="B12" s="33"/>
      <c r="L12" s="33"/>
    </row>
    <row r="13" spans="2:56" s="1" customFormat="1" ht="12" customHeight="1">
      <c r="B13" s="33"/>
      <c r="D13" s="28" t="s">
        <v>18</v>
      </c>
      <c r="F13" s="26" t="s">
        <v>107</v>
      </c>
      <c r="I13" s="28" t="s">
        <v>20</v>
      </c>
      <c r="J13" s="26" t="s">
        <v>21</v>
      </c>
      <c r="L13" s="33"/>
    </row>
    <row r="14" spans="2:56" s="1" customFormat="1" ht="12" customHeight="1">
      <c r="B14" s="33"/>
      <c r="D14" s="28" t="s">
        <v>22</v>
      </c>
      <c r="F14" s="26" t="s">
        <v>23</v>
      </c>
      <c r="I14" s="28" t="s">
        <v>24</v>
      </c>
      <c r="J14" s="50" t="str">
        <f>'Rekapitulace stavby'!AN8</f>
        <v>25. 5. 2022</v>
      </c>
      <c r="L14" s="33"/>
    </row>
    <row r="15" spans="2:56" s="1" customFormat="1" ht="10.9" customHeight="1">
      <c r="B15" s="33"/>
      <c r="L15" s="33"/>
    </row>
    <row r="16" spans="2:56" s="1" customFormat="1" ht="12" customHeight="1">
      <c r="B16" s="33"/>
      <c r="D16" s="28" t="s">
        <v>26</v>
      </c>
      <c r="I16" s="28" t="s">
        <v>27</v>
      </c>
      <c r="J16" s="26" t="s">
        <v>28</v>
      </c>
      <c r="L16" s="33"/>
    </row>
    <row r="17" spans="2:12" s="1" customFormat="1" ht="18" customHeight="1">
      <c r="B17" s="33"/>
      <c r="E17" s="26" t="s">
        <v>29</v>
      </c>
      <c r="I17" s="28" t="s">
        <v>30</v>
      </c>
      <c r="J17" s="26" t="s">
        <v>31</v>
      </c>
      <c r="L17" s="33"/>
    </row>
    <row r="18" spans="2:12" s="1" customFormat="1" ht="6.95" customHeight="1">
      <c r="B18" s="33"/>
      <c r="L18" s="33"/>
    </row>
    <row r="19" spans="2:12" s="1" customFormat="1" ht="12" customHeight="1">
      <c r="B19" s="33"/>
      <c r="D19" s="28" t="s">
        <v>32</v>
      </c>
      <c r="I19" s="28" t="s">
        <v>27</v>
      </c>
      <c r="J19" s="29" t="str">
        <f>'Rekapitulace stavby'!AN13</f>
        <v>Vyplň údaj</v>
      </c>
      <c r="L19" s="33"/>
    </row>
    <row r="20" spans="2:12" s="1" customFormat="1" ht="18" customHeight="1">
      <c r="B20" s="33"/>
      <c r="E20" s="337" t="str">
        <f>'Rekapitulace stavby'!E14</f>
        <v>Vyplň údaj</v>
      </c>
      <c r="F20" s="303"/>
      <c r="G20" s="303"/>
      <c r="H20" s="303"/>
      <c r="I20" s="28" t="s">
        <v>30</v>
      </c>
      <c r="J20" s="29" t="str">
        <f>'Rekapitulace stavby'!AN14</f>
        <v>Vyplň údaj</v>
      </c>
      <c r="L20" s="33"/>
    </row>
    <row r="21" spans="2:12" s="1" customFormat="1" ht="6.95" customHeight="1">
      <c r="B21" s="33"/>
      <c r="L21" s="33"/>
    </row>
    <row r="22" spans="2:12" s="1" customFormat="1" ht="12" customHeight="1">
      <c r="B22" s="33"/>
      <c r="D22" s="28" t="s">
        <v>34</v>
      </c>
      <c r="I22" s="28" t="s">
        <v>27</v>
      </c>
      <c r="J22" s="26" t="s">
        <v>35</v>
      </c>
      <c r="L22" s="33"/>
    </row>
    <row r="23" spans="2:12" s="1" customFormat="1" ht="18" customHeight="1">
      <c r="B23" s="33"/>
      <c r="E23" s="26" t="s">
        <v>36</v>
      </c>
      <c r="I23" s="28" t="s">
        <v>30</v>
      </c>
      <c r="J23" s="26" t="s">
        <v>37</v>
      </c>
      <c r="L23" s="33"/>
    </row>
    <row r="24" spans="2:12" s="1" customFormat="1" ht="6.95" customHeight="1">
      <c r="B24" s="33"/>
      <c r="L24" s="33"/>
    </row>
    <row r="25" spans="2:12" s="1" customFormat="1" ht="12" customHeight="1">
      <c r="B25" s="33"/>
      <c r="D25" s="28" t="s">
        <v>39</v>
      </c>
      <c r="I25" s="28" t="s">
        <v>27</v>
      </c>
      <c r="J25" s="26" t="s">
        <v>21</v>
      </c>
      <c r="L25" s="33"/>
    </row>
    <row r="26" spans="2:12" s="1" customFormat="1" ht="18" customHeight="1">
      <c r="B26" s="33"/>
      <c r="E26" s="26" t="s">
        <v>40</v>
      </c>
      <c r="I26" s="28" t="s">
        <v>30</v>
      </c>
      <c r="J26" s="26" t="s">
        <v>21</v>
      </c>
      <c r="L26" s="33"/>
    </row>
    <row r="27" spans="2:12" s="1" customFormat="1" ht="6.95" customHeight="1">
      <c r="B27" s="33"/>
      <c r="L27" s="33"/>
    </row>
    <row r="28" spans="2:12" s="1" customFormat="1" ht="12" customHeight="1">
      <c r="B28" s="33"/>
      <c r="D28" s="28" t="s">
        <v>41</v>
      </c>
      <c r="L28" s="33"/>
    </row>
    <row r="29" spans="2:12" s="7" customFormat="1" ht="16.5" customHeight="1">
      <c r="B29" s="92"/>
      <c r="E29" s="308" t="s">
        <v>21</v>
      </c>
      <c r="F29" s="308"/>
      <c r="G29" s="308"/>
      <c r="H29" s="308"/>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43</v>
      </c>
      <c r="J32" s="64">
        <f>ROUND(J89, 2)</f>
        <v>0</v>
      </c>
      <c r="L32" s="33"/>
    </row>
    <row r="33" spans="2:12" s="1" customFormat="1" ht="6.95" customHeight="1">
      <c r="B33" s="33"/>
      <c r="D33" s="51"/>
      <c r="E33" s="51"/>
      <c r="F33" s="51"/>
      <c r="G33" s="51"/>
      <c r="H33" s="51"/>
      <c r="I33" s="51"/>
      <c r="J33" s="51"/>
      <c r="K33" s="51"/>
      <c r="L33" s="33"/>
    </row>
    <row r="34" spans="2:12" s="1" customFormat="1" ht="14.45" customHeight="1">
      <c r="B34" s="33"/>
      <c r="F34" s="36" t="s">
        <v>45</v>
      </c>
      <c r="I34" s="36" t="s">
        <v>44</v>
      </c>
      <c r="J34" s="36" t="s">
        <v>46</v>
      </c>
      <c r="L34" s="33"/>
    </row>
    <row r="35" spans="2:12" s="1" customFormat="1" ht="14.45" customHeight="1">
      <c r="B35" s="33"/>
      <c r="D35" s="53" t="s">
        <v>47</v>
      </c>
      <c r="E35" s="28" t="s">
        <v>48</v>
      </c>
      <c r="F35" s="84">
        <f>ROUND((SUM(BE89:BE167)),  2)</f>
        <v>0</v>
      </c>
      <c r="I35" s="94">
        <v>0.21</v>
      </c>
      <c r="J35" s="84">
        <f>ROUND(((SUM(BE89:BE167))*I35),  2)</f>
        <v>0</v>
      </c>
      <c r="L35" s="33"/>
    </row>
    <row r="36" spans="2:12" s="1" customFormat="1" ht="14.45" customHeight="1">
      <c r="B36" s="33"/>
      <c r="E36" s="28" t="s">
        <v>49</v>
      </c>
      <c r="F36" s="84">
        <f>ROUND((SUM(BF89:BF167)),  2)</f>
        <v>0</v>
      </c>
      <c r="I36" s="94">
        <v>0.15</v>
      </c>
      <c r="J36" s="84">
        <f>ROUND(((SUM(BF89:BF167))*I36),  2)</f>
        <v>0</v>
      </c>
      <c r="L36" s="33"/>
    </row>
    <row r="37" spans="2:12" s="1" customFormat="1" ht="14.45" hidden="1" customHeight="1">
      <c r="B37" s="33"/>
      <c r="E37" s="28" t="s">
        <v>50</v>
      </c>
      <c r="F37" s="84">
        <f>ROUND((SUM(BG89:BG167)),  2)</f>
        <v>0</v>
      </c>
      <c r="I37" s="94">
        <v>0.21</v>
      </c>
      <c r="J37" s="84">
        <f>0</f>
        <v>0</v>
      </c>
      <c r="L37" s="33"/>
    </row>
    <row r="38" spans="2:12" s="1" customFormat="1" ht="14.45" hidden="1" customHeight="1">
      <c r="B38" s="33"/>
      <c r="E38" s="28" t="s">
        <v>51</v>
      </c>
      <c r="F38" s="84">
        <f>ROUND((SUM(BH89:BH167)),  2)</f>
        <v>0</v>
      </c>
      <c r="I38" s="94">
        <v>0.15</v>
      </c>
      <c r="J38" s="84">
        <f>0</f>
        <v>0</v>
      </c>
      <c r="L38" s="33"/>
    </row>
    <row r="39" spans="2:12" s="1" customFormat="1" ht="14.45" hidden="1" customHeight="1">
      <c r="B39" s="33"/>
      <c r="E39" s="28" t="s">
        <v>52</v>
      </c>
      <c r="F39" s="84">
        <f>ROUND((SUM(BI89:BI167)),  2)</f>
        <v>0</v>
      </c>
      <c r="I39" s="94">
        <v>0</v>
      </c>
      <c r="J39" s="84">
        <f>0</f>
        <v>0</v>
      </c>
      <c r="L39" s="33"/>
    </row>
    <row r="40" spans="2:12" s="1" customFormat="1" ht="6.95" customHeight="1">
      <c r="B40" s="33"/>
      <c r="L40" s="33"/>
    </row>
    <row r="41" spans="2:12" s="1" customFormat="1" ht="25.35" customHeight="1">
      <c r="B41" s="33"/>
      <c r="C41" s="95"/>
      <c r="D41" s="96" t="s">
        <v>53</v>
      </c>
      <c r="E41" s="55"/>
      <c r="F41" s="55"/>
      <c r="G41" s="97" t="s">
        <v>54</v>
      </c>
      <c r="H41" s="98" t="s">
        <v>55</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121</v>
      </c>
      <c r="L47" s="33"/>
    </row>
    <row r="48" spans="2:12" s="1" customFormat="1" ht="6.95" customHeight="1">
      <c r="B48" s="33"/>
      <c r="L48" s="33"/>
    </row>
    <row r="49" spans="2:47" s="1" customFormat="1" ht="12" customHeight="1">
      <c r="B49" s="33"/>
      <c r="C49" s="28" t="s">
        <v>16</v>
      </c>
      <c r="L49" s="33"/>
    </row>
    <row r="50" spans="2:47" s="1" customFormat="1" ht="16.5" customHeight="1">
      <c r="B50" s="33"/>
      <c r="E50" s="334" t="str">
        <f>E7</f>
        <v>PK Modřany – rekonstrukce</v>
      </c>
      <c r="F50" s="335"/>
      <c r="G50" s="335"/>
      <c r="H50" s="335"/>
      <c r="L50" s="33"/>
    </row>
    <row r="51" spans="2:47" ht="12" customHeight="1">
      <c r="B51" s="21"/>
      <c r="C51" s="28" t="s">
        <v>117</v>
      </c>
      <c r="L51" s="21"/>
    </row>
    <row r="52" spans="2:47" s="1" customFormat="1" ht="16.5" customHeight="1">
      <c r="B52" s="33"/>
      <c r="E52" s="334" t="s">
        <v>118</v>
      </c>
      <c r="F52" s="336"/>
      <c r="G52" s="336"/>
      <c r="H52" s="336"/>
      <c r="L52" s="33"/>
    </row>
    <row r="53" spans="2:47" s="1" customFormat="1" ht="12" customHeight="1">
      <c r="B53" s="33"/>
      <c r="C53" s="28" t="s">
        <v>119</v>
      </c>
      <c r="L53" s="33"/>
    </row>
    <row r="54" spans="2:47" s="1" customFormat="1" ht="16.5" customHeight="1">
      <c r="B54" s="33"/>
      <c r="E54" s="298" t="str">
        <f>E11</f>
        <v>DK - Dočasné konstrukce a práce</v>
      </c>
      <c r="F54" s="336"/>
      <c r="G54" s="336"/>
      <c r="H54" s="336"/>
      <c r="L54" s="33"/>
    </row>
    <row r="55" spans="2:47" s="1" customFormat="1" ht="6.95" customHeight="1">
      <c r="B55" s="33"/>
      <c r="L55" s="33"/>
    </row>
    <row r="56" spans="2:47" s="1" customFormat="1" ht="12" customHeight="1">
      <c r="B56" s="33"/>
      <c r="C56" s="28" t="s">
        <v>22</v>
      </c>
      <c r="F56" s="26" t="str">
        <f>F14</f>
        <v>Praha 12 – Modřany</v>
      </c>
      <c r="I56" s="28" t="s">
        <v>24</v>
      </c>
      <c r="J56" s="50" t="str">
        <f>IF(J14="","",J14)</f>
        <v>25. 5. 2022</v>
      </c>
      <c r="L56" s="33"/>
    </row>
    <row r="57" spans="2:47" s="1" customFormat="1" ht="6.95" customHeight="1">
      <c r="B57" s="33"/>
      <c r="L57" s="33"/>
    </row>
    <row r="58" spans="2:47" s="1" customFormat="1" ht="15.2" customHeight="1">
      <c r="B58" s="33"/>
      <c r="C58" s="28" t="s">
        <v>26</v>
      </c>
      <c r="F58" s="26" t="str">
        <f>E17</f>
        <v>Povodí Vltavy, státní podnik</v>
      </c>
      <c r="I58" s="28" t="s">
        <v>34</v>
      </c>
      <c r="J58" s="31" t="str">
        <f>E23</f>
        <v>AQUATIS a. s.</v>
      </c>
      <c r="L58" s="33"/>
    </row>
    <row r="59" spans="2:47" s="1" customFormat="1" ht="15.2" customHeight="1">
      <c r="B59" s="33"/>
      <c r="C59" s="28" t="s">
        <v>32</v>
      </c>
      <c r="F59" s="26" t="str">
        <f>IF(E20="","",E20)</f>
        <v>Vyplň údaj</v>
      </c>
      <c r="I59" s="28" t="s">
        <v>39</v>
      </c>
      <c r="J59" s="31" t="str">
        <f>E26</f>
        <v>Bc. Patková Aneta</v>
      </c>
      <c r="L59" s="33"/>
    </row>
    <row r="60" spans="2:47" s="1" customFormat="1" ht="10.35" customHeight="1">
      <c r="B60" s="33"/>
      <c r="L60" s="33"/>
    </row>
    <row r="61" spans="2:47" s="1" customFormat="1" ht="29.25" customHeight="1">
      <c r="B61" s="33"/>
      <c r="C61" s="101" t="s">
        <v>122</v>
      </c>
      <c r="D61" s="95"/>
      <c r="E61" s="95"/>
      <c r="F61" s="95"/>
      <c r="G61" s="95"/>
      <c r="H61" s="95"/>
      <c r="I61" s="95"/>
      <c r="J61" s="102" t="s">
        <v>123</v>
      </c>
      <c r="K61" s="95"/>
      <c r="L61" s="33"/>
    </row>
    <row r="62" spans="2:47" s="1" customFormat="1" ht="10.35" customHeight="1">
      <c r="B62" s="33"/>
      <c r="L62" s="33"/>
    </row>
    <row r="63" spans="2:47" s="1" customFormat="1" ht="22.9" customHeight="1">
      <c r="B63" s="33"/>
      <c r="C63" s="103" t="s">
        <v>75</v>
      </c>
      <c r="J63" s="64">
        <f>J89</f>
        <v>0</v>
      </c>
      <c r="L63" s="33"/>
      <c r="AU63" s="18" t="s">
        <v>124</v>
      </c>
    </row>
    <row r="64" spans="2:47" s="8" customFormat="1" ht="24.95" customHeight="1">
      <c r="B64" s="104"/>
      <c r="D64" s="105" t="s">
        <v>886</v>
      </c>
      <c r="E64" s="106"/>
      <c r="F64" s="106"/>
      <c r="G64" s="106"/>
      <c r="H64" s="106"/>
      <c r="I64" s="106"/>
      <c r="J64" s="107">
        <f>J90</f>
        <v>0</v>
      </c>
      <c r="L64" s="104"/>
    </row>
    <row r="65" spans="2:12" s="9" customFormat="1" ht="19.899999999999999" customHeight="1">
      <c r="B65" s="108"/>
      <c r="D65" s="109" t="s">
        <v>889</v>
      </c>
      <c r="E65" s="110"/>
      <c r="F65" s="110"/>
      <c r="G65" s="110"/>
      <c r="H65" s="110"/>
      <c r="I65" s="110"/>
      <c r="J65" s="111">
        <f>J91</f>
        <v>0</v>
      </c>
      <c r="L65" s="108"/>
    </row>
    <row r="66" spans="2:12" s="9" customFormat="1" ht="19.899999999999999" customHeight="1">
      <c r="B66" s="108"/>
      <c r="D66" s="109" t="s">
        <v>893</v>
      </c>
      <c r="E66" s="110"/>
      <c r="F66" s="110"/>
      <c r="G66" s="110"/>
      <c r="H66" s="110"/>
      <c r="I66" s="110"/>
      <c r="J66" s="111">
        <f>J140</f>
        <v>0</v>
      </c>
      <c r="L66" s="108"/>
    </row>
    <row r="67" spans="2:12" s="9" customFormat="1" ht="19.899999999999999" customHeight="1">
      <c r="B67" s="108"/>
      <c r="D67" s="109" t="s">
        <v>921</v>
      </c>
      <c r="E67" s="110"/>
      <c r="F67" s="110"/>
      <c r="G67" s="110"/>
      <c r="H67" s="110"/>
      <c r="I67" s="110"/>
      <c r="J67" s="111">
        <f>J164</f>
        <v>0</v>
      </c>
      <c r="L67" s="108"/>
    </row>
    <row r="68" spans="2:12" s="1" customFormat="1" ht="21.75" customHeight="1">
      <c r="B68" s="33"/>
      <c r="L68" s="33"/>
    </row>
    <row r="69" spans="2:12" s="1" customFormat="1" ht="6.95" customHeight="1">
      <c r="B69" s="42"/>
      <c r="C69" s="43"/>
      <c r="D69" s="43"/>
      <c r="E69" s="43"/>
      <c r="F69" s="43"/>
      <c r="G69" s="43"/>
      <c r="H69" s="43"/>
      <c r="I69" s="43"/>
      <c r="J69" s="43"/>
      <c r="K69" s="43"/>
      <c r="L69" s="33"/>
    </row>
    <row r="73" spans="2:12" s="1" customFormat="1" ht="6.95" customHeight="1">
      <c r="B73" s="44"/>
      <c r="C73" s="45"/>
      <c r="D73" s="45"/>
      <c r="E73" s="45"/>
      <c r="F73" s="45"/>
      <c r="G73" s="45"/>
      <c r="H73" s="45"/>
      <c r="I73" s="45"/>
      <c r="J73" s="45"/>
      <c r="K73" s="45"/>
      <c r="L73" s="33"/>
    </row>
    <row r="74" spans="2:12" s="1" customFormat="1" ht="24.95" customHeight="1">
      <c r="B74" s="33"/>
      <c r="C74" s="22" t="s">
        <v>131</v>
      </c>
      <c r="L74" s="33"/>
    </row>
    <row r="75" spans="2:12" s="1" customFormat="1" ht="6.95" customHeight="1">
      <c r="B75" s="33"/>
      <c r="L75" s="33"/>
    </row>
    <row r="76" spans="2:12" s="1" customFormat="1" ht="12" customHeight="1">
      <c r="B76" s="33"/>
      <c r="C76" s="28" t="s">
        <v>16</v>
      </c>
      <c r="L76" s="33"/>
    </row>
    <row r="77" spans="2:12" s="1" customFormat="1" ht="16.5" customHeight="1">
      <c r="B77" s="33"/>
      <c r="E77" s="334" t="str">
        <f>E7</f>
        <v>PK Modřany – rekonstrukce</v>
      </c>
      <c r="F77" s="335"/>
      <c r="G77" s="335"/>
      <c r="H77" s="335"/>
      <c r="L77" s="33"/>
    </row>
    <row r="78" spans="2:12" ht="12" customHeight="1">
      <c r="B78" s="21"/>
      <c r="C78" s="28" t="s">
        <v>117</v>
      </c>
      <c r="L78" s="21"/>
    </row>
    <row r="79" spans="2:12" s="1" customFormat="1" ht="16.5" customHeight="1">
      <c r="B79" s="33"/>
      <c r="E79" s="334" t="s">
        <v>118</v>
      </c>
      <c r="F79" s="336"/>
      <c r="G79" s="336"/>
      <c r="H79" s="336"/>
      <c r="L79" s="33"/>
    </row>
    <row r="80" spans="2:12" s="1" customFormat="1" ht="12" customHeight="1">
      <c r="B80" s="33"/>
      <c r="C80" s="28" t="s">
        <v>119</v>
      </c>
      <c r="L80" s="33"/>
    </row>
    <row r="81" spans="2:65" s="1" customFormat="1" ht="16.5" customHeight="1">
      <c r="B81" s="33"/>
      <c r="E81" s="298" t="str">
        <f>E11</f>
        <v>DK - Dočasné konstrukce a práce</v>
      </c>
      <c r="F81" s="336"/>
      <c r="G81" s="336"/>
      <c r="H81" s="336"/>
      <c r="L81" s="33"/>
    </row>
    <row r="82" spans="2:65" s="1" customFormat="1" ht="6.95" customHeight="1">
      <c r="B82" s="33"/>
      <c r="L82" s="33"/>
    </row>
    <row r="83" spans="2:65" s="1" customFormat="1" ht="12" customHeight="1">
      <c r="B83" s="33"/>
      <c r="C83" s="28" t="s">
        <v>22</v>
      </c>
      <c r="F83" s="26" t="str">
        <f>F14</f>
        <v>Praha 12 – Modřany</v>
      </c>
      <c r="I83" s="28" t="s">
        <v>24</v>
      </c>
      <c r="J83" s="50" t="str">
        <f>IF(J14="","",J14)</f>
        <v>25. 5. 2022</v>
      </c>
      <c r="L83" s="33"/>
    </row>
    <row r="84" spans="2:65" s="1" customFormat="1" ht="6.95" customHeight="1">
      <c r="B84" s="33"/>
      <c r="L84" s="33"/>
    </row>
    <row r="85" spans="2:65" s="1" customFormat="1" ht="15.2" customHeight="1">
      <c r="B85" s="33"/>
      <c r="C85" s="28" t="s">
        <v>26</v>
      </c>
      <c r="F85" s="26" t="str">
        <f>E17</f>
        <v>Povodí Vltavy, státní podnik</v>
      </c>
      <c r="I85" s="28" t="s">
        <v>34</v>
      </c>
      <c r="J85" s="31" t="str">
        <f>E23</f>
        <v>AQUATIS a. s.</v>
      </c>
      <c r="L85" s="33"/>
    </row>
    <row r="86" spans="2:65" s="1" customFormat="1" ht="15.2" customHeight="1">
      <c r="B86" s="33"/>
      <c r="C86" s="28" t="s">
        <v>32</v>
      </c>
      <c r="F86" s="26" t="str">
        <f>IF(E20="","",E20)</f>
        <v>Vyplň údaj</v>
      </c>
      <c r="I86" s="28" t="s">
        <v>39</v>
      </c>
      <c r="J86" s="31" t="str">
        <f>E26</f>
        <v>Bc. Patková Aneta</v>
      </c>
      <c r="L86" s="33"/>
    </row>
    <row r="87" spans="2:65" s="1" customFormat="1" ht="10.35" customHeight="1">
      <c r="B87" s="33"/>
      <c r="L87" s="33"/>
    </row>
    <row r="88" spans="2:65" s="10" customFormat="1" ht="29.25" customHeight="1">
      <c r="B88" s="112"/>
      <c r="C88" s="113" t="s">
        <v>132</v>
      </c>
      <c r="D88" s="114" t="s">
        <v>62</v>
      </c>
      <c r="E88" s="114" t="s">
        <v>58</v>
      </c>
      <c r="F88" s="114" t="s">
        <v>59</v>
      </c>
      <c r="G88" s="114" t="s">
        <v>133</v>
      </c>
      <c r="H88" s="114" t="s">
        <v>134</v>
      </c>
      <c r="I88" s="114" t="s">
        <v>135</v>
      </c>
      <c r="J88" s="114" t="s">
        <v>123</v>
      </c>
      <c r="K88" s="115" t="s">
        <v>136</v>
      </c>
      <c r="L88" s="112"/>
      <c r="M88" s="57" t="s">
        <v>21</v>
      </c>
      <c r="N88" s="58" t="s">
        <v>47</v>
      </c>
      <c r="O88" s="58" t="s">
        <v>137</v>
      </c>
      <c r="P88" s="58" t="s">
        <v>138</v>
      </c>
      <c r="Q88" s="58" t="s">
        <v>139</v>
      </c>
      <c r="R88" s="58" t="s">
        <v>140</v>
      </c>
      <c r="S88" s="58" t="s">
        <v>141</v>
      </c>
      <c r="T88" s="59" t="s">
        <v>142</v>
      </c>
    </row>
    <row r="89" spans="2:65" s="1" customFormat="1" ht="22.9" customHeight="1">
      <c r="B89" s="33"/>
      <c r="C89" s="62" t="s">
        <v>143</v>
      </c>
      <c r="J89" s="116">
        <f>BK89</f>
        <v>0</v>
      </c>
      <c r="L89" s="33"/>
      <c r="M89" s="60"/>
      <c r="N89" s="51"/>
      <c r="O89" s="51"/>
      <c r="P89" s="117">
        <f>P90</f>
        <v>0</v>
      </c>
      <c r="Q89" s="51"/>
      <c r="R89" s="117">
        <f>R90</f>
        <v>64.89107928</v>
      </c>
      <c r="S89" s="51"/>
      <c r="T89" s="118">
        <f>T90</f>
        <v>0</v>
      </c>
      <c r="AT89" s="18" t="s">
        <v>76</v>
      </c>
      <c r="AU89" s="18" t="s">
        <v>124</v>
      </c>
      <c r="BK89" s="119">
        <f>BK90</f>
        <v>0</v>
      </c>
    </row>
    <row r="90" spans="2:65" s="11" customFormat="1" ht="25.9" customHeight="1">
      <c r="B90" s="120"/>
      <c r="D90" s="121" t="s">
        <v>76</v>
      </c>
      <c r="E90" s="122" t="s">
        <v>962</v>
      </c>
      <c r="F90" s="122" t="s">
        <v>963</v>
      </c>
      <c r="I90" s="123"/>
      <c r="J90" s="124">
        <f>BK90</f>
        <v>0</v>
      </c>
      <c r="L90" s="120"/>
      <c r="M90" s="125"/>
      <c r="P90" s="126">
        <f>P91+P140+P164</f>
        <v>0</v>
      </c>
      <c r="R90" s="126">
        <f>R91+R140+R164</f>
        <v>64.89107928</v>
      </c>
      <c r="T90" s="127">
        <f>T91+T140+T164</f>
        <v>0</v>
      </c>
      <c r="AR90" s="121" t="s">
        <v>84</v>
      </c>
      <c r="AT90" s="128" t="s">
        <v>76</v>
      </c>
      <c r="AU90" s="128" t="s">
        <v>77</v>
      </c>
      <c r="AY90" s="121" t="s">
        <v>146</v>
      </c>
      <c r="BK90" s="129">
        <f>BK91+BK140+BK164</f>
        <v>0</v>
      </c>
    </row>
    <row r="91" spans="2:65" s="11" customFormat="1" ht="22.9" customHeight="1">
      <c r="B91" s="120"/>
      <c r="D91" s="121" t="s">
        <v>76</v>
      </c>
      <c r="E91" s="158" t="s">
        <v>84</v>
      </c>
      <c r="F91" s="158" t="s">
        <v>964</v>
      </c>
      <c r="I91" s="123"/>
      <c r="J91" s="159">
        <f>BK91</f>
        <v>0</v>
      </c>
      <c r="L91" s="120"/>
      <c r="M91" s="125"/>
      <c r="P91" s="126">
        <f>SUM(P92:P139)</f>
        <v>0</v>
      </c>
      <c r="R91" s="126">
        <f>SUM(R92:R139)</f>
        <v>60.425969170000002</v>
      </c>
      <c r="T91" s="127">
        <f>SUM(T92:T139)</f>
        <v>0</v>
      </c>
      <c r="AR91" s="121" t="s">
        <v>84</v>
      </c>
      <c r="AT91" s="128" t="s">
        <v>76</v>
      </c>
      <c r="AU91" s="128" t="s">
        <v>84</v>
      </c>
      <c r="AY91" s="121" t="s">
        <v>146</v>
      </c>
      <c r="BK91" s="129">
        <f>SUM(BK92:BK139)</f>
        <v>0</v>
      </c>
    </row>
    <row r="92" spans="2:65" s="1" customFormat="1" ht="16.5" customHeight="1">
      <c r="B92" s="33"/>
      <c r="C92" s="149" t="s">
        <v>84</v>
      </c>
      <c r="D92" s="149" t="s">
        <v>195</v>
      </c>
      <c r="E92" s="150" t="s">
        <v>2888</v>
      </c>
      <c r="F92" s="151" t="s">
        <v>2889</v>
      </c>
      <c r="G92" s="152" t="s">
        <v>251</v>
      </c>
      <c r="H92" s="153">
        <v>39.9</v>
      </c>
      <c r="I92" s="154"/>
      <c r="J92" s="155">
        <f>ROUND(I92*H92,2)</f>
        <v>0</v>
      </c>
      <c r="K92" s="151" t="s">
        <v>967</v>
      </c>
      <c r="L92" s="33"/>
      <c r="M92" s="156" t="s">
        <v>21</v>
      </c>
      <c r="N92" s="157" t="s">
        <v>48</v>
      </c>
      <c r="P92" s="140">
        <f>O92*H92</f>
        <v>0</v>
      </c>
      <c r="Q92" s="140">
        <v>3.3E-4</v>
      </c>
      <c r="R92" s="140">
        <f>Q92*H92</f>
        <v>1.3167E-2</v>
      </c>
      <c r="S92" s="140">
        <v>0</v>
      </c>
      <c r="T92" s="141">
        <f>S92*H92</f>
        <v>0</v>
      </c>
      <c r="AR92" s="142" t="s">
        <v>168</v>
      </c>
      <c r="AT92" s="142" t="s">
        <v>195</v>
      </c>
      <c r="AU92" s="142" t="s">
        <v>86</v>
      </c>
      <c r="AY92" s="18" t="s">
        <v>146</v>
      </c>
      <c r="BE92" s="143">
        <f>IF(N92="základní",J92,0)</f>
        <v>0</v>
      </c>
      <c r="BF92" s="143">
        <f>IF(N92="snížená",J92,0)</f>
        <v>0</v>
      </c>
      <c r="BG92" s="143">
        <f>IF(N92="zákl. přenesená",J92,0)</f>
        <v>0</v>
      </c>
      <c r="BH92" s="143">
        <f>IF(N92="sníž. přenesená",J92,0)</f>
        <v>0</v>
      </c>
      <c r="BI92" s="143">
        <f>IF(N92="nulová",J92,0)</f>
        <v>0</v>
      </c>
      <c r="BJ92" s="18" t="s">
        <v>84</v>
      </c>
      <c r="BK92" s="143">
        <f>ROUND(I92*H92,2)</f>
        <v>0</v>
      </c>
      <c r="BL92" s="18" t="s">
        <v>168</v>
      </c>
      <c r="BM92" s="142" t="s">
        <v>2890</v>
      </c>
    </row>
    <row r="93" spans="2:65" s="1" customFormat="1" ht="11.25">
      <c r="B93" s="33"/>
      <c r="D93" s="144" t="s">
        <v>154</v>
      </c>
      <c r="F93" s="145" t="s">
        <v>2891</v>
      </c>
      <c r="I93" s="146"/>
      <c r="L93" s="33"/>
      <c r="M93" s="147"/>
      <c r="T93" s="54"/>
      <c r="AT93" s="18" t="s">
        <v>154</v>
      </c>
      <c r="AU93" s="18" t="s">
        <v>86</v>
      </c>
    </row>
    <row r="94" spans="2:65" s="1" customFormat="1" ht="11.25">
      <c r="B94" s="33"/>
      <c r="D94" s="181" t="s">
        <v>970</v>
      </c>
      <c r="F94" s="182" t="s">
        <v>2892</v>
      </c>
      <c r="I94" s="146"/>
      <c r="L94" s="33"/>
      <c r="M94" s="147"/>
      <c r="T94" s="54"/>
      <c r="AT94" s="18" t="s">
        <v>970</v>
      </c>
      <c r="AU94" s="18" t="s">
        <v>86</v>
      </c>
    </row>
    <row r="95" spans="2:65" s="12" customFormat="1" ht="11.25">
      <c r="B95" s="163"/>
      <c r="D95" s="144" t="s">
        <v>476</v>
      </c>
      <c r="E95" s="164" t="s">
        <v>21</v>
      </c>
      <c r="F95" s="165" t="s">
        <v>2893</v>
      </c>
      <c r="H95" s="166">
        <v>39.9</v>
      </c>
      <c r="I95" s="167"/>
      <c r="L95" s="163"/>
      <c r="M95" s="168"/>
      <c r="T95" s="169"/>
      <c r="AT95" s="164" t="s">
        <v>476</v>
      </c>
      <c r="AU95" s="164" t="s">
        <v>86</v>
      </c>
      <c r="AV95" s="12" t="s">
        <v>86</v>
      </c>
      <c r="AW95" s="12" t="s">
        <v>38</v>
      </c>
      <c r="AX95" s="12" t="s">
        <v>84</v>
      </c>
      <c r="AY95" s="164" t="s">
        <v>146</v>
      </c>
    </row>
    <row r="96" spans="2:65" s="1" customFormat="1" ht="16.5" customHeight="1">
      <c r="B96" s="33"/>
      <c r="C96" s="149" t="s">
        <v>86</v>
      </c>
      <c r="D96" s="149" t="s">
        <v>195</v>
      </c>
      <c r="E96" s="150" t="s">
        <v>2894</v>
      </c>
      <c r="F96" s="151" t="s">
        <v>2895</v>
      </c>
      <c r="G96" s="152" t="s">
        <v>251</v>
      </c>
      <c r="H96" s="153">
        <v>19.95</v>
      </c>
      <c r="I96" s="154"/>
      <c r="J96" s="155">
        <f>ROUND(I96*H96,2)</f>
        <v>0</v>
      </c>
      <c r="K96" s="151" t="s">
        <v>967</v>
      </c>
      <c r="L96" s="33"/>
      <c r="M96" s="156" t="s">
        <v>21</v>
      </c>
      <c r="N96" s="157" t="s">
        <v>48</v>
      </c>
      <c r="P96" s="140">
        <f>O96*H96</f>
        <v>0</v>
      </c>
      <c r="Q96" s="140">
        <v>1.01E-3</v>
      </c>
      <c r="R96" s="140">
        <f>Q96*H96</f>
        <v>2.0149500000000001E-2</v>
      </c>
      <c r="S96" s="140">
        <v>0</v>
      </c>
      <c r="T96" s="141">
        <f>S96*H96</f>
        <v>0</v>
      </c>
      <c r="AR96" s="142" t="s">
        <v>168</v>
      </c>
      <c r="AT96" s="142" t="s">
        <v>195</v>
      </c>
      <c r="AU96" s="142" t="s">
        <v>86</v>
      </c>
      <c r="AY96" s="18" t="s">
        <v>146</v>
      </c>
      <c r="BE96" s="143">
        <f>IF(N96="základní",J96,0)</f>
        <v>0</v>
      </c>
      <c r="BF96" s="143">
        <f>IF(N96="snížená",J96,0)</f>
        <v>0</v>
      </c>
      <c r="BG96" s="143">
        <f>IF(N96="zákl. přenesená",J96,0)</f>
        <v>0</v>
      </c>
      <c r="BH96" s="143">
        <f>IF(N96="sníž. přenesená",J96,0)</f>
        <v>0</v>
      </c>
      <c r="BI96" s="143">
        <f>IF(N96="nulová",J96,0)</f>
        <v>0</v>
      </c>
      <c r="BJ96" s="18" t="s">
        <v>84</v>
      </c>
      <c r="BK96" s="143">
        <f>ROUND(I96*H96,2)</f>
        <v>0</v>
      </c>
      <c r="BL96" s="18" t="s">
        <v>168</v>
      </c>
      <c r="BM96" s="142" t="s">
        <v>2896</v>
      </c>
    </row>
    <row r="97" spans="2:65" s="1" customFormat="1" ht="11.25">
      <c r="B97" s="33"/>
      <c r="D97" s="144" t="s">
        <v>154</v>
      </c>
      <c r="F97" s="145" t="s">
        <v>2897</v>
      </c>
      <c r="I97" s="146"/>
      <c r="L97" s="33"/>
      <c r="M97" s="147"/>
      <c r="T97" s="54"/>
      <c r="AT97" s="18" t="s">
        <v>154</v>
      </c>
      <c r="AU97" s="18" t="s">
        <v>86</v>
      </c>
    </row>
    <row r="98" spans="2:65" s="1" customFormat="1" ht="11.25">
      <c r="B98" s="33"/>
      <c r="D98" s="181" t="s">
        <v>970</v>
      </c>
      <c r="F98" s="182" t="s">
        <v>2898</v>
      </c>
      <c r="I98" s="146"/>
      <c r="L98" s="33"/>
      <c r="M98" s="147"/>
      <c r="T98" s="54"/>
      <c r="AT98" s="18" t="s">
        <v>970</v>
      </c>
      <c r="AU98" s="18" t="s">
        <v>86</v>
      </c>
    </row>
    <row r="99" spans="2:65" s="12" customFormat="1" ht="11.25">
      <c r="B99" s="163"/>
      <c r="D99" s="144" t="s">
        <v>476</v>
      </c>
      <c r="E99" s="164" t="s">
        <v>21</v>
      </c>
      <c r="F99" s="165" t="s">
        <v>2899</v>
      </c>
      <c r="H99" s="166">
        <v>19.95</v>
      </c>
      <c r="I99" s="167"/>
      <c r="L99" s="163"/>
      <c r="M99" s="168"/>
      <c r="T99" s="169"/>
      <c r="AT99" s="164" t="s">
        <v>476</v>
      </c>
      <c r="AU99" s="164" t="s">
        <v>86</v>
      </c>
      <c r="AV99" s="12" t="s">
        <v>86</v>
      </c>
      <c r="AW99" s="12" t="s">
        <v>38</v>
      </c>
      <c r="AX99" s="12" t="s">
        <v>84</v>
      </c>
      <c r="AY99" s="164" t="s">
        <v>146</v>
      </c>
    </row>
    <row r="100" spans="2:65" s="1" customFormat="1" ht="16.5" customHeight="1">
      <c r="B100" s="33"/>
      <c r="C100" s="149" t="s">
        <v>163</v>
      </c>
      <c r="D100" s="149" t="s">
        <v>195</v>
      </c>
      <c r="E100" s="150" t="s">
        <v>2900</v>
      </c>
      <c r="F100" s="151" t="s">
        <v>2901</v>
      </c>
      <c r="G100" s="152" t="s">
        <v>722</v>
      </c>
      <c r="H100" s="153">
        <v>399.4</v>
      </c>
      <c r="I100" s="154"/>
      <c r="J100" s="155">
        <f>ROUND(I100*H100,2)</f>
        <v>0</v>
      </c>
      <c r="K100" s="151" t="s">
        <v>967</v>
      </c>
      <c r="L100" s="33"/>
      <c r="M100" s="156" t="s">
        <v>21</v>
      </c>
      <c r="N100" s="157" t="s">
        <v>48</v>
      </c>
      <c r="P100" s="140">
        <f>O100*H100</f>
        <v>0</v>
      </c>
      <c r="Q100" s="140">
        <v>1.4999999999999999E-4</v>
      </c>
      <c r="R100" s="140">
        <f>Q100*H100</f>
        <v>5.9909999999999991E-2</v>
      </c>
      <c r="S100" s="140">
        <v>0</v>
      </c>
      <c r="T100" s="141">
        <f>S100*H100</f>
        <v>0</v>
      </c>
      <c r="AR100" s="142" t="s">
        <v>168</v>
      </c>
      <c r="AT100" s="142" t="s">
        <v>195</v>
      </c>
      <c r="AU100" s="142" t="s">
        <v>86</v>
      </c>
      <c r="AY100" s="18" t="s">
        <v>146</v>
      </c>
      <c r="BE100" s="143">
        <f>IF(N100="základní",J100,0)</f>
        <v>0</v>
      </c>
      <c r="BF100" s="143">
        <f>IF(N100="snížená",J100,0)</f>
        <v>0</v>
      </c>
      <c r="BG100" s="143">
        <f>IF(N100="zákl. přenesená",J100,0)</f>
        <v>0</v>
      </c>
      <c r="BH100" s="143">
        <f>IF(N100="sníž. přenesená",J100,0)</f>
        <v>0</v>
      </c>
      <c r="BI100" s="143">
        <f>IF(N100="nulová",J100,0)</f>
        <v>0</v>
      </c>
      <c r="BJ100" s="18" t="s">
        <v>84</v>
      </c>
      <c r="BK100" s="143">
        <f>ROUND(I100*H100,2)</f>
        <v>0</v>
      </c>
      <c r="BL100" s="18" t="s">
        <v>168</v>
      </c>
      <c r="BM100" s="142" t="s">
        <v>2902</v>
      </c>
    </row>
    <row r="101" spans="2:65" s="1" customFormat="1" ht="11.25">
      <c r="B101" s="33"/>
      <c r="D101" s="144" t="s">
        <v>154</v>
      </c>
      <c r="F101" s="145" t="s">
        <v>2903</v>
      </c>
      <c r="I101" s="146"/>
      <c r="L101" s="33"/>
      <c r="M101" s="147"/>
      <c r="T101" s="54"/>
      <c r="AT101" s="18" t="s">
        <v>154</v>
      </c>
      <c r="AU101" s="18" t="s">
        <v>86</v>
      </c>
    </row>
    <row r="102" spans="2:65" s="1" customFormat="1" ht="11.25">
      <c r="B102" s="33"/>
      <c r="D102" s="181" t="s">
        <v>970</v>
      </c>
      <c r="F102" s="182" t="s">
        <v>2904</v>
      </c>
      <c r="I102" s="146"/>
      <c r="L102" s="33"/>
      <c r="M102" s="147"/>
      <c r="T102" s="54"/>
      <c r="AT102" s="18" t="s">
        <v>970</v>
      </c>
      <c r="AU102" s="18" t="s">
        <v>86</v>
      </c>
    </row>
    <row r="103" spans="2:65" s="12" customFormat="1" ht="11.25">
      <c r="B103" s="163"/>
      <c r="D103" s="144" t="s">
        <v>476</v>
      </c>
      <c r="E103" s="164" t="s">
        <v>21</v>
      </c>
      <c r="F103" s="165" t="s">
        <v>2905</v>
      </c>
      <c r="H103" s="166">
        <v>156.4</v>
      </c>
      <c r="I103" s="167"/>
      <c r="L103" s="163"/>
      <c r="M103" s="168"/>
      <c r="T103" s="169"/>
      <c r="AT103" s="164" t="s">
        <v>476</v>
      </c>
      <c r="AU103" s="164" t="s">
        <v>86</v>
      </c>
      <c r="AV103" s="12" t="s">
        <v>86</v>
      </c>
      <c r="AW103" s="12" t="s">
        <v>38</v>
      </c>
      <c r="AX103" s="12" t="s">
        <v>77</v>
      </c>
      <c r="AY103" s="164" t="s">
        <v>146</v>
      </c>
    </row>
    <row r="104" spans="2:65" s="12" customFormat="1" ht="11.25">
      <c r="B104" s="163"/>
      <c r="D104" s="144" t="s">
        <v>476</v>
      </c>
      <c r="E104" s="164" t="s">
        <v>21</v>
      </c>
      <c r="F104" s="165" t="s">
        <v>2906</v>
      </c>
      <c r="H104" s="166">
        <v>243</v>
      </c>
      <c r="I104" s="167"/>
      <c r="L104" s="163"/>
      <c r="M104" s="168"/>
      <c r="T104" s="169"/>
      <c r="AT104" s="164" t="s">
        <v>476</v>
      </c>
      <c r="AU104" s="164" t="s">
        <v>86</v>
      </c>
      <c r="AV104" s="12" t="s">
        <v>86</v>
      </c>
      <c r="AW104" s="12" t="s">
        <v>38</v>
      </c>
      <c r="AX104" s="12" t="s">
        <v>77</v>
      </c>
      <c r="AY104" s="164" t="s">
        <v>146</v>
      </c>
    </row>
    <row r="105" spans="2:65" s="13" customFormat="1" ht="11.25">
      <c r="B105" s="170"/>
      <c r="D105" s="144" t="s">
        <v>476</v>
      </c>
      <c r="E105" s="171" t="s">
        <v>2876</v>
      </c>
      <c r="F105" s="172" t="s">
        <v>479</v>
      </c>
      <c r="H105" s="173">
        <v>399.4</v>
      </c>
      <c r="I105" s="174"/>
      <c r="L105" s="170"/>
      <c r="M105" s="175"/>
      <c r="T105" s="176"/>
      <c r="AT105" s="171" t="s">
        <v>476</v>
      </c>
      <c r="AU105" s="171" t="s">
        <v>86</v>
      </c>
      <c r="AV105" s="13" t="s">
        <v>168</v>
      </c>
      <c r="AW105" s="13" t="s">
        <v>38</v>
      </c>
      <c r="AX105" s="13" t="s">
        <v>84</v>
      </c>
      <c r="AY105" s="171" t="s">
        <v>146</v>
      </c>
    </row>
    <row r="106" spans="2:65" s="1" customFormat="1" ht="16.5" customHeight="1">
      <c r="B106" s="33"/>
      <c r="C106" s="149" t="s">
        <v>168</v>
      </c>
      <c r="D106" s="149" t="s">
        <v>195</v>
      </c>
      <c r="E106" s="150" t="s">
        <v>2907</v>
      </c>
      <c r="F106" s="151" t="s">
        <v>2908</v>
      </c>
      <c r="G106" s="152" t="s">
        <v>722</v>
      </c>
      <c r="H106" s="153">
        <v>256.66399999999999</v>
      </c>
      <c r="I106" s="154"/>
      <c r="J106" s="155">
        <f>ROUND(I106*H106,2)</f>
        <v>0</v>
      </c>
      <c r="K106" s="151" t="s">
        <v>967</v>
      </c>
      <c r="L106" s="33"/>
      <c r="M106" s="156" t="s">
        <v>21</v>
      </c>
      <c r="N106" s="157" t="s">
        <v>48</v>
      </c>
      <c r="P106" s="140">
        <f>O106*H106</f>
        <v>0</v>
      </c>
      <c r="Q106" s="140">
        <v>0</v>
      </c>
      <c r="R106" s="140">
        <f>Q106*H106</f>
        <v>0</v>
      </c>
      <c r="S106" s="140">
        <v>0</v>
      </c>
      <c r="T106" s="141">
        <f>S106*H106</f>
        <v>0</v>
      </c>
      <c r="AR106" s="142" t="s">
        <v>168</v>
      </c>
      <c r="AT106" s="142" t="s">
        <v>195</v>
      </c>
      <c r="AU106" s="142" t="s">
        <v>86</v>
      </c>
      <c r="AY106" s="18" t="s">
        <v>146</v>
      </c>
      <c r="BE106" s="143">
        <f>IF(N106="základní",J106,0)</f>
        <v>0</v>
      </c>
      <c r="BF106" s="143">
        <f>IF(N106="snížená",J106,0)</f>
        <v>0</v>
      </c>
      <c r="BG106" s="143">
        <f>IF(N106="zákl. přenesená",J106,0)</f>
        <v>0</v>
      </c>
      <c r="BH106" s="143">
        <f>IF(N106="sníž. přenesená",J106,0)</f>
        <v>0</v>
      </c>
      <c r="BI106" s="143">
        <f>IF(N106="nulová",J106,0)</f>
        <v>0</v>
      </c>
      <c r="BJ106" s="18" t="s">
        <v>84</v>
      </c>
      <c r="BK106" s="143">
        <f>ROUND(I106*H106,2)</f>
        <v>0</v>
      </c>
      <c r="BL106" s="18" t="s">
        <v>168</v>
      </c>
      <c r="BM106" s="142" t="s">
        <v>2909</v>
      </c>
    </row>
    <row r="107" spans="2:65" s="1" customFormat="1" ht="11.25">
      <c r="B107" s="33"/>
      <c r="D107" s="144" t="s">
        <v>154</v>
      </c>
      <c r="F107" s="145" t="s">
        <v>2910</v>
      </c>
      <c r="I107" s="146"/>
      <c r="L107" s="33"/>
      <c r="M107" s="147"/>
      <c r="T107" s="54"/>
      <c r="AT107" s="18" t="s">
        <v>154</v>
      </c>
      <c r="AU107" s="18" t="s">
        <v>86</v>
      </c>
    </row>
    <row r="108" spans="2:65" s="1" customFormat="1" ht="11.25">
      <c r="B108" s="33"/>
      <c r="D108" s="181" t="s">
        <v>970</v>
      </c>
      <c r="F108" s="182" t="s">
        <v>2911</v>
      </c>
      <c r="I108" s="146"/>
      <c r="L108" s="33"/>
      <c r="M108" s="147"/>
      <c r="T108" s="54"/>
      <c r="AT108" s="18" t="s">
        <v>970</v>
      </c>
      <c r="AU108" s="18" t="s">
        <v>86</v>
      </c>
    </row>
    <row r="109" spans="2:65" s="12" customFormat="1" ht="11.25">
      <c r="B109" s="163"/>
      <c r="D109" s="144" t="s">
        <v>476</v>
      </c>
      <c r="E109" s="164" t="s">
        <v>21</v>
      </c>
      <c r="F109" s="165" t="s">
        <v>2912</v>
      </c>
      <c r="H109" s="166">
        <v>51.704000000000001</v>
      </c>
      <c r="I109" s="167"/>
      <c r="L109" s="163"/>
      <c r="M109" s="168"/>
      <c r="T109" s="169"/>
      <c r="AT109" s="164" t="s">
        <v>476</v>
      </c>
      <c r="AU109" s="164" t="s">
        <v>86</v>
      </c>
      <c r="AV109" s="12" t="s">
        <v>86</v>
      </c>
      <c r="AW109" s="12" t="s">
        <v>38</v>
      </c>
      <c r="AX109" s="12" t="s">
        <v>77</v>
      </c>
      <c r="AY109" s="164" t="s">
        <v>146</v>
      </c>
    </row>
    <row r="110" spans="2:65" s="12" customFormat="1" ht="11.25">
      <c r="B110" s="163"/>
      <c r="D110" s="144" t="s">
        <v>476</v>
      </c>
      <c r="E110" s="164" t="s">
        <v>21</v>
      </c>
      <c r="F110" s="165" t="s">
        <v>2913</v>
      </c>
      <c r="H110" s="166">
        <v>93</v>
      </c>
      <c r="I110" s="167"/>
      <c r="L110" s="163"/>
      <c r="M110" s="168"/>
      <c r="T110" s="169"/>
      <c r="AT110" s="164" t="s">
        <v>476</v>
      </c>
      <c r="AU110" s="164" t="s">
        <v>86</v>
      </c>
      <c r="AV110" s="12" t="s">
        <v>86</v>
      </c>
      <c r="AW110" s="12" t="s">
        <v>38</v>
      </c>
      <c r="AX110" s="12" t="s">
        <v>77</v>
      </c>
      <c r="AY110" s="164" t="s">
        <v>146</v>
      </c>
    </row>
    <row r="111" spans="2:65" s="12" customFormat="1" ht="11.25">
      <c r="B111" s="163"/>
      <c r="D111" s="144" t="s">
        <v>476</v>
      </c>
      <c r="E111" s="164" t="s">
        <v>21</v>
      </c>
      <c r="F111" s="165" t="s">
        <v>2914</v>
      </c>
      <c r="H111" s="166">
        <v>111.96</v>
      </c>
      <c r="I111" s="167"/>
      <c r="L111" s="163"/>
      <c r="M111" s="168"/>
      <c r="T111" s="169"/>
      <c r="AT111" s="164" t="s">
        <v>476</v>
      </c>
      <c r="AU111" s="164" t="s">
        <v>86</v>
      </c>
      <c r="AV111" s="12" t="s">
        <v>86</v>
      </c>
      <c r="AW111" s="12" t="s">
        <v>38</v>
      </c>
      <c r="AX111" s="12" t="s">
        <v>77</v>
      </c>
      <c r="AY111" s="164" t="s">
        <v>146</v>
      </c>
    </row>
    <row r="112" spans="2:65" s="13" customFormat="1" ht="11.25">
      <c r="B112" s="170"/>
      <c r="D112" s="144" t="s">
        <v>476</v>
      </c>
      <c r="E112" s="171" t="s">
        <v>21</v>
      </c>
      <c r="F112" s="172" t="s">
        <v>479</v>
      </c>
      <c r="H112" s="173">
        <v>256.66399999999999</v>
      </c>
      <c r="I112" s="174"/>
      <c r="L112" s="170"/>
      <c r="M112" s="175"/>
      <c r="T112" s="176"/>
      <c r="AT112" s="171" t="s">
        <v>476</v>
      </c>
      <c r="AU112" s="171" t="s">
        <v>86</v>
      </c>
      <c r="AV112" s="13" t="s">
        <v>168</v>
      </c>
      <c r="AW112" s="13" t="s">
        <v>38</v>
      </c>
      <c r="AX112" s="13" t="s">
        <v>84</v>
      </c>
      <c r="AY112" s="171" t="s">
        <v>146</v>
      </c>
    </row>
    <row r="113" spans="2:65" s="1" customFormat="1" ht="16.5" customHeight="1">
      <c r="B113" s="33"/>
      <c r="C113" s="130" t="s">
        <v>173</v>
      </c>
      <c r="D113" s="130" t="s">
        <v>147</v>
      </c>
      <c r="E113" s="131" t="s">
        <v>2915</v>
      </c>
      <c r="F113" s="132" t="s">
        <v>2916</v>
      </c>
      <c r="G113" s="133" t="s">
        <v>472</v>
      </c>
      <c r="H113" s="134">
        <v>49.326000000000001</v>
      </c>
      <c r="I113" s="135"/>
      <c r="J113" s="136">
        <f>ROUND(I113*H113,2)</f>
        <v>0</v>
      </c>
      <c r="K113" s="132" t="s">
        <v>21</v>
      </c>
      <c r="L113" s="137"/>
      <c r="M113" s="138" t="s">
        <v>21</v>
      </c>
      <c r="N113" s="139" t="s">
        <v>48</v>
      </c>
      <c r="P113" s="140">
        <f>O113*H113</f>
        <v>0</v>
      </c>
      <c r="Q113" s="140">
        <v>1</v>
      </c>
      <c r="R113" s="140">
        <f>Q113*H113</f>
        <v>49.326000000000001</v>
      </c>
      <c r="S113" s="140">
        <v>0</v>
      </c>
      <c r="T113" s="141">
        <f>S113*H113</f>
        <v>0</v>
      </c>
      <c r="AR113" s="142" t="s">
        <v>189</v>
      </c>
      <c r="AT113" s="142" t="s">
        <v>147</v>
      </c>
      <c r="AU113" s="142" t="s">
        <v>86</v>
      </c>
      <c r="AY113" s="18" t="s">
        <v>146</v>
      </c>
      <c r="BE113" s="143">
        <f>IF(N113="základní",J113,0)</f>
        <v>0</v>
      </c>
      <c r="BF113" s="143">
        <f>IF(N113="snížená",J113,0)</f>
        <v>0</v>
      </c>
      <c r="BG113" s="143">
        <f>IF(N113="zákl. přenesená",J113,0)</f>
        <v>0</v>
      </c>
      <c r="BH113" s="143">
        <f>IF(N113="sníž. přenesená",J113,0)</f>
        <v>0</v>
      </c>
      <c r="BI113" s="143">
        <f>IF(N113="nulová",J113,0)</f>
        <v>0</v>
      </c>
      <c r="BJ113" s="18" t="s">
        <v>84</v>
      </c>
      <c r="BK113" s="143">
        <f>ROUND(I113*H113,2)</f>
        <v>0</v>
      </c>
      <c r="BL113" s="18" t="s">
        <v>168</v>
      </c>
      <c r="BM113" s="142" t="s">
        <v>2917</v>
      </c>
    </row>
    <row r="114" spans="2:65" s="1" customFormat="1" ht="29.25">
      <c r="B114" s="33"/>
      <c r="D114" s="144" t="s">
        <v>154</v>
      </c>
      <c r="F114" s="145" t="s">
        <v>2918</v>
      </c>
      <c r="I114" s="146"/>
      <c r="L114" s="33"/>
      <c r="M114" s="147"/>
      <c r="T114" s="54"/>
      <c r="AT114" s="18" t="s">
        <v>154</v>
      </c>
      <c r="AU114" s="18" t="s">
        <v>86</v>
      </c>
    </row>
    <row r="115" spans="2:65" s="12" customFormat="1" ht="11.25">
      <c r="B115" s="163"/>
      <c r="D115" s="144" t="s">
        <v>476</v>
      </c>
      <c r="E115" s="164" t="s">
        <v>21</v>
      </c>
      <c r="F115" s="165" t="s">
        <v>2919</v>
      </c>
      <c r="H115" s="166">
        <v>49.326000000000001</v>
      </c>
      <c r="I115" s="167"/>
      <c r="L115" s="163"/>
      <c r="M115" s="168"/>
      <c r="T115" s="169"/>
      <c r="AT115" s="164" t="s">
        <v>476</v>
      </c>
      <c r="AU115" s="164" t="s">
        <v>86</v>
      </c>
      <c r="AV115" s="12" t="s">
        <v>86</v>
      </c>
      <c r="AW115" s="12" t="s">
        <v>38</v>
      </c>
      <c r="AX115" s="12" t="s">
        <v>84</v>
      </c>
      <c r="AY115" s="164" t="s">
        <v>146</v>
      </c>
    </row>
    <row r="116" spans="2:65" s="1" customFormat="1" ht="21.75" customHeight="1">
      <c r="B116" s="33"/>
      <c r="C116" s="149" t="s">
        <v>178</v>
      </c>
      <c r="D116" s="149" t="s">
        <v>195</v>
      </c>
      <c r="E116" s="150" t="s">
        <v>2920</v>
      </c>
      <c r="F116" s="151" t="s">
        <v>2921</v>
      </c>
      <c r="G116" s="152" t="s">
        <v>722</v>
      </c>
      <c r="H116" s="153">
        <v>256.66399999999999</v>
      </c>
      <c r="I116" s="154"/>
      <c r="J116" s="155">
        <f>ROUND(I116*H116,2)</f>
        <v>0</v>
      </c>
      <c r="K116" s="151" t="s">
        <v>967</v>
      </c>
      <c r="L116" s="33"/>
      <c r="M116" s="156" t="s">
        <v>21</v>
      </c>
      <c r="N116" s="157" t="s">
        <v>48</v>
      </c>
      <c r="P116" s="140">
        <f>O116*H116</f>
        <v>0</v>
      </c>
      <c r="Q116" s="140">
        <v>0</v>
      </c>
      <c r="R116" s="140">
        <f>Q116*H116</f>
        <v>0</v>
      </c>
      <c r="S116" s="140">
        <v>0</v>
      </c>
      <c r="T116" s="141">
        <f>S116*H116</f>
        <v>0</v>
      </c>
      <c r="AR116" s="142" t="s">
        <v>168</v>
      </c>
      <c r="AT116" s="142" t="s">
        <v>195</v>
      </c>
      <c r="AU116" s="142" t="s">
        <v>86</v>
      </c>
      <c r="AY116" s="18" t="s">
        <v>146</v>
      </c>
      <c r="BE116" s="143">
        <f>IF(N116="základní",J116,0)</f>
        <v>0</v>
      </c>
      <c r="BF116" s="143">
        <f>IF(N116="snížená",J116,0)</f>
        <v>0</v>
      </c>
      <c r="BG116" s="143">
        <f>IF(N116="zákl. přenesená",J116,0)</f>
        <v>0</v>
      </c>
      <c r="BH116" s="143">
        <f>IF(N116="sníž. přenesená",J116,0)</f>
        <v>0</v>
      </c>
      <c r="BI116" s="143">
        <f>IF(N116="nulová",J116,0)</f>
        <v>0</v>
      </c>
      <c r="BJ116" s="18" t="s">
        <v>84</v>
      </c>
      <c r="BK116" s="143">
        <f>ROUND(I116*H116,2)</f>
        <v>0</v>
      </c>
      <c r="BL116" s="18" t="s">
        <v>168</v>
      </c>
      <c r="BM116" s="142" t="s">
        <v>2922</v>
      </c>
    </row>
    <row r="117" spans="2:65" s="1" customFormat="1" ht="19.5">
      <c r="B117" s="33"/>
      <c r="D117" s="144" t="s">
        <v>154</v>
      </c>
      <c r="F117" s="145" t="s">
        <v>2923</v>
      </c>
      <c r="I117" s="146"/>
      <c r="L117" s="33"/>
      <c r="M117" s="147"/>
      <c r="T117" s="54"/>
      <c r="AT117" s="18" t="s">
        <v>154</v>
      </c>
      <c r="AU117" s="18" t="s">
        <v>86</v>
      </c>
    </row>
    <row r="118" spans="2:65" s="1" customFormat="1" ht="11.25">
      <c r="B118" s="33"/>
      <c r="D118" s="181" t="s">
        <v>970</v>
      </c>
      <c r="F118" s="182" t="s">
        <v>2924</v>
      </c>
      <c r="I118" s="146"/>
      <c r="L118" s="33"/>
      <c r="M118" s="147"/>
      <c r="T118" s="54"/>
      <c r="AT118" s="18" t="s">
        <v>970</v>
      </c>
      <c r="AU118" s="18" t="s">
        <v>86</v>
      </c>
    </row>
    <row r="119" spans="2:65" s="12" customFormat="1" ht="11.25">
      <c r="B119" s="163"/>
      <c r="D119" s="144" t="s">
        <v>476</v>
      </c>
      <c r="E119" s="164" t="s">
        <v>21</v>
      </c>
      <c r="F119" s="165" t="s">
        <v>2912</v>
      </c>
      <c r="H119" s="166">
        <v>51.704000000000001</v>
      </c>
      <c r="I119" s="167"/>
      <c r="L119" s="163"/>
      <c r="M119" s="168"/>
      <c r="T119" s="169"/>
      <c r="AT119" s="164" t="s">
        <v>476</v>
      </c>
      <c r="AU119" s="164" t="s">
        <v>86</v>
      </c>
      <c r="AV119" s="12" t="s">
        <v>86</v>
      </c>
      <c r="AW119" s="12" t="s">
        <v>38</v>
      </c>
      <c r="AX119" s="12" t="s">
        <v>77</v>
      </c>
      <c r="AY119" s="164" t="s">
        <v>146</v>
      </c>
    </row>
    <row r="120" spans="2:65" s="12" customFormat="1" ht="11.25">
      <c r="B120" s="163"/>
      <c r="D120" s="144" t="s">
        <v>476</v>
      </c>
      <c r="E120" s="164" t="s">
        <v>21</v>
      </c>
      <c r="F120" s="165" t="s">
        <v>2913</v>
      </c>
      <c r="H120" s="166">
        <v>93</v>
      </c>
      <c r="I120" s="167"/>
      <c r="L120" s="163"/>
      <c r="M120" s="168"/>
      <c r="T120" s="169"/>
      <c r="AT120" s="164" t="s">
        <v>476</v>
      </c>
      <c r="AU120" s="164" t="s">
        <v>86</v>
      </c>
      <c r="AV120" s="12" t="s">
        <v>86</v>
      </c>
      <c r="AW120" s="12" t="s">
        <v>38</v>
      </c>
      <c r="AX120" s="12" t="s">
        <v>77</v>
      </c>
      <c r="AY120" s="164" t="s">
        <v>146</v>
      </c>
    </row>
    <row r="121" spans="2:65" s="12" customFormat="1" ht="11.25">
      <c r="B121" s="163"/>
      <c r="D121" s="144" t="s">
        <v>476</v>
      </c>
      <c r="E121" s="164" t="s">
        <v>21</v>
      </c>
      <c r="F121" s="165" t="s">
        <v>2914</v>
      </c>
      <c r="H121" s="166">
        <v>111.96</v>
      </c>
      <c r="I121" s="167"/>
      <c r="L121" s="163"/>
      <c r="M121" s="168"/>
      <c r="T121" s="169"/>
      <c r="AT121" s="164" t="s">
        <v>476</v>
      </c>
      <c r="AU121" s="164" t="s">
        <v>86</v>
      </c>
      <c r="AV121" s="12" t="s">
        <v>86</v>
      </c>
      <c r="AW121" s="12" t="s">
        <v>38</v>
      </c>
      <c r="AX121" s="12" t="s">
        <v>77</v>
      </c>
      <c r="AY121" s="164" t="s">
        <v>146</v>
      </c>
    </row>
    <row r="122" spans="2:65" s="13" customFormat="1" ht="11.25">
      <c r="B122" s="170"/>
      <c r="D122" s="144" t="s">
        <v>476</v>
      </c>
      <c r="E122" s="171" t="s">
        <v>21</v>
      </c>
      <c r="F122" s="172" t="s">
        <v>479</v>
      </c>
      <c r="H122" s="173">
        <v>256.66399999999999</v>
      </c>
      <c r="I122" s="174"/>
      <c r="L122" s="170"/>
      <c r="M122" s="175"/>
      <c r="T122" s="176"/>
      <c r="AT122" s="171" t="s">
        <v>476</v>
      </c>
      <c r="AU122" s="171" t="s">
        <v>86</v>
      </c>
      <c r="AV122" s="13" t="s">
        <v>168</v>
      </c>
      <c r="AW122" s="13" t="s">
        <v>38</v>
      </c>
      <c r="AX122" s="13" t="s">
        <v>84</v>
      </c>
      <c r="AY122" s="171" t="s">
        <v>146</v>
      </c>
    </row>
    <row r="123" spans="2:65" s="1" customFormat="1" ht="16.5" customHeight="1">
      <c r="B123" s="33"/>
      <c r="C123" s="149" t="s">
        <v>183</v>
      </c>
      <c r="D123" s="149" t="s">
        <v>195</v>
      </c>
      <c r="E123" s="150" t="s">
        <v>2925</v>
      </c>
      <c r="F123" s="151" t="s">
        <v>2926</v>
      </c>
      <c r="G123" s="152" t="s">
        <v>472</v>
      </c>
      <c r="H123" s="153">
        <v>10.913</v>
      </c>
      <c r="I123" s="154"/>
      <c r="J123" s="155">
        <f>ROUND(I123*H123,2)</f>
        <v>0</v>
      </c>
      <c r="K123" s="151" t="s">
        <v>967</v>
      </c>
      <c r="L123" s="33"/>
      <c r="M123" s="156" t="s">
        <v>21</v>
      </c>
      <c r="N123" s="157" t="s">
        <v>48</v>
      </c>
      <c r="P123" s="140">
        <f>O123*H123</f>
        <v>0</v>
      </c>
      <c r="Q123" s="140">
        <v>2.0999999999999999E-3</v>
      </c>
      <c r="R123" s="140">
        <f>Q123*H123</f>
        <v>2.2917299999999998E-2</v>
      </c>
      <c r="S123" s="140">
        <v>0</v>
      </c>
      <c r="T123" s="141">
        <f>S123*H123</f>
        <v>0</v>
      </c>
      <c r="AR123" s="142" t="s">
        <v>168</v>
      </c>
      <c r="AT123" s="142" t="s">
        <v>195</v>
      </c>
      <c r="AU123" s="142" t="s">
        <v>86</v>
      </c>
      <c r="AY123" s="18" t="s">
        <v>146</v>
      </c>
      <c r="BE123" s="143">
        <f>IF(N123="základní",J123,0)</f>
        <v>0</v>
      </c>
      <c r="BF123" s="143">
        <f>IF(N123="snížená",J123,0)</f>
        <v>0</v>
      </c>
      <c r="BG123" s="143">
        <f>IF(N123="zákl. přenesená",J123,0)</f>
        <v>0</v>
      </c>
      <c r="BH123" s="143">
        <f>IF(N123="sníž. přenesená",J123,0)</f>
        <v>0</v>
      </c>
      <c r="BI123" s="143">
        <f>IF(N123="nulová",J123,0)</f>
        <v>0</v>
      </c>
      <c r="BJ123" s="18" t="s">
        <v>84</v>
      </c>
      <c r="BK123" s="143">
        <f>ROUND(I123*H123,2)</f>
        <v>0</v>
      </c>
      <c r="BL123" s="18" t="s">
        <v>168</v>
      </c>
      <c r="BM123" s="142" t="s">
        <v>2927</v>
      </c>
    </row>
    <row r="124" spans="2:65" s="1" customFormat="1" ht="11.25">
      <c r="B124" s="33"/>
      <c r="D124" s="144" t="s">
        <v>154</v>
      </c>
      <c r="F124" s="145" t="s">
        <v>2928</v>
      </c>
      <c r="I124" s="146"/>
      <c r="L124" s="33"/>
      <c r="M124" s="147"/>
      <c r="T124" s="54"/>
      <c r="AT124" s="18" t="s">
        <v>154</v>
      </c>
      <c r="AU124" s="18" t="s">
        <v>86</v>
      </c>
    </row>
    <row r="125" spans="2:65" s="1" customFormat="1" ht="11.25">
      <c r="B125" s="33"/>
      <c r="D125" s="181" t="s">
        <v>970</v>
      </c>
      <c r="F125" s="182" t="s">
        <v>2929</v>
      </c>
      <c r="I125" s="146"/>
      <c r="L125" s="33"/>
      <c r="M125" s="147"/>
      <c r="T125" s="54"/>
      <c r="AT125" s="18" t="s">
        <v>970</v>
      </c>
      <c r="AU125" s="18" t="s">
        <v>86</v>
      </c>
    </row>
    <row r="126" spans="2:65" s="12" customFormat="1" ht="11.25">
      <c r="B126" s="163"/>
      <c r="D126" s="144" t="s">
        <v>476</v>
      </c>
      <c r="E126" s="164" t="s">
        <v>21</v>
      </c>
      <c r="F126" s="165" t="s">
        <v>2881</v>
      </c>
      <c r="H126" s="166">
        <v>10.913</v>
      </c>
      <c r="I126" s="167"/>
      <c r="L126" s="163"/>
      <c r="M126" s="168"/>
      <c r="T126" s="169"/>
      <c r="AT126" s="164" t="s">
        <v>476</v>
      </c>
      <c r="AU126" s="164" t="s">
        <v>86</v>
      </c>
      <c r="AV126" s="12" t="s">
        <v>86</v>
      </c>
      <c r="AW126" s="12" t="s">
        <v>38</v>
      </c>
      <c r="AX126" s="12" t="s">
        <v>84</v>
      </c>
      <c r="AY126" s="164" t="s">
        <v>146</v>
      </c>
    </row>
    <row r="127" spans="2:65" s="1" customFormat="1" ht="16.5" customHeight="1">
      <c r="B127" s="33"/>
      <c r="C127" s="149" t="s">
        <v>189</v>
      </c>
      <c r="D127" s="149" t="s">
        <v>195</v>
      </c>
      <c r="E127" s="150" t="s">
        <v>2930</v>
      </c>
      <c r="F127" s="151" t="s">
        <v>2931</v>
      </c>
      <c r="G127" s="152" t="s">
        <v>472</v>
      </c>
      <c r="H127" s="153">
        <v>10.913</v>
      </c>
      <c r="I127" s="154"/>
      <c r="J127" s="155">
        <f>ROUND(I127*H127,2)</f>
        <v>0</v>
      </c>
      <c r="K127" s="151" t="s">
        <v>967</v>
      </c>
      <c r="L127" s="33"/>
      <c r="M127" s="156" t="s">
        <v>21</v>
      </c>
      <c r="N127" s="157" t="s">
        <v>48</v>
      </c>
      <c r="P127" s="140">
        <f>O127*H127</f>
        <v>0</v>
      </c>
      <c r="Q127" s="140">
        <v>5.77E-3</v>
      </c>
      <c r="R127" s="140">
        <f>Q127*H127</f>
        <v>6.2968010000000005E-2</v>
      </c>
      <c r="S127" s="140">
        <v>0</v>
      </c>
      <c r="T127" s="141">
        <f>S127*H127</f>
        <v>0</v>
      </c>
      <c r="AR127" s="142" t="s">
        <v>168</v>
      </c>
      <c r="AT127" s="142" t="s">
        <v>195</v>
      </c>
      <c r="AU127" s="142" t="s">
        <v>86</v>
      </c>
      <c r="AY127" s="18" t="s">
        <v>146</v>
      </c>
      <c r="BE127" s="143">
        <f>IF(N127="základní",J127,0)</f>
        <v>0</v>
      </c>
      <c r="BF127" s="143">
        <f>IF(N127="snížená",J127,0)</f>
        <v>0</v>
      </c>
      <c r="BG127" s="143">
        <f>IF(N127="zákl. přenesená",J127,0)</f>
        <v>0</v>
      </c>
      <c r="BH127" s="143">
        <f>IF(N127="sníž. přenesená",J127,0)</f>
        <v>0</v>
      </c>
      <c r="BI127" s="143">
        <f>IF(N127="nulová",J127,0)</f>
        <v>0</v>
      </c>
      <c r="BJ127" s="18" t="s">
        <v>84</v>
      </c>
      <c r="BK127" s="143">
        <f>ROUND(I127*H127,2)</f>
        <v>0</v>
      </c>
      <c r="BL127" s="18" t="s">
        <v>168</v>
      </c>
      <c r="BM127" s="142" t="s">
        <v>2932</v>
      </c>
    </row>
    <row r="128" spans="2:65" s="1" customFormat="1" ht="11.25">
      <c r="B128" s="33"/>
      <c r="D128" s="144" t="s">
        <v>154</v>
      </c>
      <c r="F128" s="145" t="s">
        <v>2933</v>
      </c>
      <c r="I128" s="146"/>
      <c r="L128" s="33"/>
      <c r="M128" s="147"/>
      <c r="T128" s="54"/>
      <c r="AT128" s="18" t="s">
        <v>154</v>
      </c>
      <c r="AU128" s="18" t="s">
        <v>86</v>
      </c>
    </row>
    <row r="129" spans="2:65" s="1" customFormat="1" ht="11.25">
      <c r="B129" s="33"/>
      <c r="D129" s="181" t="s">
        <v>970</v>
      </c>
      <c r="F129" s="182" t="s">
        <v>2934</v>
      </c>
      <c r="I129" s="146"/>
      <c r="L129" s="33"/>
      <c r="M129" s="147"/>
      <c r="T129" s="54"/>
      <c r="AT129" s="18" t="s">
        <v>970</v>
      </c>
      <c r="AU129" s="18" t="s">
        <v>86</v>
      </c>
    </row>
    <row r="130" spans="2:65" s="12" customFormat="1" ht="11.25">
      <c r="B130" s="163"/>
      <c r="D130" s="144" t="s">
        <v>476</v>
      </c>
      <c r="E130" s="164" t="s">
        <v>21</v>
      </c>
      <c r="F130" s="165" t="s">
        <v>2881</v>
      </c>
      <c r="H130" s="166">
        <v>10.913</v>
      </c>
      <c r="I130" s="167"/>
      <c r="L130" s="163"/>
      <c r="M130" s="168"/>
      <c r="T130" s="169"/>
      <c r="AT130" s="164" t="s">
        <v>476</v>
      </c>
      <c r="AU130" s="164" t="s">
        <v>86</v>
      </c>
      <c r="AV130" s="12" t="s">
        <v>86</v>
      </c>
      <c r="AW130" s="12" t="s">
        <v>38</v>
      </c>
      <c r="AX130" s="12" t="s">
        <v>84</v>
      </c>
      <c r="AY130" s="164" t="s">
        <v>146</v>
      </c>
    </row>
    <row r="131" spans="2:65" s="1" customFormat="1" ht="16.5" customHeight="1">
      <c r="B131" s="33"/>
      <c r="C131" s="130" t="s">
        <v>194</v>
      </c>
      <c r="D131" s="130" t="s">
        <v>147</v>
      </c>
      <c r="E131" s="131" t="s">
        <v>2935</v>
      </c>
      <c r="F131" s="132" t="s">
        <v>2936</v>
      </c>
      <c r="G131" s="133" t="s">
        <v>472</v>
      </c>
      <c r="H131" s="134">
        <v>10.913</v>
      </c>
      <c r="I131" s="135"/>
      <c r="J131" s="136">
        <f>ROUND(I131*H131,2)</f>
        <v>0</v>
      </c>
      <c r="K131" s="132" t="s">
        <v>967</v>
      </c>
      <c r="L131" s="137"/>
      <c r="M131" s="138" t="s">
        <v>21</v>
      </c>
      <c r="N131" s="139" t="s">
        <v>48</v>
      </c>
      <c r="P131" s="140">
        <f>O131*H131</f>
        <v>0</v>
      </c>
      <c r="Q131" s="140">
        <v>1</v>
      </c>
      <c r="R131" s="140">
        <f>Q131*H131</f>
        <v>10.913</v>
      </c>
      <c r="S131" s="140">
        <v>0</v>
      </c>
      <c r="T131" s="141">
        <f>S131*H131</f>
        <v>0</v>
      </c>
      <c r="AR131" s="142" t="s">
        <v>189</v>
      </c>
      <c r="AT131" s="142" t="s">
        <v>147</v>
      </c>
      <c r="AU131" s="142" t="s">
        <v>86</v>
      </c>
      <c r="AY131" s="18" t="s">
        <v>146</v>
      </c>
      <c r="BE131" s="143">
        <f>IF(N131="základní",J131,0)</f>
        <v>0</v>
      </c>
      <c r="BF131" s="143">
        <f>IF(N131="snížená",J131,0)</f>
        <v>0</v>
      </c>
      <c r="BG131" s="143">
        <f>IF(N131="zákl. přenesená",J131,0)</f>
        <v>0</v>
      </c>
      <c r="BH131" s="143">
        <f>IF(N131="sníž. přenesená",J131,0)</f>
        <v>0</v>
      </c>
      <c r="BI131" s="143">
        <f>IF(N131="nulová",J131,0)</f>
        <v>0</v>
      </c>
      <c r="BJ131" s="18" t="s">
        <v>84</v>
      </c>
      <c r="BK131" s="143">
        <f>ROUND(I131*H131,2)</f>
        <v>0</v>
      </c>
      <c r="BL131" s="18" t="s">
        <v>168</v>
      </c>
      <c r="BM131" s="142" t="s">
        <v>2937</v>
      </c>
    </row>
    <row r="132" spans="2:65" s="1" customFormat="1" ht="11.25">
      <c r="B132" s="33"/>
      <c r="D132" s="144" t="s">
        <v>154</v>
      </c>
      <c r="F132" s="145" t="s">
        <v>2936</v>
      </c>
      <c r="I132" s="146"/>
      <c r="L132" s="33"/>
      <c r="M132" s="147"/>
      <c r="T132" s="54"/>
      <c r="AT132" s="18" t="s">
        <v>154</v>
      </c>
      <c r="AU132" s="18" t="s">
        <v>86</v>
      </c>
    </row>
    <row r="133" spans="2:65" s="14" customFormat="1" ht="11.25">
      <c r="B133" s="183"/>
      <c r="D133" s="144" t="s">
        <v>476</v>
      </c>
      <c r="E133" s="184" t="s">
        <v>21</v>
      </c>
      <c r="F133" s="185" t="s">
        <v>2938</v>
      </c>
      <c r="H133" s="184" t="s">
        <v>21</v>
      </c>
      <c r="I133" s="186"/>
      <c r="L133" s="183"/>
      <c r="M133" s="187"/>
      <c r="T133" s="188"/>
      <c r="AT133" s="184" t="s">
        <v>476</v>
      </c>
      <c r="AU133" s="184" t="s">
        <v>86</v>
      </c>
      <c r="AV133" s="14" t="s">
        <v>84</v>
      </c>
      <c r="AW133" s="14" t="s">
        <v>38</v>
      </c>
      <c r="AX133" s="14" t="s">
        <v>77</v>
      </c>
      <c r="AY133" s="184" t="s">
        <v>146</v>
      </c>
    </row>
    <row r="134" spans="2:65" s="12" customFormat="1" ht="11.25">
      <c r="B134" s="163"/>
      <c r="D134" s="144" t="s">
        <v>476</v>
      </c>
      <c r="E134" s="164" t="s">
        <v>21</v>
      </c>
      <c r="F134" s="165" t="s">
        <v>2939</v>
      </c>
      <c r="H134" s="166">
        <v>10.913</v>
      </c>
      <c r="I134" s="167"/>
      <c r="L134" s="163"/>
      <c r="M134" s="168"/>
      <c r="T134" s="169"/>
      <c r="AT134" s="164" t="s">
        <v>476</v>
      </c>
      <c r="AU134" s="164" t="s">
        <v>86</v>
      </c>
      <c r="AV134" s="12" t="s">
        <v>86</v>
      </c>
      <c r="AW134" s="12" t="s">
        <v>38</v>
      </c>
      <c r="AX134" s="12" t="s">
        <v>77</v>
      </c>
      <c r="AY134" s="164" t="s">
        <v>146</v>
      </c>
    </row>
    <row r="135" spans="2:65" s="13" customFormat="1" ht="11.25">
      <c r="B135" s="170"/>
      <c r="D135" s="144" t="s">
        <v>476</v>
      </c>
      <c r="E135" s="171" t="s">
        <v>2881</v>
      </c>
      <c r="F135" s="172" t="s">
        <v>479</v>
      </c>
      <c r="H135" s="173">
        <v>10.913</v>
      </c>
      <c r="I135" s="174"/>
      <c r="L135" s="170"/>
      <c r="M135" s="175"/>
      <c r="T135" s="176"/>
      <c r="AT135" s="171" t="s">
        <v>476</v>
      </c>
      <c r="AU135" s="171" t="s">
        <v>86</v>
      </c>
      <c r="AV135" s="13" t="s">
        <v>168</v>
      </c>
      <c r="AW135" s="13" t="s">
        <v>38</v>
      </c>
      <c r="AX135" s="13" t="s">
        <v>84</v>
      </c>
      <c r="AY135" s="171" t="s">
        <v>146</v>
      </c>
    </row>
    <row r="136" spans="2:65" s="1" customFormat="1" ht="16.5" customHeight="1">
      <c r="B136" s="33"/>
      <c r="C136" s="149" t="s">
        <v>200</v>
      </c>
      <c r="D136" s="149" t="s">
        <v>195</v>
      </c>
      <c r="E136" s="150" t="s">
        <v>2940</v>
      </c>
      <c r="F136" s="151" t="s">
        <v>2941</v>
      </c>
      <c r="G136" s="152" t="s">
        <v>472</v>
      </c>
      <c r="H136" s="153">
        <v>10.913</v>
      </c>
      <c r="I136" s="154"/>
      <c r="J136" s="155">
        <f>ROUND(I136*H136,2)</f>
        <v>0</v>
      </c>
      <c r="K136" s="151" t="s">
        <v>967</v>
      </c>
      <c r="L136" s="33"/>
      <c r="M136" s="156" t="s">
        <v>21</v>
      </c>
      <c r="N136" s="157" t="s">
        <v>48</v>
      </c>
      <c r="P136" s="140">
        <f>O136*H136</f>
        <v>0</v>
      </c>
      <c r="Q136" s="140">
        <v>7.2000000000000005E-4</v>
      </c>
      <c r="R136" s="140">
        <f>Q136*H136</f>
        <v>7.8573600000000007E-3</v>
      </c>
      <c r="S136" s="140">
        <v>0</v>
      </c>
      <c r="T136" s="141">
        <f>S136*H136</f>
        <v>0</v>
      </c>
      <c r="AR136" s="142" t="s">
        <v>168</v>
      </c>
      <c r="AT136" s="142" t="s">
        <v>195</v>
      </c>
      <c r="AU136" s="142" t="s">
        <v>86</v>
      </c>
      <c r="AY136" s="18" t="s">
        <v>146</v>
      </c>
      <c r="BE136" s="143">
        <f>IF(N136="základní",J136,0)</f>
        <v>0</v>
      </c>
      <c r="BF136" s="143">
        <f>IF(N136="snížená",J136,0)</f>
        <v>0</v>
      </c>
      <c r="BG136" s="143">
        <f>IF(N136="zákl. přenesená",J136,0)</f>
        <v>0</v>
      </c>
      <c r="BH136" s="143">
        <f>IF(N136="sníž. přenesená",J136,0)</f>
        <v>0</v>
      </c>
      <c r="BI136" s="143">
        <f>IF(N136="nulová",J136,0)</f>
        <v>0</v>
      </c>
      <c r="BJ136" s="18" t="s">
        <v>84</v>
      </c>
      <c r="BK136" s="143">
        <f>ROUND(I136*H136,2)</f>
        <v>0</v>
      </c>
      <c r="BL136" s="18" t="s">
        <v>168</v>
      </c>
      <c r="BM136" s="142" t="s">
        <v>2942</v>
      </c>
    </row>
    <row r="137" spans="2:65" s="1" customFormat="1" ht="11.25">
      <c r="B137" s="33"/>
      <c r="D137" s="144" t="s">
        <v>154</v>
      </c>
      <c r="F137" s="145" t="s">
        <v>2943</v>
      </c>
      <c r="I137" s="146"/>
      <c r="L137" s="33"/>
      <c r="M137" s="147"/>
      <c r="T137" s="54"/>
      <c r="AT137" s="18" t="s">
        <v>154</v>
      </c>
      <c r="AU137" s="18" t="s">
        <v>86</v>
      </c>
    </row>
    <row r="138" spans="2:65" s="1" customFormat="1" ht="11.25">
      <c r="B138" s="33"/>
      <c r="D138" s="181" t="s">
        <v>970</v>
      </c>
      <c r="F138" s="182" t="s">
        <v>2944</v>
      </c>
      <c r="I138" s="146"/>
      <c r="L138" s="33"/>
      <c r="M138" s="147"/>
      <c r="T138" s="54"/>
      <c r="AT138" s="18" t="s">
        <v>970</v>
      </c>
      <c r="AU138" s="18" t="s">
        <v>86</v>
      </c>
    </row>
    <row r="139" spans="2:65" s="12" customFormat="1" ht="11.25">
      <c r="B139" s="163"/>
      <c r="D139" s="144" t="s">
        <v>476</v>
      </c>
      <c r="E139" s="164" t="s">
        <v>21</v>
      </c>
      <c r="F139" s="165" t="s">
        <v>2881</v>
      </c>
      <c r="H139" s="166">
        <v>10.913</v>
      </c>
      <c r="I139" s="167"/>
      <c r="L139" s="163"/>
      <c r="M139" s="168"/>
      <c r="T139" s="169"/>
      <c r="AT139" s="164" t="s">
        <v>476</v>
      </c>
      <c r="AU139" s="164" t="s">
        <v>86</v>
      </c>
      <c r="AV139" s="12" t="s">
        <v>86</v>
      </c>
      <c r="AW139" s="12" t="s">
        <v>38</v>
      </c>
      <c r="AX139" s="12" t="s">
        <v>84</v>
      </c>
      <c r="AY139" s="164" t="s">
        <v>146</v>
      </c>
    </row>
    <row r="140" spans="2:65" s="11" customFormat="1" ht="22.9" customHeight="1">
      <c r="B140" s="120"/>
      <c r="D140" s="121" t="s">
        <v>76</v>
      </c>
      <c r="E140" s="158" t="s">
        <v>86</v>
      </c>
      <c r="F140" s="158" t="s">
        <v>1295</v>
      </c>
      <c r="I140" s="123"/>
      <c r="J140" s="159">
        <f>BK140</f>
        <v>0</v>
      </c>
      <c r="L140" s="120"/>
      <c r="M140" s="125"/>
      <c r="P140" s="126">
        <f>SUM(P141:P163)</f>
        <v>0</v>
      </c>
      <c r="R140" s="126">
        <f>SUM(R141:R163)</f>
        <v>4.4651101100000004</v>
      </c>
      <c r="T140" s="127">
        <f>SUM(T141:T163)</f>
        <v>0</v>
      </c>
      <c r="AR140" s="121" t="s">
        <v>84</v>
      </c>
      <c r="AT140" s="128" t="s">
        <v>76</v>
      </c>
      <c r="AU140" s="128" t="s">
        <v>84</v>
      </c>
      <c r="AY140" s="121" t="s">
        <v>146</v>
      </c>
      <c r="BK140" s="129">
        <f>SUM(BK141:BK163)</f>
        <v>0</v>
      </c>
    </row>
    <row r="141" spans="2:65" s="1" customFormat="1" ht="16.5" customHeight="1">
      <c r="B141" s="33"/>
      <c r="C141" s="149" t="s">
        <v>204</v>
      </c>
      <c r="D141" s="149" t="s">
        <v>195</v>
      </c>
      <c r="E141" s="150" t="s">
        <v>2945</v>
      </c>
      <c r="F141" s="151" t="s">
        <v>2946</v>
      </c>
      <c r="G141" s="152" t="s">
        <v>472</v>
      </c>
      <c r="H141" s="153">
        <v>4.0609999999999999</v>
      </c>
      <c r="I141" s="154"/>
      <c r="J141" s="155">
        <f>ROUND(I141*H141,2)</f>
        <v>0</v>
      </c>
      <c r="K141" s="151" t="s">
        <v>967</v>
      </c>
      <c r="L141" s="33"/>
      <c r="M141" s="156" t="s">
        <v>21</v>
      </c>
      <c r="N141" s="157" t="s">
        <v>48</v>
      </c>
      <c r="P141" s="140">
        <f>O141*H141</f>
        <v>0</v>
      </c>
      <c r="Q141" s="140">
        <v>9.9510000000000001E-2</v>
      </c>
      <c r="R141" s="140">
        <f>Q141*H141</f>
        <v>0.40411011000000002</v>
      </c>
      <c r="S141" s="140">
        <v>0</v>
      </c>
      <c r="T141" s="141">
        <f>S141*H141</f>
        <v>0</v>
      </c>
      <c r="AR141" s="142" t="s">
        <v>168</v>
      </c>
      <c r="AT141" s="142" t="s">
        <v>195</v>
      </c>
      <c r="AU141" s="142" t="s">
        <v>86</v>
      </c>
      <c r="AY141" s="18" t="s">
        <v>146</v>
      </c>
      <c r="BE141" s="143">
        <f>IF(N141="základní",J141,0)</f>
        <v>0</v>
      </c>
      <c r="BF141" s="143">
        <f>IF(N141="snížená",J141,0)</f>
        <v>0</v>
      </c>
      <c r="BG141" s="143">
        <f>IF(N141="zákl. přenesená",J141,0)</f>
        <v>0</v>
      </c>
      <c r="BH141" s="143">
        <f>IF(N141="sníž. přenesená",J141,0)</f>
        <v>0</v>
      </c>
      <c r="BI141" s="143">
        <f>IF(N141="nulová",J141,0)</f>
        <v>0</v>
      </c>
      <c r="BJ141" s="18" t="s">
        <v>84</v>
      </c>
      <c r="BK141" s="143">
        <f>ROUND(I141*H141,2)</f>
        <v>0</v>
      </c>
      <c r="BL141" s="18" t="s">
        <v>168</v>
      </c>
      <c r="BM141" s="142" t="s">
        <v>2947</v>
      </c>
    </row>
    <row r="142" spans="2:65" s="1" customFormat="1" ht="11.25">
      <c r="B142" s="33"/>
      <c r="D142" s="144" t="s">
        <v>154</v>
      </c>
      <c r="F142" s="145" t="s">
        <v>2948</v>
      </c>
      <c r="I142" s="146"/>
      <c r="L142" s="33"/>
      <c r="M142" s="147"/>
      <c r="T142" s="54"/>
      <c r="AT142" s="18" t="s">
        <v>154</v>
      </c>
      <c r="AU142" s="18" t="s">
        <v>86</v>
      </c>
    </row>
    <row r="143" spans="2:65" s="1" customFormat="1" ht="11.25">
      <c r="B143" s="33"/>
      <c r="D143" s="181" t="s">
        <v>970</v>
      </c>
      <c r="F143" s="182" t="s">
        <v>2949</v>
      </c>
      <c r="I143" s="146"/>
      <c r="L143" s="33"/>
      <c r="M143" s="147"/>
      <c r="T143" s="54"/>
      <c r="AT143" s="18" t="s">
        <v>970</v>
      </c>
      <c r="AU143" s="18" t="s">
        <v>86</v>
      </c>
    </row>
    <row r="144" spans="2:65" s="12" customFormat="1" ht="11.25">
      <c r="B144" s="163"/>
      <c r="D144" s="144" t="s">
        <v>476</v>
      </c>
      <c r="E144" s="164" t="s">
        <v>21</v>
      </c>
      <c r="F144" s="165" t="s">
        <v>2884</v>
      </c>
      <c r="H144" s="166">
        <v>2.1080000000000001</v>
      </c>
      <c r="I144" s="167"/>
      <c r="L144" s="163"/>
      <c r="M144" s="168"/>
      <c r="T144" s="169"/>
      <c r="AT144" s="164" t="s">
        <v>476</v>
      </c>
      <c r="AU144" s="164" t="s">
        <v>86</v>
      </c>
      <c r="AV144" s="12" t="s">
        <v>86</v>
      </c>
      <c r="AW144" s="12" t="s">
        <v>38</v>
      </c>
      <c r="AX144" s="12" t="s">
        <v>77</v>
      </c>
      <c r="AY144" s="164" t="s">
        <v>146</v>
      </c>
    </row>
    <row r="145" spans="2:65" s="12" customFormat="1" ht="11.25">
      <c r="B145" s="163"/>
      <c r="D145" s="144" t="s">
        <v>476</v>
      </c>
      <c r="E145" s="164" t="s">
        <v>21</v>
      </c>
      <c r="F145" s="165" t="s">
        <v>2878</v>
      </c>
      <c r="H145" s="166">
        <v>1.9530000000000001</v>
      </c>
      <c r="I145" s="167"/>
      <c r="L145" s="163"/>
      <c r="M145" s="168"/>
      <c r="T145" s="169"/>
      <c r="AT145" s="164" t="s">
        <v>476</v>
      </c>
      <c r="AU145" s="164" t="s">
        <v>86</v>
      </c>
      <c r="AV145" s="12" t="s">
        <v>86</v>
      </c>
      <c r="AW145" s="12" t="s">
        <v>38</v>
      </c>
      <c r="AX145" s="12" t="s">
        <v>77</v>
      </c>
      <c r="AY145" s="164" t="s">
        <v>146</v>
      </c>
    </row>
    <row r="146" spans="2:65" s="13" customFormat="1" ht="11.25">
      <c r="B146" s="170"/>
      <c r="D146" s="144" t="s">
        <v>476</v>
      </c>
      <c r="E146" s="171" t="s">
        <v>21</v>
      </c>
      <c r="F146" s="172" t="s">
        <v>479</v>
      </c>
      <c r="H146" s="173">
        <v>4.0609999999999999</v>
      </c>
      <c r="I146" s="174"/>
      <c r="L146" s="170"/>
      <c r="M146" s="175"/>
      <c r="T146" s="176"/>
      <c r="AT146" s="171" t="s">
        <v>476</v>
      </c>
      <c r="AU146" s="171" t="s">
        <v>86</v>
      </c>
      <c r="AV146" s="13" t="s">
        <v>168</v>
      </c>
      <c r="AW146" s="13" t="s">
        <v>38</v>
      </c>
      <c r="AX146" s="13" t="s">
        <v>84</v>
      </c>
      <c r="AY146" s="171" t="s">
        <v>146</v>
      </c>
    </row>
    <row r="147" spans="2:65" s="1" customFormat="1" ht="16.5" customHeight="1">
      <c r="B147" s="33"/>
      <c r="C147" s="130" t="s">
        <v>208</v>
      </c>
      <c r="D147" s="130" t="s">
        <v>147</v>
      </c>
      <c r="E147" s="131" t="s">
        <v>2950</v>
      </c>
      <c r="F147" s="132" t="s">
        <v>2951</v>
      </c>
      <c r="G147" s="133" t="s">
        <v>472</v>
      </c>
      <c r="H147" s="134">
        <v>2.1080000000000001</v>
      </c>
      <c r="I147" s="135"/>
      <c r="J147" s="136">
        <f>ROUND(I147*H147,2)</f>
        <v>0</v>
      </c>
      <c r="K147" s="132" t="s">
        <v>21</v>
      </c>
      <c r="L147" s="137"/>
      <c r="M147" s="138" t="s">
        <v>21</v>
      </c>
      <c r="N147" s="139" t="s">
        <v>48</v>
      </c>
      <c r="P147" s="140">
        <f>O147*H147</f>
        <v>0</v>
      </c>
      <c r="Q147" s="140">
        <v>1</v>
      </c>
      <c r="R147" s="140">
        <f>Q147*H147</f>
        <v>2.1080000000000001</v>
      </c>
      <c r="S147" s="140">
        <v>0</v>
      </c>
      <c r="T147" s="141">
        <f>S147*H147</f>
        <v>0</v>
      </c>
      <c r="AR147" s="142" t="s">
        <v>189</v>
      </c>
      <c r="AT147" s="142" t="s">
        <v>147</v>
      </c>
      <c r="AU147" s="142" t="s">
        <v>86</v>
      </c>
      <c r="AY147" s="18" t="s">
        <v>146</v>
      </c>
      <c r="BE147" s="143">
        <f>IF(N147="základní",J147,0)</f>
        <v>0</v>
      </c>
      <c r="BF147" s="143">
        <f>IF(N147="snížená",J147,0)</f>
        <v>0</v>
      </c>
      <c r="BG147" s="143">
        <f>IF(N147="zákl. přenesená",J147,0)</f>
        <v>0</v>
      </c>
      <c r="BH147" s="143">
        <f>IF(N147="sníž. přenesená",J147,0)</f>
        <v>0</v>
      </c>
      <c r="BI147" s="143">
        <f>IF(N147="nulová",J147,0)</f>
        <v>0</v>
      </c>
      <c r="BJ147" s="18" t="s">
        <v>84</v>
      </c>
      <c r="BK147" s="143">
        <f>ROUND(I147*H147,2)</f>
        <v>0</v>
      </c>
      <c r="BL147" s="18" t="s">
        <v>168</v>
      </c>
      <c r="BM147" s="142" t="s">
        <v>2952</v>
      </c>
    </row>
    <row r="148" spans="2:65" s="1" customFormat="1" ht="39">
      <c r="B148" s="33"/>
      <c r="D148" s="144" t="s">
        <v>154</v>
      </c>
      <c r="F148" s="145" t="s">
        <v>2953</v>
      </c>
      <c r="I148" s="146"/>
      <c r="L148" s="33"/>
      <c r="M148" s="147"/>
      <c r="T148" s="54"/>
      <c r="AT148" s="18" t="s">
        <v>154</v>
      </c>
      <c r="AU148" s="18" t="s">
        <v>86</v>
      </c>
    </row>
    <row r="149" spans="2:65" s="14" customFormat="1" ht="11.25">
      <c r="B149" s="183"/>
      <c r="D149" s="144" t="s">
        <v>476</v>
      </c>
      <c r="E149" s="184" t="s">
        <v>21</v>
      </c>
      <c r="F149" s="185" t="s">
        <v>1114</v>
      </c>
      <c r="H149" s="184" t="s">
        <v>21</v>
      </c>
      <c r="I149" s="186"/>
      <c r="L149" s="183"/>
      <c r="M149" s="187"/>
      <c r="T149" s="188"/>
      <c r="AT149" s="184" t="s">
        <v>476</v>
      </c>
      <c r="AU149" s="184" t="s">
        <v>86</v>
      </c>
      <c r="AV149" s="14" t="s">
        <v>84</v>
      </c>
      <c r="AW149" s="14" t="s">
        <v>38</v>
      </c>
      <c r="AX149" s="14" t="s">
        <v>77</v>
      </c>
      <c r="AY149" s="184" t="s">
        <v>146</v>
      </c>
    </row>
    <row r="150" spans="2:65" s="14" customFormat="1" ht="11.25">
      <c r="B150" s="183"/>
      <c r="D150" s="144" t="s">
        <v>476</v>
      </c>
      <c r="E150" s="184" t="s">
        <v>21</v>
      </c>
      <c r="F150" s="185" t="s">
        <v>2954</v>
      </c>
      <c r="H150" s="184" t="s">
        <v>21</v>
      </c>
      <c r="I150" s="186"/>
      <c r="L150" s="183"/>
      <c r="M150" s="187"/>
      <c r="T150" s="188"/>
      <c r="AT150" s="184" t="s">
        <v>476</v>
      </c>
      <c r="AU150" s="184" t="s">
        <v>86</v>
      </c>
      <c r="AV150" s="14" t="s">
        <v>84</v>
      </c>
      <c r="AW150" s="14" t="s">
        <v>38</v>
      </c>
      <c r="AX150" s="14" t="s">
        <v>77</v>
      </c>
      <c r="AY150" s="184" t="s">
        <v>146</v>
      </c>
    </row>
    <row r="151" spans="2:65" s="12" customFormat="1" ht="11.25">
      <c r="B151" s="163"/>
      <c r="D151" s="144" t="s">
        <v>476</v>
      </c>
      <c r="E151" s="164" t="s">
        <v>21</v>
      </c>
      <c r="F151" s="165" t="s">
        <v>2955</v>
      </c>
      <c r="H151" s="166">
        <v>2.1080000000000001</v>
      </c>
      <c r="I151" s="167"/>
      <c r="L151" s="163"/>
      <c r="M151" s="168"/>
      <c r="T151" s="169"/>
      <c r="AT151" s="164" t="s">
        <v>476</v>
      </c>
      <c r="AU151" s="164" t="s">
        <v>86</v>
      </c>
      <c r="AV151" s="12" t="s">
        <v>86</v>
      </c>
      <c r="AW151" s="12" t="s">
        <v>38</v>
      </c>
      <c r="AX151" s="12" t="s">
        <v>77</v>
      </c>
      <c r="AY151" s="164" t="s">
        <v>146</v>
      </c>
    </row>
    <row r="152" spans="2:65" s="13" customFormat="1" ht="11.25">
      <c r="B152" s="170"/>
      <c r="D152" s="144" t="s">
        <v>476</v>
      </c>
      <c r="E152" s="171" t="s">
        <v>2884</v>
      </c>
      <c r="F152" s="172" t="s">
        <v>479</v>
      </c>
      <c r="H152" s="173">
        <v>2.1080000000000001</v>
      </c>
      <c r="I152" s="174"/>
      <c r="L152" s="170"/>
      <c r="M152" s="175"/>
      <c r="T152" s="176"/>
      <c r="AT152" s="171" t="s">
        <v>476</v>
      </c>
      <c r="AU152" s="171" t="s">
        <v>86</v>
      </c>
      <c r="AV152" s="13" t="s">
        <v>168</v>
      </c>
      <c r="AW152" s="13" t="s">
        <v>38</v>
      </c>
      <c r="AX152" s="13" t="s">
        <v>84</v>
      </c>
      <c r="AY152" s="171" t="s">
        <v>146</v>
      </c>
    </row>
    <row r="153" spans="2:65" s="1" customFormat="1" ht="16.5" customHeight="1">
      <c r="B153" s="33"/>
      <c r="C153" s="130" t="s">
        <v>214</v>
      </c>
      <c r="D153" s="130" t="s">
        <v>147</v>
      </c>
      <c r="E153" s="131" t="s">
        <v>2956</v>
      </c>
      <c r="F153" s="132" t="s">
        <v>2957</v>
      </c>
      <c r="G153" s="133" t="s">
        <v>472</v>
      </c>
      <c r="H153" s="134">
        <v>1.9530000000000001</v>
      </c>
      <c r="I153" s="135"/>
      <c r="J153" s="136">
        <f>ROUND(I153*H153,2)</f>
        <v>0</v>
      </c>
      <c r="K153" s="132" t="s">
        <v>21</v>
      </c>
      <c r="L153" s="137"/>
      <c r="M153" s="138" t="s">
        <v>21</v>
      </c>
      <c r="N153" s="139" t="s">
        <v>48</v>
      </c>
      <c r="P153" s="140">
        <f>O153*H153</f>
        <v>0</v>
      </c>
      <c r="Q153" s="140">
        <v>1</v>
      </c>
      <c r="R153" s="140">
        <f>Q153*H153</f>
        <v>1.9530000000000001</v>
      </c>
      <c r="S153" s="140">
        <v>0</v>
      </c>
      <c r="T153" s="141">
        <f>S153*H153</f>
        <v>0</v>
      </c>
      <c r="AR153" s="142" t="s">
        <v>189</v>
      </c>
      <c r="AT153" s="142" t="s">
        <v>147</v>
      </c>
      <c r="AU153" s="142" t="s">
        <v>86</v>
      </c>
      <c r="AY153" s="18" t="s">
        <v>146</v>
      </c>
      <c r="BE153" s="143">
        <f>IF(N153="základní",J153,0)</f>
        <v>0</v>
      </c>
      <c r="BF153" s="143">
        <f>IF(N153="snížená",J153,0)</f>
        <v>0</v>
      </c>
      <c r="BG153" s="143">
        <f>IF(N153="zákl. přenesená",J153,0)</f>
        <v>0</v>
      </c>
      <c r="BH153" s="143">
        <f>IF(N153="sníž. přenesená",J153,0)</f>
        <v>0</v>
      </c>
      <c r="BI153" s="143">
        <f>IF(N153="nulová",J153,0)</f>
        <v>0</v>
      </c>
      <c r="BJ153" s="18" t="s">
        <v>84</v>
      </c>
      <c r="BK153" s="143">
        <f>ROUND(I153*H153,2)</f>
        <v>0</v>
      </c>
      <c r="BL153" s="18" t="s">
        <v>168</v>
      </c>
      <c r="BM153" s="142" t="s">
        <v>2958</v>
      </c>
    </row>
    <row r="154" spans="2:65" s="1" customFormat="1" ht="29.25">
      <c r="B154" s="33"/>
      <c r="D154" s="144" t="s">
        <v>154</v>
      </c>
      <c r="F154" s="145" t="s">
        <v>2959</v>
      </c>
      <c r="I154" s="146"/>
      <c r="L154" s="33"/>
      <c r="M154" s="147"/>
      <c r="T154" s="54"/>
      <c r="AT154" s="18" t="s">
        <v>154</v>
      </c>
      <c r="AU154" s="18" t="s">
        <v>86</v>
      </c>
    </row>
    <row r="155" spans="2:65" s="12" customFormat="1" ht="11.25">
      <c r="B155" s="163"/>
      <c r="D155" s="144" t="s">
        <v>476</v>
      </c>
      <c r="E155" s="164" t="s">
        <v>2878</v>
      </c>
      <c r="F155" s="165" t="s">
        <v>2960</v>
      </c>
      <c r="H155" s="166">
        <v>1.9530000000000001</v>
      </c>
      <c r="I155" s="167"/>
      <c r="L155" s="163"/>
      <c r="M155" s="168"/>
      <c r="T155" s="169"/>
      <c r="AT155" s="164" t="s">
        <v>476</v>
      </c>
      <c r="AU155" s="164" t="s">
        <v>86</v>
      </c>
      <c r="AV155" s="12" t="s">
        <v>86</v>
      </c>
      <c r="AW155" s="12" t="s">
        <v>38</v>
      </c>
      <c r="AX155" s="12" t="s">
        <v>84</v>
      </c>
      <c r="AY155" s="164" t="s">
        <v>146</v>
      </c>
    </row>
    <row r="156" spans="2:65" s="1" customFormat="1" ht="16.5" customHeight="1">
      <c r="B156" s="33"/>
      <c r="C156" s="149" t="s">
        <v>219</v>
      </c>
      <c r="D156" s="149" t="s">
        <v>195</v>
      </c>
      <c r="E156" s="150" t="s">
        <v>2961</v>
      </c>
      <c r="F156" s="151" t="s">
        <v>2962</v>
      </c>
      <c r="G156" s="152" t="s">
        <v>472</v>
      </c>
      <c r="H156" s="153">
        <v>4.0609999999999999</v>
      </c>
      <c r="I156" s="154"/>
      <c r="J156" s="155">
        <f>ROUND(I156*H156,2)</f>
        <v>0</v>
      </c>
      <c r="K156" s="151" t="s">
        <v>967</v>
      </c>
      <c r="L156" s="33"/>
      <c r="M156" s="156" t="s">
        <v>21</v>
      </c>
      <c r="N156" s="157" t="s">
        <v>48</v>
      </c>
      <c r="P156" s="140">
        <f>O156*H156</f>
        <v>0</v>
      </c>
      <c r="Q156" s="140">
        <v>0</v>
      </c>
      <c r="R156" s="140">
        <f>Q156*H156</f>
        <v>0</v>
      </c>
      <c r="S156" s="140">
        <v>0</v>
      </c>
      <c r="T156" s="141">
        <f>S156*H156</f>
        <v>0</v>
      </c>
      <c r="AR156" s="142" t="s">
        <v>168</v>
      </c>
      <c r="AT156" s="142" t="s">
        <v>195</v>
      </c>
      <c r="AU156" s="142" t="s">
        <v>86</v>
      </c>
      <c r="AY156" s="18" t="s">
        <v>146</v>
      </c>
      <c r="BE156" s="143">
        <f>IF(N156="základní",J156,0)</f>
        <v>0</v>
      </c>
      <c r="BF156" s="143">
        <f>IF(N156="snížená",J156,0)</f>
        <v>0</v>
      </c>
      <c r="BG156" s="143">
        <f>IF(N156="zákl. přenesená",J156,0)</f>
        <v>0</v>
      </c>
      <c r="BH156" s="143">
        <f>IF(N156="sníž. přenesená",J156,0)</f>
        <v>0</v>
      </c>
      <c r="BI156" s="143">
        <f>IF(N156="nulová",J156,0)</f>
        <v>0</v>
      </c>
      <c r="BJ156" s="18" t="s">
        <v>84</v>
      </c>
      <c r="BK156" s="143">
        <f>ROUND(I156*H156,2)</f>
        <v>0</v>
      </c>
      <c r="BL156" s="18" t="s">
        <v>168</v>
      </c>
      <c r="BM156" s="142" t="s">
        <v>2963</v>
      </c>
    </row>
    <row r="157" spans="2:65" s="1" customFormat="1" ht="11.25">
      <c r="B157" s="33"/>
      <c r="D157" s="144" t="s">
        <v>154</v>
      </c>
      <c r="F157" s="145" t="s">
        <v>2964</v>
      </c>
      <c r="I157" s="146"/>
      <c r="L157" s="33"/>
      <c r="M157" s="147"/>
      <c r="T157" s="54"/>
      <c r="AT157" s="18" t="s">
        <v>154</v>
      </c>
      <c r="AU157" s="18" t="s">
        <v>86</v>
      </c>
    </row>
    <row r="158" spans="2:65" s="1" customFormat="1" ht="11.25">
      <c r="B158" s="33"/>
      <c r="D158" s="181" t="s">
        <v>970</v>
      </c>
      <c r="F158" s="182" t="s">
        <v>2965</v>
      </c>
      <c r="I158" s="146"/>
      <c r="L158" s="33"/>
      <c r="M158" s="147"/>
      <c r="T158" s="54"/>
      <c r="AT158" s="18" t="s">
        <v>970</v>
      </c>
      <c r="AU158" s="18" t="s">
        <v>86</v>
      </c>
    </row>
    <row r="159" spans="2:65" s="12" customFormat="1" ht="11.25">
      <c r="B159" s="163"/>
      <c r="D159" s="144" t="s">
        <v>476</v>
      </c>
      <c r="E159" s="164" t="s">
        <v>21</v>
      </c>
      <c r="F159" s="165" t="s">
        <v>2884</v>
      </c>
      <c r="H159" s="166">
        <v>2.1080000000000001</v>
      </c>
      <c r="I159" s="167"/>
      <c r="L159" s="163"/>
      <c r="M159" s="168"/>
      <c r="T159" s="169"/>
      <c r="AT159" s="164" t="s">
        <v>476</v>
      </c>
      <c r="AU159" s="164" t="s">
        <v>86</v>
      </c>
      <c r="AV159" s="12" t="s">
        <v>86</v>
      </c>
      <c r="AW159" s="12" t="s">
        <v>38</v>
      </c>
      <c r="AX159" s="12" t="s">
        <v>77</v>
      </c>
      <c r="AY159" s="164" t="s">
        <v>146</v>
      </c>
    </row>
    <row r="160" spans="2:65" s="12" customFormat="1" ht="11.25">
      <c r="B160" s="163"/>
      <c r="D160" s="144" t="s">
        <v>476</v>
      </c>
      <c r="E160" s="164" t="s">
        <v>21</v>
      </c>
      <c r="F160" s="165" t="s">
        <v>2878</v>
      </c>
      <c r="H160" s="166">
        <v>1.9530000000000001</v>
      </c>
      <c r="I160" s="167"/>
      <c r="L160" s="163"/>
      <c r="M160" s="168"/>
      <c r="T160" s="169"/>
      <c r="AT160" s="164" t="s">
        <v>476</v>
      </c>
      <c r="AU160" s="164" t="s">
        <v>86</v>
      </c>
      <c r="AV160" s="12" t="s">
        <v>86</v>
      </c>
      <c r="AW160" s="12" t="s">
        <v>38</v>
      </c>
      <c r="AX160" s="12" t="s">
        <v>77</v>
      </c>
      <c r="AY160" s="164" t="s">
        <v>146</v>
      </c>
    </row>
    <row r="161" spans="2:65" s="13" customFormat="1" ht="11.25">
      <c r="B161" s="170"/>
      <c r="D161" s="144" t="s">
        <v>476</v>
      </c>
      <c r="E161" s="171" t="s">
        <v>21</v>
      </c>
      <c r="F161" s="172" t="s">
        <v>479</v>
      </c>
      <c r="H161" s="173">
        <v>4.0609999999999999</v>
      </c>
      <c r="I161" s="174"/>
      <c r="L161" s="170"/>
      <c r="M161" s="175"/>
      <c r="T161" s="176"/>
      <c r="AT161" s="171" t="s">
        <v>476</v>
      </c>
      <c r="AU161" s="171" t="s">
        <v>86</v>
      </c>
      <c r="AV161" s="13" t="s">
        <v>168</v>
      </c>
      <c r="AW161" s="13" t="s">
        <v>38</v>
      </c>
      <c r="AX161" s="13" t="s">
        <v>84</v>
      </c>
      <c r="AY161" s="171" t="s">
        <v>146</v>
      </c>
    </row>
    <row r="162" spans="2:65" s="1" customFormat="1" ht="16.5" customHeight="1">
      <c r="B162" s="33"/>
      <c r="C162" s="149" t="s">
        <v>8</v>
      </c>
      <c r="D162" s="149" t="s">
        <v>195</v>
      </c>
      <c r="E162" s="150" t="s">
        <v>2966</v>
      </c>
      <c r="F162" s="151" t="s">
        <v>2967</v>
      </c>
      <c r="G162" s="152" t="s">
        <v>198</v>
      </c>
      <c r="H162" s="153">
        <v>1</v>
      </c>
      <c r="I162" s="154"/>
      <c r="J162" s="155">
        <f>ROUND(I162*H162,2)</f>
        <v>0</v>
      </c>
      <c r="K162" s="151" t="s">
        <v>21</v>
      </c>
      <c r="L162" s="33"/>
      <c r="M162" s="156" t="s">
        <v>21</v>
      </c>
      <c r="N162" s="157" t="s">
        <v>48</v>
      </c>
      <c r="P162" s="140">
        <f>O162*H162</f>
        <v>0</v>
      </c>
      <c r="Q162" s="140">
        <v>0</v>
      </c>
      <c r="R162" s="140">
        <f>Q162*H162</f>
        <v>0</v>
      </c>
      <c r="S162" s="140">
        <v>0</v>
      </c>
      <c r="T162" s="141">
        <f>S162*H162</f>
        <v>0</v>
      </c>
      <c r="AR162" s="142" t="s">
        <v>168</v>
      </c>
      <c r="AT162" s="142" t="s">
        <v>195</v>
      </c>
      <c r="AU162" s="142" t="s">
        <v>86</v>
      </c>
      <c r="AY162" s="18" t="s">
        <v>146</v>
      </c>
      <c r="BE162" s="143">
        <f>IF(N162="základní",J162,0)</f>
        <v>0</v>
      </c>
      <c r="BF162" s="143">
        <f>IF(N162="snížená",J162,0)</f>
        <v>0</v>
      </c>
      <c r="BG162" s="143">
        <f>IF(N162="zákl. přenesená",J162,0)</f>
        <v>0</v>
      </c>
      <c r="BH162" s="143">
        <f>IF(N162="sníž. přenesená",J162,0)</f>
        <v>0</v>
      </c>
      <c r="BI162" s="143">
        <f>IF(N162="nulová",J162,0)</f>
        <v>0</v>
      </c>
      <c r="BJ162" s="18" t="s">
        <v>84</v>
      </c>
      <c r="BK162" s="143">
        <f>ROUND(I162*H162,2)</f>
        <v>0</v>
      </c>
      <c r="BL162" s="18" t="s">
        <v>168</v>
      </c>
      <c r="BM162" s="142" t="s">
        <v>2968</v>
      </c>
    </row>
    <row r="163" spans="2:65" s="1" customFormat="1" ht="11.25">
      <c r="B163" s="33"/>
      <c r="D163" s="144" t="s">
        <v>154</v>
      </c>
      <c r="F163" s="145" t="s">
        <v>2967</v>
      </c>
      <c r="I163" s="146"/>
      <c r="L163" s="33"/>
      <c r="M163" s="147"/>
      <c r="T163" s="54"/>
      <c r="AT163" s="18" t="s">
        <v>154</v>
      </c>
      <c r="AU163" s="18" t="s">
        <v>86</v>
      </c>
    </row>
    <row r="164" spans="2:65" s="11" customFormat="1" ht="22.9" customHeight="1">
      <c r="B164" s="120"/>
      <c r="D164" s="121" t="s">
        <v>76</v>
      </c>
      <c r="E164" s="158" t="s">
        <v>2220</v>
      </c>
      <c r="F164" s="158" t="s">
        <v>2221</v>
      </c>
      <c r="I164" s="123"/>
      <c r="J164" s="159">
        <f>BK164</f>
        <v>0</v>
      </c>
      <c r="L164" s="120"/>
      <c r="M164" s="125"/>
      <c r="P164" s="126">
        <f>SUM(P165:P167)</f>
        <v>0</v>
      </c>
      <c r="R164" s="126">
        <f>SUM(R165:R167)</f>
        <v>0</v>
      </c>
      <c r="T164" s="127">
        <f>SUM(T165:T167)</f>
        <v>0</v>
      </c>
      <c r="AR164" s="121" t="s">
        <v>84</v>
      </c>
      <c r="AT164" s="128" t="s">
        <v>76</v>
      </c>
      <c r="AU164" s="128" t="s">
        <v>84</v>
      </c>
      <c r="AY164" s="121" t="s">
        <v>146</v>
      </c>
      <c r="BK164" s="129">
        <f>SUM(BK165:BK167)</f>
        <v>0</v>
      </c>
    </row>
    <row r="165" spans="2:65" s="1" customFormat="1" ht="16.5" customHeight="1">
      <c r="B165" s="33"/>
      <c r="C165" s="149" t="s">
        <v>228</v>
      </c>
      <c r="D165" s="149" t="s">
        <v>195</v>
      </c>
      <c r="E165" s="150" t="s">
        <v>2969</v>
      </c>
      <c r="F165" s="151" t="s">
        <v>2970</v>
      </c>
      <c r="G165" s="152" t="s">
        <v>472</v>
      </c>
      <c r="H165" s="153">
        <v>64.891000000000005</v>
      </c>
      <c r="I165" s="154"/>
      <c r="J165" s="155">
        <f>ROUND(I165*H165,2)</f>
        <v>0</v>
      </c>
      <c r="K165" s="151" t="s">
        <v>967</v>
      </c>
      <c r="L165" s="33"/>
      <c r="M165" s="156" t="s">
        <v>21</v>
      </c>
      <c r="N165" s="157" t="s">
        <v>48</v>
      </c>
      <c r="P165" s="140">
        <f>O165*H165</f>
        <v>0</v>
      </c>
      <c r="Q165" s="140">
        <v>0</v>
      </c>
      <c r="R165" s="140">
        <f>Q165*H165</f>
        <v>0</v>
      </c>
      <c r="S165" s="140">
        <v>0</v>
      </c>
      <c r="T165" s="141">
        <f>S165*H165</f>
        <v>0</v>
      </c>
      <c r="AR165" s="142" t="s">
        <v>168</v>
      </c>
      <c r="AT165" s="142" t="s">
        <v>195</v>
      </c>
      <c r="AU165" s="142" t="s">
        <v>86</v>
      </c>
      <c r="AY165" s="18" t="s">
        <v>146</v>
      </c>
      <c r="BE165" s="143">
        <f>IF(N165="základní",J165,0)</f>
        <v>0</v>
      </c>
      <c r="BF165" s="143">
        <f>IF(N165="snížená",J165,0)</f>
        <v>0</v>
      </c>
      <c r="BG165" s="143">
        <f>IF(N165="zákl. přenesená",J165,0)</f>
        <v>0</v>
      </c>
      <c r="BH165" s="143">
        <f>IF(N165="sníž. přenesená",J165,0)</f>
        <v>0</v>
      </c>
      <c r="BI165" s="143">
        <f>IF(N165="nulová",J165,0)</f>
        <v>0</v>
      </c>
      <c r="BJ165" s="18" t="s">
        <v>84</v>
      </c>
      <c r="BK165" s="143">
        <f>ROUND(I165*H165,2)</f>
        <v>0</v>
      </c>
      <c r="BL165" s="18" t="s">
        <v>168</v>
      </c>
      <c r="BM165" s="142" t="s">
        <v>2971</v>
      </c>
    </row>
    <row r="166" spans="2:65" s="1" customFormat="1" ht="11.25">
      <c r="B166" s="33"/>
      <c r="D166" s="144" t="s">
        <v>154</v>
      </c>
      <c r="F166" s="145" t="s">
        <v>2972</v>
      </c>
      <c r="I166" s="146"/>
      <c r="L166" s="33"/>
      <c r="M166" s="147"/>
      <c r="T166" s="54"/>
      <c r="AT166" s="18" t="s">
        <v>154</v>
      </c>
      <c r="AU166" s="18" t="s">
        <v>86</v>
      </c>
    </row>
    <row r="167" spans="2:65" s="1" customFormat="1" ht="11.25">
      <c r="B167" s="33"/>
      <c r="D167" s="181" t="s">
        <v>970</v>
      </c>
      <c r="F167" s="182" t="s">
        <v>2973</v>
      </c>
      <c r="I167" s="146"/>
      <c r="L167" s="33"/>
      <c r="M167" s="160"/>
      <c r="N167" s="161"/>
      <c r="O167" s="161"/>
      <c r="P167" s="161"/>
      <c r="Q167" s="161"/>
      <c r="R167" s="161"/>
      <c r="S167" s="161"/>
      <c r="T167" s="162"/>
      <c r="AT167" s="18" t="s">
        <v>970</v>
      </c>
      <c r="AU167" s="18" t="s">
        <v>86</v>
      </c>
    </row>
    <row r="168" spans="2:65" s="1" customFormat="1" ht="6.95" customHeight="1">
      <c r="B168" s="42"/>
      <c r="C168" s="43"/>
      <c r="D168" s="43"/>
      <c r="E168" s="43"/>
      <c r="F168" s="43"/>
      <c r="G168" s="43"/>
      <c r="H168" s="43"/>
      <c r="I168" s="43"/>
      <c r="J168" s="43"/>
      <c r="K168" s="43"/>
      <c r="L168" s="33"/>
    </row>
  </sheetData>
  <sheetProtection algorithmName="SHA-512" hashValue="14t+cxs9OGfOXQWxzL6qDXg3uP1A6MR7VPNQjPD5vWP3zgtl5IDEbNKo9rNzekAvClW12LFot9B1poWk75QffQ==" saltValue="MAuLW3GMiq0s9Ghvn0Mojmp6nknnyW3TRvsWkFtXR7+a/WF0Amr5jDbZg9sBAqs/Oq9aNEJ1PtcQEplDaGte9w==" spinCount="100000" sheet="1" objects="1" scenarios="1" formatColumns="0" formatRows="0" autoFilter="0"/>
  <autoFilter ref="C88:K167" xr:uid="{00000000-0009-0000-0000-000006000000}"/>
  <mergeCells count="12">
    <mergeCell ref="E81:H81"/>
    <mergeCell ref="L2:V2"/>
    <mergeCell ref="E50:H50"/>
    <mergeCell ref="E52:H52"/>
    <mergeCell ref="E54:H54"/>
    <mergeCell ref="E77:H77"/>
    <mergeCell ref="E79:H79"/>
    <mergeCell ref="E7:H7"/>
    <mergeCell ref="E9:H9"/>
    <mergeCell ref="E11:H11"/>
    <mergeCell ref="E20:H20"/>
    <mergeCell ref="E29:H29"/>
  </mergeCells>
  <hyperlinks>
    <hyperlink ref="F94" r:id="rId1" xr:uid="{00000000-0004-0000-0600-000000000000}"/>
    <hyperlink ref="F98" r:id="rId2" xr:uid="{00000000-0004-0000-0600-000001000000}"/>
    <hyperlink ref="F102" r:id="rId3" xr:uid="{00000000-0004-0000-0600-000002000000}"/>
    <hyperlink ref="F108" r:id="rId4" xr:uid="{00000000-0004-0000-0600-000003000000}"/>
    <hyperlink ref="F118" r:id="rId5" xr:uid="{00000000-0004-0000-0600-000004000000}"/>
    <hyperlink ref="F125" r:id="rId6" xr:uid="{00000000-0004-0000-0600-000005000000}"/>
    <hyperlink ref="F129" r:id="rId7" xr:uid="{00000000-0004-0000-0600-000006000000}"/>
    <hyperlink ref="F138" r:id="rId8" xr:uid="{00000000-0004-0000-0600-000007000000}"/>
    <hyperlink ref="F143" r:id="rId9" xr:uid="{00000000-0004-0000-0600-000008000000}"/>
    <hyperlink ref="F158" r:id="rId10" xr:uid="{00000000-0004-0000-0600-000009000000}"/>
    <hyperlink ref="F167" r:id="rId11" xr:uid="{00000000-0004-0000-0600-00000A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110"/>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04"/>
      <c r="M2" s="304"/>
      <c r="N2" s="304"/>
      <c r="O2" s="304"/>
      <c r="P2" s="304"/>
      <c r="Q2" s="304"/>
      <c r="R2" s="304"/>
      <c r="S2" s="304"/>
      <c r="T2" s="304"/>
      <c r="U2" s="304"/>
      <c r="V2" s="304"/>
      <c r="AT2" s="18" t="s">
        <v>110</v>
      </c>
    </row>
    <row r="3" spans="2:46" ht="6.95" customHeight="1">
      <c r="B3" s="19"/>
      <c r="C3" s="20"/>
      <c r="D3" s="20"/>
      <c r="E3" s="20"/>
      <c r="F3" s="20"/>
      <c r="G3" s="20"/>
      <c r="H3" s="20"/>
      <c r="I3" s="20"/>
      <c r="J3" s="20"/>
      <c r="K3" s="20"/>
      <c r="L3" s="21"/>
      <c r="AT3" s="18" t="s">
        <v>86</v>
      </c>
    </row>
    <row r="4" spans="2:46" ht="24.95" customHeight="1">
      <c r="B4" s="21"/>
      <c r="D4" s="22" t="s">
        <v>116</v>
      </c>
      <c r="L4" s="21"/>
      <c r="M4" s="91" t="s">
        <v>10</v>
      </c>
      <c r="AT4" s="18" t="s">
        <v>4</v>
      </c>
    </row>
    <row r="5" spans="2:46" ht="6.95" customHeight="1">
      <c r="B5" s="21"/>
      <c r="L5" s="21"/>
    </row>
    <row r="6" spans="2:46" ht="12" customHeight="1">
      <c r="B6" s="21"/>
      <c r="D6" s="28" t="s">
        <v>16</v>
      </c>
      <c r="L6" s="21"/>
    </row>
    <row r="7" spans="2:46" ht="16.5" customHeight="1">
      <c r="B7" s="21"/>
      <c r="E7" s="334" t="str">
        <f>'Rekapitulace stavby'!K6</f>
        <v>PK Modřany – rekonstrukce</v>
      </c>
      <c r="F7" s="335"/>
      <c r="G7" s="335"/>
      <c r="H7" s="335"/>
      <c r="L7" s="21"/>
    </row>
    <row r="8" spans="2:46" ht="12" customHeight="1">
      <c r="B8" s="21"/>
      <c r="D8" s="28" t="s">
        <v>117</v>
      </c>
      <c r="L8" s="21"/>
    </row>
    <row r="9" spans="2:46" s="1" customFormat="1" ht="16.5" customHeight="1">
      <c r="B9" s="33"/>
      <c r="E9" s="334" t="s">
        <v>118</v>
      </c>
      <c r="F9" s="336"/>
      <c r="G9" s="336"/>
      <c r="H9" s="336"/>
      <c r="L9" s="33"/>
    </row>
    <row r="10" spans="2:46" s="1" customFormat="1" ht="12" customHeight="1">
      <c r="B10" s="33"/>
      <c r="D10" s="28" t="s">
        <v>119</v>
      </c>
      <c r="L10" s="33"/>
    </row>
    <row r="11" spans="2:46" s="1" customFormat="1" ht="16.5" customHeight="1">
      <c r="B11" s="33"/>
      <c r="E11" s="298" t="s">
        <v>2974</v>
      </c>
      <c r="F11" s="336"/>
      <c r="G11" s="336"/>
      <c r="H11" s="336"/>
      <c r="L11" s="33"/>
    </row>
    <row r="12" spans="2:46" s="1" customFormat="1" ht="11.25">
      <c r="B12" s="33"/>
      <c r="L12" s="33"/>
    </row>
    <row r="13" spans="2:46" s="1" customFormat="1" ht="12" customHeight="1">
      <c r="B13" s="33"/>
      <c r="D13" s="28" t="s">
        <v>18</v>
      </c>
      <c r="F13" s="26" t="s">
        <v>19</v>
      </c>
      <c r="I13" s="28" t="s">
        <v>20</v>
      </c>
      <c r="J13" s="26" t="s">
        <v>21</v>
      </c>
      <c r="L13" s="33"/>
    </row>
    <row r="14" spans="2:46" s="1" customFormat="1" ht="12" customHeight="1">
      <c r="B14" s="33"/>
      <c r="D14" s="28" t="s">
        <v>22</v>
      </c>
      <c r="F14" s="26" t="s">
        <v>23</v>
      </c>
      <c r="I14" s="28" t="s">
        <v>24</v>
      </c>
      <c r="J14" s="50" t="str">
        <f>'Rekapitulace stavby'!AN8</f>
        <v>25. 5. 2022</v>
      </c>
      <c r="L14" s="33"/>
    </row>
    <row r="15" spans="2:46" s="1" customFormat="1" ht="10.9" customHeight="1">
      <c r="B15" s="33"/>
      <c r="L15" s="33"/>
    </row>
    <row r="16" spans="2:46" s="1" customFormat="1" ht="12" customHeight="1">
      <c r="B16" s="33"/>
      <c r="D16" s="28" t="s">
        <v>26</v>
      </c>
      <c r="I16" s="28" t="s">
        <v>27</v>
      </c>
      <c r="J16" s="26" t="s">
        <v>28</v>
      </c>
      <c r="L16" s="33"/>
    </row>
    <row r="17" spans="2:12" s="1" customFormat="1" ht="18" customHeight="1">
      <c r="B17" s="33"/>
      <c r="E17" s="26" t="s">
        <v>29</v>
      </c>
      <c r="I17" s="28" t="s">
        <v>30</v>
      </c>
      <c r="J17" s="26" t="s">
        <v>31</v>
      </c>
      <c r="L17" s="33"/>
    </row>
    <row r="18" spans="2:12" s="1" customFormat="1" ht="6.95" customHeight="1">
      <c r="B18" s="33"/>
      <c r="L18" s="33"/>
    </row>
    <row r="19" spans="2:12" s="1" customFormat="1" ht="12" customHeight="1">
      <c r="B19" s="33"/>
      <c r="D19" s="28" t="s">
        <v>32</v>
      </c>
      <c r="I19" s="28" t="s">
        <v>27</v>
      </c>
      <c r="J19" s="29" t="str">
        <f>'Rekapitulace stavby'!AN13</f>
        <v>Vyplň údaj</v>
      </c>
      <c r="L19" s="33"/>
    </row>
    <row r="20" spans="2:12" s="1" customFormat="1" ht="18" customHeight="1">
      <c r="B20" s="33"/>
      <c r="E20" s="337" t="str">
        <f>'Rekapitulace stavby'!E14</f>
        <v>Vyplň údaj</v>
      </c>
      <c r="F20" s="303"/>
      <c r="G20" s="303"/>
      <c r="H20" s="303"/>
      <c r="I20" s="28" t="s">
        <v>30</v>
      </c>
      <c r="J20" s="29" t="str">
        <f>'Rekapitulace stavby'!AN14</f>
        <v>Vyplň údaj</v>
      </c>
      <c r="L20" s="33"/>
    </row>
    <row r="21" spans="2:12" s="1" customFormat="1" ht="6.95" customHeight="1">
      <c r="B21" s="33"/>
      <c r="L21" s="33"/>
    </row>
    <row r="22" spans="2:12" s="1" customFormat="1" ht="12" customHeight="1">
      <c r="B22" s="33"/>
      <c r="D22" s="28" t="s">
        <v>34</v>
      </c>
      <c r="I22" s="28" t="s">
        <v>27</v>
      </c>
      <c r="J22" s="26" t="s">
        <v>35</v>
      </c>
      <c r="L22" s="33"/>
    </row>
    <row r="23" spans="2:12" s="1" customFormat="1" ht="18" customHeight="1">
      <c r="B23" s="33"/>
      <c r="E23" s="26" t="s">
        <v>36</v>
      </c>
      <c r="I23" s="28" t="s">
        <v>30</v>
      </c>
      <c r="J23" s="26" t="s">
        <v>37</v>
      </c>
      <c r="L23" s="33"/>
    </row>
    <row r="24" spans="2:12" s="1" customFormat="1" ht="6.95" customHeight="1">
      <c r="B24" s="33"/>
      <c r="L24" s="33"/>
    </row>
    <row r="25" spans="2:12" s="1" customFormat="1" ht="12" customHeight="1">
      <c r="B25" s="33"/>
      <c r="D25" s="28" t="s">
        <v>39</v>
      </c>
      <c r="I25" s="28" t="s">
        <v>27</v>
      </c>
      <c r="J25" s="26" t="s">
        <v>21</v>
      </c>
      <c r="L25" s="33"/>
    </row>
    <row r="26" spans="2:12" s="1" customFormat="1" ht="18" customHeight="1">
      <c r="B26" s="33"/>
      <c r="E26" s="26" t="s">
        <v>40</v>
      </c>
      <c r="I26" s="28" t="s">
        <v>30</v>
      </c>
      <c r="J26" s="26" t="s">
        <v>21</v>
      </c>
      <c r="L26" s="33"/>
    </row>
    <row r="27" spans="2:12" s="1" customFormat="1" ht="6.95" customHeight="1">
      <c r="B27" s="33"/>
      <c r="L27" s="33"/>
    </row>
    <row r="28" spans="2:12" s="1" customFormat="1" ht="12" customHeight="1">
      <c r="B28" s="33"/>
      <c r="D28" s="28" t="s">
        <v>41</v>
      </c>
      <c r="L28" s="33"/>
    </row>
    <row r="29" spans="2:12" s="7" customFormat="1" ht="47.25" customHeight="1">
      <c r="B29" s="92"/>
      <c r="E29" s="308" t="s">
        <v>42</v>
      </c>
      <c r="F29" s="308"/>
      <c r="G29" s="308"/>
      <c r="H29" s="308"/>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43</v>
      </c>
      <c r="J32" s="64">
        <f>ROUND(J89, 2)</f>
        <v>0</v>
      </c>
      <c r="L32" s="33"/>
    </row>
    <row r="33" spans="2:12" s="1" customFormat="1" ht="6.95" customHeight="1">
      <c r="B33" s="33"/>
      <c r="D33" s="51"/>
      <c r="E33" s="51"/>
      <c r="F33" s="51"/>
      <c r="G33" s="51"/>
      <c r="H33" s="51"/>
      <c r="I33" s="51"/>
      <c r="J33" s="51"/>
      <c r="K33" s="51"/>
      <c r="L33" s="33"/>
    </row>
    <row r="34" spans="2:12" s="1" customFormat="1" ht="14.45" customHeight="1">
      <c r="B34" s="33"/>
      <c r="F34" s="36" t="s">
        <v>45</v>
      </c>
      <c r="I34" s="36" t="s">
        <v>44</v>
      </c>
      <c r="J34" s="36" t="s">
        <v>46</v>
      </c>
      <c r="L34" s="33"/>
    </row>
    <row r="35" spans="2:12" s="1" customFormat="1" ht="14.45" customHeight="1">
      <c r="B35" s="33"/>
      <c r="D35" s="53" t="s">
        <v>47</v>
      </c>
      <c r="E35" s="28" t="s">
        <v>48</v>
      </c>
      <c r="F35" s="84">
        <f>ROUND((SUM(BE89:BE109)),  2)</f>
        <v>0</v>
      </c>
      <c r="I35" s="94">
        <v>0.21</v>
      </c>
      <c r="J35" s="84">
        <f>ROUND(((SUM(BE89:BE109))*I35),  2)</f>
        <v>0</v>
      </c>
      <c r="L35" s="33"/>
    </row>
    <row r="36" spans="2:12" s="1" customFormat="1" ht="14.45" customHeight="1">
      <c r="B36" s="33"/>
      <c r="E36" s="28" t="s">
        <v>49</v>
      </c>
      <c r="F36" s="84">
        <f>ROUND((SUM(BF89:BF109)),  2)</f>
        <v>0</v>
      </c>
      <c r="I36" s="94">
        <v>0.15</v>
      </c>
      <c r="J36" s="84">
        <f>ROUND(((SUM(BF89:BF109))*I36),  2)</f>
        <v>0</v>
      </c>
      <c r="L36" s="33"/>
    </row>
    <row r="37" spans="2:12" s="1" customFormat="1" ht="14.45" hidden="1" customHeight="1">
      <c r="B37" s="33"/>
      <c r="E37" s="28" t="s">
        <v>50</v>
      </c>
      <c r="F37" s="84">
        <f>ROUND((SUM(BG89:BG109)),  2)</f>
        <v>0</v>
      </c>
      <c r="I37" s="94">
        <v>0.21</v>
      </c>
      <c r="J37" s="84">
        <f>0</f>
        <v>0</v>
      </c>
      <c r="L37" s="33"/>
    </row>
    <row r="38" spans="2:12" s="1" customFormat="1" ht="14.45" hidden="1" customHeight="1">
      <c r="B38" s="33"/>
      <c r="E38" s="28" t="s">
        <v>51</v>
      </c>
      <c r="F38" s="84">
        <f>ROUND((SUM(BH89:BH109)),  2)</f>
        <v>0</v>
      </c>
      <c r="I38" s="94">
        <v>0.15</v>
      </c>
      <c r="J38" s="84">
        <f>0</f>
        <v>0</v>
      </c>
      <c r="L38" s="33"/>
    </row>
    <row r="39" spans="2:12" s="1" customFormat="1" ht="14.45" hidden="1" customHeight="1">
      <c r="B39" s="33"/>
      <c r="E39" s="28" t="s">
        <v>52</v>
      </c>
      <c r="F39" s="84">
        <f>ROUND((SUM(BI89:BI109)),  2)</f>
        <v>0</v>
      </c>
      <c r="I39" s="94">
        <v>0</v>
      </c>
      <c r="J39" s="84">
        <f>0</f>
        <v>0</v>
      </c>
      <c r="L39" s="33"/>
    </row>
    <row r="40" spans="2:12" s="1" customFormat="1" ht="6.95" customHeight="1">
      <c r="B40" s="33"/>
      <c r="L40" s="33"/>
    </row>
    <row r="41" spans="2:12" s="1" customFormat="1" ht="25.35" customHeight="1">
      <c r="B41" s="33"/>
      <c r="C41" s="95"/>
      <c r="D41" s="96" t="s">
        <v>53</v>
      </c>
      <c r="E41" s="55"/>
      <c r="F41" s="55"/>
      <c r="G41" s="97" t="s">
        <v>54</v>
      </c>
      <c r="H41" s="98" t="s">
        <v>55</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121</v>
      </c>
      <c r="L47" s="33"/>
    </row>
    <row r="48" spans="2:12" s="1" customFormat="1" ht="6.95" customHeight="1">
      <c r="B48" s="33"/>
      <c r="L48" s="33"/>
    </row>
    <row r="49" spans="2:47" s="1" customFormat="1" ht="12" customHeight="1">
      <c r="B49" s="33"/>
      <c r="C49" s="28" t="s">
        <v>16</v>
      </c>
      <c r="L49" s="33"/>
    </row>
    <row r="50" spans="2:47" s="1" customFormat="1" ht="16.5" customHeight="1">
      <c r="B50" s="33"/>
      <c r="E50" s="334" t="str">
        <f>E7</f>
        <v>PK Modřany – rekonstrukce</v>
      </c>
      <c r="F50" s="335"/>
      <c r="G50" s="335"/>
      <c r="H50" s="335"/>
      <c r="L50" s="33"/>
    </row>
    <row r="51" spans="2:47" ht="12" customHeight="1">
      <c r="B51" s="21"/>
      <c r="C51" s="28" t="s">
        <v>117</v>
      </c>
      <c r="L51" s="21"/>
    </row>
    <row r="52" spans="2:47" s="1" customFormat="1" ht="16.5" customHeight="1">
      <c r="B52" s="33"/>
      <c r="E52" s="334" t="s">
        <v>118</v>
      </c>
      <c r="F52" s="336"/>
      <c r="G52" s="336"/>
      <c r="H52" s="336"/>
      <c r="L52" s="33"/>
    </row>
    <row r="53" spans="2:47" s="1" customFormat="1" ht="12" customHeight="1">
      <c r="B53" s="33"/>
      <c r="C53" s="28" t="s">
        <v>119</v>
      </c>
      <c r="L53" s="33"/>
    </row>
    <row r="54" spans="2:47" s="1" customFormat="1" ht="16.5" customHeight="1">
      <c r="B54" s="33"/>
      <c r="E54" s="298" t="str">
        <f>E11</f>
        <v>VON - Vedlejší a ostatní náklady</v>
      </c>
      <c r="F54" s="336"/>
      <c r="G54" s="336"/>
      <c r="H54" s="336"/>
      <c r="L54" s="33"/>
    </row>
    <row r="55" spans="2:47" s="1" customFormat="1" ht="6.95" customHeight="1">
      <c r="B55" s="33"/>
      <c r="L55" s="33"/>
    </row>
    <row r="56" spans="2:47" s="1" customFormat="1" ht="12" customHeight="1">
      <c r="B56" s="33"/>
      <c r="C56" s="28" t="s">
        <v>22</v>
      </c>
      <c r="F56" s="26" t="str">
        <f>F14</f>
        <v>Praha 12 – Modřany</v>
      </c>
      <c r="I56" s="28" t="s">
        <v>24</v>
      </c>
      <c r="J56" s="50" t="str">
        <f>IF(J14="","",J14)</f>
        <v>25. 5. 2022</v>
      </c>
      <c r="L56" s="33"/>
    </row>
    <row r="57" spans="2:47" s="1" customFormat="1" ht="6.95" customHeight="1">
      <c r="B57" s="33"/>
      <c r="L57" s="33"/>
    </row>
    <row r="58" spans="2:47" s="1" customFormat="1" ht="15.2" customHeight="1">
      <c r="B58" s="33"/>
      <c r="C58" s="28" t="s">
        <v>26</v>
      </c>
      <c r="F58" s="26" t="str">
        <f>E17</f>
        <v>Povodí Vltavy, státní podnik</v>
      </c>
      <c r="I58" s="28" t="s">
        <v>34</v>
      </c>
      <c r="J58" s="31" t="str">
        <f>E23</f>
        <v>AQUATIS a. s.</v>
      </c>
      <c r="L58" s="33"/>
    </row>
    <row r="59" spans="2:47" s="1" customFormat="1" ht="15.2" customHeight="1">
      <c r="B59" s="33"/>
      <c r="C59" s="28" t="s">
        <v>32</v>
      </c>
      <c r="F59" s="26" t="str">
        <f>IF(E20="","",E20)</f>
        <v>Vyplň údaj</v>
      </c>
      <c r="I59" s="28" t="s">
        <v>39</v>
      </c>
      <c r="J59" s="31" t="str">
        <f>E26</f>
        <v>Bc. Patková Aneta</v>
      </c>
      <c r="L59" s="33"/>
    </row>
    <row r="60" spans="2:47" s="1" customFormat="1" ht="10.35" customHeight="1">
      <c r="B60" s="33"/>
      <c r="L60" s="33"/>
    </row>
    <row r="61" spans="2:47" s="1" customFormat="1" ht="29.25" customHeight="1">
      <c r="B61" s="33"/>
      <c r="C61" s="101" t="s">
        <v>122</v>
      </c>
      <c r="D61" s="95"/>
      <c r="E61" s="95"/>
      <c r="F61" s="95"/>
      <c r="G61" s="95"/>
      <c r="H61" s="95"/>
      <c r="I61" s="95"/>
      <c r="J61" s="102" t="s">
        <v>123</v>
      </c>
      <c r="K61" s="95"/>
      <c r="L61" s="33"/>
    </row>
    <row r="62" spans="2:47" s="1" customFormat="1" ht="10.35" customHeight="1">
      <c r="B62" s="33"/>
      <c r="L62" s="33"/>
    </row>
    <row r="63" spans="2:47" s="1" customFormat="1" ht="22.9" customHeight="1">
      <c r="B63" s="33"/>
      <c r="C63" s="103" t="s">
        <v>75</v>
      </c>
      <c r="J63" s="64">
        <f>J89</f>
        <v>0</v>
      </c>
      <c r="L63" s="33"/>
      <c r="AU63" s="18" t="s">
        <v>124</v>
      </c>
    </row>
    <row r="64" spans="2:47" s="8" customFormat="1" ht="24.95" customHeight="1">
      <c r="B64" s="104"/>
      <c r="D64" s="105" t="s">
        <v>2975</v>
      </c>
      <c r="E64" s="106"/>
      <c r="F64" s="106"/>
      <c r="G64" s="106"/>
      <c r="H64" s="106"/>
      <c r="I64" s="106"/>
      <c r="J64" s="107">
        <f>J90</f>
        <v>0</v>
      </c>
      <c r="L64" s="104"/>
    </row>
    <row r="65" spans="2:12" s="9" customFormat="1" ht="19.899999999999999" customHeight="1">
      <c r="B65" s="108"/>
      <c r="D65" s="109" t="s">
        <v>2976</v>
      </c>
      <c r="E65" s="110"/>
      <c r="F65" s="110"/>
      <c r="G65" s="110"/>
      <c r="H65" s="110"/>
      <c r="I65" s="110"/>
      <c r="J65" s="111">
        <f>J91</f>
        <v>0</v>
      </c>
      <c r="L65" s="108"/>
    </row>
    <row r="66" spans="2:12" s="9" customFormat="1" ht="19.899999999999999" customHeight="1">
      <c r="B66" s="108"/>
      <c r="D66" s="109" t="s">
        <v>2977</v>
      </c>
      <c r="E66" s="110"/>
      <c r="F66" s="110"/>
      <c r="G66" s="110"/>
      <c r="H66" s="110"/>
      <c r="I66" s="110"/>
      <c r="J66" s="111">
        <f>J99</f>
        <v>0</v>
      </c>
      <c r="L66" s="108"/>
    </row>
    <row r="67" spans="2:12" s="9" customFormat="1" ht="19.899999999999999" customHeight="1">
      <c r="B67" s="108"/>
      <c r="D67" s="109" t="s">
        <v>2978</v>
      </c>
      <c r="E67" s="110"/>
      <c r="F67" s="110"/>
      <c r="G67" s="110"/>
      <c r="H67" s="110"/>
      <c r="I67" s="110"/>
      <c r="J67" s="111">
        <f>J102</f>
        <v>0</v>
      </c>
      <c r="L67" s="108"/>
    </row>
    <row r="68" spans="2:12" s="1" customFormat="1" ht="21.75" customHeight="1">
      <c r="B68" s="33"/>
      <c r="L68" s="33"/>
    </row>
    <row r="69" spans="2:12" s="1" customFormat="1" ht="6.95" customHeight="1">
      <c r="B69" s="42"/>
      <c r="C69" s="43"/>
      <c r="D69" s="43"/>
      <c r="E69" s="43"/>
      <c r="F69" s="43"/>
      <c r="G69" s="43"/>
      <c r="H69" s="43"/>
      <c r="I69" s="43"/>
      <c r="J69" s="43"/>
      <c r="K69" s="43"/>
      <c r="L69" s="33"/>
    </row>
    <row r="73" spans="2:12" s="1" customFormat="1" ht="6.95" customHeight="1">
      <c r="B73" s="44"/>
      <c r="C73" s="45"/>
      <c r="D73" s="45"/>
      <c r="E73" s="45"/>
      <c r="F73" s="45"/>
      <c r="G73" s="45"/>
      <c r="H73" s="45"/>
      <c r="I73" s="45"/>
      <c r="J73" s="45"/>
      <c r="K73" s="45"/>
      <c r="L73" s="33"/>
    </row>
    <row r="74" spans="2:12" s="1" customFormat="1" ht="24.95" customHeight="1">
      <c r="B74" s="33"/>
      <c r="C74" s="22" t="s">
        <v>131</v>
      </c>
      <c r="L74" s="33"/>
    </row>
    <row r="75" spans="2:12" s="1" customFormat="1" ht="6.95" customHeight="1">
      <c r="B75" s="33"/>
      <c r="L75" s="33"/>
    </row>
    <row r="76" spans="2:12" s="1" customFormat="1" ht="12" customHeight="1">
      <c r="B76" s="33"/>
      <c r="C76" s="28" t="s">
        <v>16</v>
      </c>
      <c r="L76" s="33"/>
    </row>
    <row r="77" spans="2:12" s="1" customFormat="1" ht="16.5" customHeight="1">
      <c r="B77" s="33"/>
      <c r="E77" s="334" t="str">
        <f>E7</f>
        <v>PK Modřany – rekonstrukce</v>
      </c>
      <c r="F77" s="335"/>
      <c r="G77" s="335"/>
      <c r="H77" s="335"/>
      <c r="L77" s="33"/>
    </row>
    <row r="78" spans="2:12" ht="12" customHeight="1">
      <c r="B78" s="21"/>
      <c r="C78" s="28" t="s">
        <v>117</v>
      </c>
      <c r="L78" s="21"/>
    </row>
    <row r="79" spans="2:12" s="1" customFormat="1" ht="16.5" customHeight="1">
      <c r="B79" s="33"/>
      <c r="E79" s="334" t="s">
        <v>118</v>
      </c>
      <c r="F79" s="336"/>
      <c r="G79" s="336"/>
      <c r="H79" s="336"/>
      <c r="L79" s="33"/>
    </row>
    <row r="80" spans="2:12" s="1" customFormat="1" ht="12" customHeight="1">
      <c r="B80" s="33"/>
      <c r="C80" s="28" t="s">
        <v>119</v>
      </c>
      <c r="L80" s="33"/>
    </row>
    <row r="81" spans="2:65" s="1" customFormat="1" ht="16.5" customHeight="1">
      <c r="B81" s="33"/>
      <c r="E81" s="298" t="str">
        <f>E11</f>
        <v>VON - Vedlejší a ostatní náklady</v>
      </c>
      <c r="F81" s="336"/>
      <c r="G81" s="336"/>
      <c r="H81" s="336"/>
      <c r="L81" s="33"/>
    </row>
    <row r="82" spans="2:65" s="1" customFormat="1" ht="6.95" customHeight="1">
      <c r="B82" s="33"/>
      <c r="L82" s="33"/>
    </row>
    <row r="83" spans="2:65" s="1" customFormat="1" ht="12" customHeight="1">
      <c r="B83" s="33"/>
      <c r="C83" s="28" t="s">
        <v>22</v>
      </c>
      <c r="F83" s="26" t="str">
        <f>F14</f>
        <v>Praha 12 – Modřany</v>
      </c>
      <c r="I83" s="28" t="s">
        <v>24</v>
      </c>
      <c r="J83" s="50" t="str">
        <f>IF(J14="","",J14)</f>
        <v>25. 5. 2022</v>
      </c>
      <c r="L83" s="33"/>
    </row>
    <row r="84" spans="2:65" s="1" customFormat="1" ht="6.95" customHeight="1">
      <c r="B84" s="33"/>
      <c r="L84" s="33"/>
    </row>
    <row r="85" spans="2:65" s="1" customFormat="1" ht="15.2" customHeight="1">
      <c r="B85" s="33"/>
      <c r="C85" s="28" t="s">
        <v>26</v>
      </c>
      <c r="F85" s="26" t="str">
        <f>E17</f>
        <v>Povodí Vltavy, státní podnik</v>
      </c>
      <c r="I85" s="28" t="s">
        <v>34</v>
      </c>
      <c r="J85" s="31" t="str">
        <f>E23</f>
        <v>AQUATIS a. s.</v>
      </c>
      <c r="L85" s="33"/>
    </row>
    <row r="86" spans="2:65" s="1" customFormat="1" ht="15.2" customHeight="1">
      <c r="B86" s="33"/>
      <c r="C86" s="28" t="s">
        <v>32</v>
      </c>
      <c r="F86" s="26" t="str">
        <f>IF(E20="","",E20)</f>
        <v>Vyplň údaj</v>
      </c>
      <c r="I86" s="28" t="s">
        <v>39</v>
      </c>
      <c r="J86" s="31" t="str">
        <f>E26</f>
        <v>Bc. Patková Aneta</v>
      </c>
      <c r="L86" s="33"/>
    </row>
    <row r="87" spans="2:65" s="1" customFormat="1" ht="10.35" customHeight="1">
      <c r="B87" s="33"/>
      <c r="L87" s="33"/>
    </row>
    <row r="88" spans="2:65" s="10" customFormat="1" ht="29.25" customHeight="1">
      <c r="B88" s="112"/>
      <c r="C88" s="113" t="s">
        <v>132</v>
      </c>
      <c r="D88" s="114" t="s">
        <v>62</v>
      </c>
      <c r="E88" s="114" t="s">
        <v>58</v>
      </c>
      <c r="F88" s="114" t="s">
        <v>59</v>
      </c>
      <c r="G88" s="114" t="s">
        <v>133</v>
      </c>
      <c r="H88" s="114" t="s">
        <v>134</v>
      </c>
      <c r="I88" s="114" t="s">
        <v>135</v>
      </c>
      <c r="J88" s="114" t="s">
        <v>123</v>
      </c>
      <c r="K88" s="115" t="s">
        <v>136</v>
      </c>
      <c r="L88" s="112"/>
      <c r="M88" s="57" t="s">
        <v>21</v>
      </c>
      <c r="N88" s="58" t="s">
        <v>47</v>
      </c>
      <c r="O88" s="58" t="s">
        <v>137</v>
      </c>
      <c r="P88" s="58" t="s">
        <v>138</v>
      </c>
      <c r="Q88" s="58" t="s">
        <v>139</v>
      </c>
      <c r="R88" s="58" t="s">
        <v>140</v>
      </c>
      <c r="S88" s="58" t="s">
        <v>141</v>
      </c>
      <c r="T88" s="59" t="s">
        <v>142</v>
      </c>
    </row>
    <row r="89" spans="2:65" s="1" customFormat="1" ht="22.9" customHeight="1">
      <c r="B89" s="33"/>
      <c r="C89" s="62" t="s">
        <v>143</v>
      </c>
      <c r="J89" s="116">
        <f>BK89</f>
        <v>0</v>
      </c>
      <c r="L89" s="33"/>
      <c r="M89" s="60"/>
      <c r="N89" s="51"/>
      <c r="O89" s="51"/>
      <c r="P89" s="117">
        <f>P90</f>
        <v>0</v>
      </c>
      <c r="Q89" s="51"/>
      <c r="R89" s="117">
        <f>R90</f>
        <v>0</v>
      </c>
      <c r="S89" s="51"/>
      <c r="T89" s="118">
        <f>T90</f>
        <v>0</v>
      </c>
      <c r="AT89" s="18" t="s">
        <v>76</v>
      </c>
      <c r="AU89" s="18" t="s">
        <v>124</v>
      </c>
      <c r="BK89" s="119">
        <f>BK90</f>
        <v>0</v>
      </c>
    </row>
    <row r="90" spans="2:65" s="11" customFormat="1" ht="25.9" customHeight="1">
      <c r="B90" s="120"/>
      <c r="D90" s="121" t="s">
        <v>76</v>
      </c>
      <c r="E90" s="122" t="s">
        <v>2979</v>
      </c>
      <c r="F90" s="122" t="s">
        <v>2980</v>
      </c>
      <c r="I90" s="123"/>
      <c r="J90" s="124">
        <f>BK90</f>
        <v>0</v>
      </c>
      <c r="L90" s="120"/>
      <c r="M90" s="125"/>
      <c r="P90" s="126">
        <f>P91+P99+P102</f>
        <v>0</v>
      </c>
      <c r="R90" s="126">
        <f>R91+R99+R102</f>
        <v>0</v>
      </c>
      <c r="T90" s="127">
        <f>T91+T99+T102</f>
        <v>0</v>
      </c>
      <c r="AR90" s="121" t="s">
        <v>173</v>
      </c>
      <c r="AT90" s="128" t="s">
        <v>76</v>
      </c>
      <c r="AU90" s="128" t="s">
        <v>77</v>
      </c>
      <c r="AY90" s="121" t="s">
        <v>146</v>
      </c>
      <c r="BK90" s="129">
        <f>BK91+BK99+BK102</f>
        <v>0</v>
      </c>
    </row>
    <row r="91" spans="2:65" s="11" customFormat="1" ht="22.9" customHeight="1">
      <c r="B91" s="120"/>
      <c r="D91" s="121" t="s">
        <v>76</v>
      </c>
      <c r="E91" s="158" t="s">
        <v>2981</v>
      </c>
      <c r="F91" s="158" t="s">
        <v>2982</v>
      </c>
      <c r="I91" s="123"/>
      <c r="J91" s="159">
        <f>BK91</f>
        <v>0</v>
      </c>
      <c r="L91" s="120"/>
      <c r="M91" s="125"/>
      <c r="P91" s="126">
        <f>SUM(P92:P98)</f>
        <v>0</v>
      </c>
      <c r="R91" s="126">
        <f>SUM(R92:R98)</f>
        <v>0</v>
      </c>
      <c r="T91" s="127">
        <f>SUM(T92:T98)</f>
        <v>0</v>
      </c>
      <c r="AR91" s="121" t="s">
        <v>173</v>
      </c>
      <c r="AT91" s="128" t="s">
        <v>76</v>
      </c>
      <c r="AU91" s="128" t="s">
        <v>84</v>
      </c>
      <c r="AY91" s="121" t="s">
        <v>146</v>
      </c>
      <c r="BK91" s="129">
        <f>SUM(BK92:BK98)</f>
        <v>0</v>
      </c>
    </row>
    <row r="92" spans="2:65" s="1" customFormat="1" ht="16.5" customHeight="1">
      <c r="B92" s="33"/>
      <c r="C92" s="149" t="s">
        <v>84</v>
      </c>
      <c r="D92" s="149" t="s">
        <v>195</v>
      </c>
      <c r="E92" s="150" t="s">
        <v>2983</v>
      </c>
      <c r="F92" s="151" t="s">
        <v>2984</v>
      </c>
      <c r="G92" s="152" t="s">
        <v>198</v>
      </c>
      <c r="H92" s="153">
        <v>1</v>
      </c>
      <c r="I92" s="154"/>
      <c r="J92" s="155">
        <f>ROUND(I92*H92,2)</f>
        <v>0</v>
      </c>
      <c r="K92" s="151" t="s">
        <v>21</v>
      </c>
      <c r="L92" s="33"/>
      <c r="M92" s="156" t="s">
        <v>21</v>
      </c>
      <c r="N92" s="157" t="s">
        <v>48</v>
      </c>
      <c r="P92" s="140">
        <f>O92*H92</f>
        <v>0</v>
      </c>
      <c r="Q92" s="140">
        <v>0</v>
      </c>
      <c r="R92" s="140">
        <f>Q92*H92</f>
        <v>0</v>
      </c>
      <c r="S92" s="140">
        <v>0</v>
      </c>
      <c r="T92" s="141">
        <f>S92*H92</f>
        <v>0</v>
      </c>
      <c r="AR92" s="142" t="s">
        <v>168</v>
      </c>
      <c r="AT92" s="142" t="s">
        <v>195</v>
      </c>
      <c r="AU92" s="142" t="s">
        <v>86</v>
      </c>
      <c r="AY92" s="18" t="s">
        <v>146</v>
      </c>
      <c r="BE92" s="143">
        <f>IF(N92="základní",J92,0)</f>
        <v>0</v>
      </c>
      <c r="BF92" s="143">
        <f>IF(N92="snížená",J92,0)</f>
        <v>0</v>
      </c>
      <c r="BG92" s="143">
        <f>IF(N92="zákl. přenesená",J92,0)</f>
        <v>0</v>
      </c>
      <c r="BH92" s="143">
        <f>IF(N92="sníž. přenesená",J92,0)</f>
        <v>0</v>
      </c>
      <c r="BI92" s="143">
        <f>IF(N92="nulová",J92,0)</f>
        <v>0</v>
      </c>
      <c r="BJ92" s="18" t="s">
        <v>84</v>
      </c>
      <c r="BK92" s="143">
        <f>ROUND(I92*H92,2)</f>
        <v>0</v>
      </c>
      <c r="BL92" s="18" t="s">
        <v>168</v>
      </c>
      <c r="BM92" s="142" t="s">
        <v>2985</v>
      </c>
    </row>
    <row r="93" spans="2:65" s="1" customFormat="1" ht="16.5" customHeight="1">
      <c r="B93" s="33"/>
      <c r="C93" s="149" t="s">
        <v>86</v>
      </c>
      <c r="D93" s="149" t="s">
        <v>195</v>
      </c>
      <c r="E93" s="150" t="s">
        <v>2986</v>
      </c>
      <c r="F93" s="151" t="s">
        <v>2987</v>
      </c>
      <c r="G93" s="152" t="s">
        <v>198</v>
      </c>
      <c r="H93" s="153">
        <v>1</v>
      </c>
      <c r="I93" s="154"/>
      <c r="J93" s="155">
        <f>ROUND(I93*H93,2)</f>
        <v>0</v>
      </c>
      <c r="K93" s="151" t="s">
        <v>21</v>
      </c>
      <c r="L93" s="33"/>
      <c r="M93" s="156" t="s">
        <v>21</v>
      </c>
      <c r="N93" s="157" t="s">
        <v>48</v>
      </c>
      <c r="P93" s="140">
        <f>O93*H93</f>
        <v>0</v>
      </c>
      <c r="Q93" s="140">
        <v>0</v>
      </c>
      <c r="R93" s="140">
        <f>Q93*H93</f>
        <v>0</v>
      </c>
      <c r="S93" s="140">
        <v>0</v>
      </c>
      <c r="T93" s="141">
        <f>S93*H93</f>
        <v>0</v>
      </c>
      <c r="AR93" s="142" t="s">
        <v>168</v>
      </c>
      <c r="AT93" s="142" t="s">
        <v>195</v>
      </c>
      <c r="AU93" s="142" t="s">
        <v>86</v>
      </c>
      <c r="AY93" s="18" t="s">
        <v>146</v>
      </c>
      <c r="BE93" s="143">
        <f>IF(N93="základní",J93,0)</f>
        <v>0</v>
      </c>
      <c r="BF93" s="143">
        <f>IF(N93="snížená",J93,0)</f>
        <v>0</v>
      </c>
      <c r="BG93" s="143">
        <f>IF(N93="zákl. přenesená",J93,0)</f>
        <v>0</v>
      </c>
      <c r="BH93" s="143">
        <f>IF(N93="sníž. přenesená",J93,0)</f>
        <v>0</v>
      </c>
      <c r="BI93" s="143">
        <f>IF(N93="nulová",J93,0)</f>
        <v>0</v>
      </c>
      <c r="BJ93" s="18" t="s">
        <v>84</v>
      </c>
      <c r="BK93" s="143">
        <f>ROUND(I93*H93,2)</f>
        <v>0</v>
      </c>
      <c r="BL93" s="18" t="s">
        <v>168</v>
      </c>
      <c r="BM93" s="142" t="s">
        <v>2988</v>
      </c>
    </row>
    <row r="94" spans="2:65" s="1" customFormat="1" ht="24.2" customHeight="1">
      <c r="B94" s="33"/>
      <c r="C94" s="149" t="s">
        <v>163</v>
      </c>
      <c r="D94" s="149" t="s">
        <v>195</v>
      </c>
      <c r="E94" s="150" t="s">
        <v>2989</v>
      </c>
      <c r="F94" s="151" t="s">
        <v>2990</v>
      </c>
      <c r="G94" s="152" t="s">
        <v>198</v>
      </c>
      <c r="H94" s="153">
        <v>1</v>
      </c>
      <c r="I94" s="154"/>
      <c r="J94" s="155">
        <f>ROUND(I94*H94,2)</f>
        <v>0</v>
      </c>
      <c r="K94" s="151" t="s">
        <v>21</v>
      </c>
      <c r="L94" s="33"/>
      <c r="M94" s="156" t="s">
        <v>21</v>
      </c>
      <c r="N94" s="157" t="s">
        <v>48</v>
      </c>
      <c r="P94" s="140">
        <f>O94*H94</f>
        <v>0</v>
      </c>
      <c r="Q94" s="140">
        <v>0</v>
      </c>
      <c r="R94" s="140">
        <f>Q94*H94</f>
        <v>0</v>
      </c>
      <c r="S94" s="140">
        <v>0</v>
      </c>
      <c r="T94" s="141">
        <f>S94*H94</f>
        <v>0</v>
      </c>
      <c r="AR94" s="142" t="s">
        <v>168</v>
      </c>
      <c r="AT94" s="142" t="s">
        <v>195</v>
      </c>
      <c r="AU94" s="142" t="s">
        <v>86</v>
      </c>
      <c r="AY94" s="18" t="s">
        <v>146</v>
      </c>
      <c r="BE94" s="143">
        <f>IF(N94="základní",J94,0)</f>
        <v>0</v>
      </c>
      <c r="BF94" s="143">
        <f>IF(N94="snížená",J94,0)</f>
        <v>0</v>
      </c>
      <c r="BG94" s="143">
        <f>IF(N94="zákl. přenesená",J94,0)</f>
        <v>0</v>
      </c>
      <c r="BH94" s="143">
        <f>IF(N94="sníž. přenesená",J94,0)</f>
        <v>0</v>
      </c>
      <c r="BI94" s="143">
        <f>IF(N94="nulová",J94,0)</f>
        <v>0</v>
      </c>
      <c r="BJ94" s="18" t="s">
        <v>84</v>
      </c>
      <c r="BK94" s="143">
        <f>ROUND(I94*H94,2)</f>
        <v>0</v>
      </c>
      <c r="BL94" s="18" t="s">
        <v>168</v>
      </c>
      <c r="BM94" s="142" t="s">
        <v>2991</v>
      </c>
    </row>
    <row r="95" spans="2:65" s="1" customFormat="1" ht="16.5" customHeight="1">
      <c r="B95" s="33"/>
      <c r="C95" s="149" t="s">
        <v>168</v>
      </c>
      <c r="D95" s="149" t="s">
        <v>195</v>
      </c>
      <c r="E95" s="150" t="s">
        <v>2992</v>
      </c>
      <c r="F95" s="151" t="s">
        <v>2993</v>
      </c>
      <c r="G95" s="152" t="s">
        <v>198</v>
      </c>
      <c r="H95" s="153">
        <v>1</v>
      </c>
      <c r="I95" s="154"/>
      <c r="J95" s="155">
        <f>ROUND(I95*H95,2)</f>
        <v>0</v>
      </c>
      <c r="K95" s="151" t="s">
        <v>21</v>
      </c>
      <c r="L95" s="33"/>
      <c r="M95" s="156" t="s">
        <v>21</v>
      </c>
      <c r="N95" s="157" t="s">
        <v>48</v>
      </c>
      <c r="P95" s="140">
        <f>O95*H95</f>
        <v>0</v>
      </c>
      <c r="Q95" s="140">
        <v>0</v>
      </c>
      <c r="R95" s="140">
        <f>Q95*H95</f>
        <v>0</v>
      </c>
      <c r="S95" s="140">
        <v>0</v>
      </c>
      <c r="T95" s="141">
        <f>S95*H95</f>
        <v>0</v>
      </c>
      <c r="AR95" s="142" t="s">
        <v>168</v>
      </c>
      <c r="AT95" s="142" t="s">
        <v>195</v>
      </c>
      <c r="AU95" s="142" t="s">
        <v>86</v>
      </c>
      <c r="AY95" s="18" t="s">
        <v>146</v>
      </c>
      <c r="BE95" s="143">
        <f>IF(N95="základní",J95,0)</f>
        <v>0</v>
      </c>
      <c r="BF95" s="143">
        <f>IF(N95="snížená",J95,0)</f>
        <v>0</v>
      </c>
      <c r="BG95" s="143">
        <f>IF(N95="zákl. přenesená",J95,0)</f>
        <v>0</v>
      </c>
      <c r="BH95" s="143">
        <f>IF(N95="sníž. přenesená",J95,0)</f>
        <v>0</v>
      </c>
      <c r="BI95" s="143">
        <f>IF(N95="nulová",J95,0)</f>
        <v>0</v>
      </c>
      <c r="BJ95" s="18" t="s">
        <v>84</v>
      </c>
      <c r="BK95" s="143">
        <f>ROUND(I95*H95,2)</f>
        <v>0</v>
      </c>
      <c r="BL95" s="18" t="s">
        <v>168</v>
      </c>
      <c r="BM95" s="142" t="s">
        <v>2994</v>
      </c>
    </row>
    <row r="96" spans="2:65" s="1" customFormat="1" ht="19.5">
      <c r="B96" s="33"/>
      <c r="D96" s="144" t="s">
        <v>154</v>
      </c>
      <c r="F96" s="145" t="s">
        <v>2995</v>
      </c>
      <c r="I96" s="146"/>
      <c r="L96" s="33"/>
      <c r="M96" s="147"/>
      <c r="T96" s="54"/>
      <c r="AT96" s="18" t="s">
        <v>154</v>
      </c>
      <c r="AU96" s="18" t="s">
        <v>86</v>
      </c>
    </row>
    <row r="97" spans="2:65" s="1" customFormat="1" ht="16.5" customHeight="1">
      <c r="B97" s="33"/>
      <c r="C97" s="149" t="s">
        <v>173</v>
      </c>
      <c r="D97" s="149" t="s">
        <v>195</v>
      </c>
      <c r="E97" s="150" t="s">
        <v>2996</v>
      </c>
      <c r="F97" s="151" t="s">
        <v>2997</v>
      </c>
      <c r="G97" s="152" t="s">
        <v>198</v>
      </c>
      <c r="H97" s="153">
        <v>1</v>
      </c>
      <c r="I97" s="154"/>
      <c r="J97" s="155">
        <f>ROUND(I97*H97,2)</f>
        <v>0</v>
      </c>
      <c r="K97" s="151" t="s">
        <v>21</v>
      </c>
      <c r="L97" s="33"/>
      <c r="M97" s="156" t="s">
        <v>21</v>
      </c>
      <c r="N97" s="157" t="s">
        <v>48</v>
      </c>
      <c r="P97" s="140">
        <f>O97*H97</f>
        <v>0</v>
      </c>
      <c r="Q97" s="140">
        <v>0</v>
      </c>
      <c r="R97" s="140">
        <f>Q97*H97</f>
        <v>0</v>
      </c>
      <c r="S97" s="140">
        <v>0</v>
      </c>
      <c r="T97" s="141">
        <f>S97*H97</f>
        <v>0</v>
      </c>
      <c r="AR97" s="142" t="s">
        <v>168</v>
      </c>
      <c r="AT97" s="142" t="s">
        <v>195</v>
      </c>
      <c r="AU97" s="142" t="s">
        <v>86</v>
      </c>
      <c r="AY97" s="18" t="s">
        <v>146</v>
      </c>
      <c r="BE97" s="143">
        <f>IF(N97="základní",J97,0)</f>
        <v>0</v>
      </c>
      <c r="BF97" s="143">
        <f>IF(N97="snížená",J97,0)</f>
        <v>0</v>
      </c>
      <c r="BG97" s="143">
        <f>IF(N97="zákl. přenesená",J97,0)</f>
        <v>0</v>
      </c>
      <c r="BH97" s="143">
        <f>IF(N97="sníž. přenesená",J97,0)</f>
        <v>0</v>
      </c>
      <c r="BI97" s="143">
        <f>IF(N97="nulová",J97,0)</f>
        <v>0</v>
      </c>
      <c r="BJ97" s="18" t="s">
        <v>84</v>
      </c>
      <c r="BK97" s="143">
        <f>ROUND(I97*H97,2)</f>
        <v>0</v>
      </c>
      <c r="BL97" s="18" t="s">
        <v>168</v>
      </c>
      <c r="BM97" s="142" t="s">
        <v>2998</v>
      </c>
    </row>
    <row r="98" spans="2:65" s="1" customFormat="1" ht="11.25">
      <c r="B98" s="33"/>
      <c r="D98" s="144" t="s">
        <v>154</v>
      </c>
      <c r="F98" s="145" t="s">
        <v>2997</v>
      </c>
      <c r="I98" s="146"/>
      <c r="L98" s="33"/>
      <c r="M98" s="147"/>
      <c r="T98" s="54"/>
      <c r="AT98" s="18" t="s">
        <v>154</v>
      </c>
      <c r="AU98" s="18" t="s">
        <v>86</v>
      </c>
    </row>
    <row r="99" spans="2:65" s="11" customFormat="1" ht="22.9" customHeight="1">
      <c r="B99" s="120"/>
      <c r="D99" s="121" t="s">
        <v>76</v>
      </c>
      <c r="E99" s="158" t="s">
        <v>2999</v>
      </c>
      <c r="F99" s="158" t="s">
        <v>3000</v>
      </c>
      <c r="I99" s="123"/>
      <c r="J99" s="159">
        <f>BK99</f>
        <v>0</v>
      </c>
      <c r="L99" s="120"/>
      <c r="M99" s="125"/>
      <c r="P99" s="126">
        <f>SUM(P100:P101)</f>
        <v>0</v>
      </c>
      <c r="R99" s="126">
        <f>SUM(R100:R101)</f>
        <v>0</v>
      </c>
      <c r="T99" s="127">
        <f>SUM(T100:T101)</f>
        <v>0</v>
      </c>
      <c r="AR99" s="121" t="s">
        <v>173</v>
      </c>
      <c r="AT99" s="128" t="s">
        <v>76</v>
      </c>
      <c r="AU99" s="128" t="s">
        <v>84</v>
      </c>
      <c r="AY99" s="121" t="s">
        <v>146</v>
      </c>
      <c r="BK99" s="129">
        <f>SUM(BK100:BK101)</f>
        <v>0</v>
      </c>
    </row>
    <row r="100" spans="2:65" s="1" customFormat="1" ht="16.5" customHeight="1">
      <c r="B100" s="33"/>
      <c r="C100" s="149" t="s">
        <v>178</v>
      </c>
      <c r="D100" s="149" t="s">
        <v>195</v>
      </c>
      <c r="E100" s="150" t="s">
        <v>3001</v>
      </c>
      <c r="F100" s="151" t="s">
        <v>3002</v>
      </c>
      <c r="G100" s="152" t="s">
        <v>198</v>
      </c>
      <c r="H100" s="153">
        <v>1</v>
      </c>
      <c r="I100" s="154"/>
      <c r="J100" s="155">
        <f>ROUND(I100*H100,2)</f>
        <v>0</v>
      </c>
      <c r="K100" s="151" t="s">
        <v>21</v>
      </c>
      <c r="L100" s="33"/>
      <c r="M100" s="156" t="s">
        <v>21</v>
      </c>
      <c r="N100" s="157" t="s">
        <v>48</v>
      </c>
      <c r="P100" s="140">
        <f>O100*H100</f>
        <v>0</v>
      </c>
      <c r="Q100" s="140">
        <v>0</v>
      </c>
      <c r="R100" s="140">
        <f>Q100*H100</f>
        <v>0</v>
      </c>
      <c r="S100" s="140">
        <v>0</v>
      </c>
      <c r="T100" s="141">
        <f>S100*H100</f>
        <v>0</v>
      </c>
      <c r="AR100" s="142" t="s">
        <v>168</v>
      </c>
      <c r="AT100" s="142" t="s">
        <v>195</v>
      </c>
      <c r="AU100" s="142" t="s">
        <v>86</v>
      </c>
      <c r="AY100" s="18" t="s">
        <v>146</v>
      </c>
      <c r="BE100" s="143">
        <f>IF(N100="základní",J100,0)</f>
        <v>0</v>
      </c>
      <c r="BF100" s="143">
        <f>IF(N100="snížená",J100,0)</f>
        <v>0</v>
      </c>
      <c r="BG100" s="143">
        <f>IF(N100="zákl. přenesená",J100,0)</f>
        <v>0</v>
      </c>
      <c r="BH100" s="143">
        <f>IF(N100="sníž. přenesená",J100,0)</f>
        <v>0</v>
      </c>
      <c r="BI100" s="143">
        <f>IF(N100="nulová",J100,0)</f>
        <v>0</v>
      </c>
      <c r="BJ100" s="18" t="s">
        <v>84</v>
      </c>
      <c r="BK100" s="143">
        <f>ROUND(I100*H100,2)</f>
        <v>0</v>
      </c>
      <c r="BL100" s="18" t="s">
        <v>168</v>
      </c>
      <c r="BM100" s="142" t="s">
        <v>3003</v>
      </c>
    </row>
    <row r="101" spans="2:65" s="1" customFormat="1" ht="97.5">
      <c r="B101" s="33"/>
      <c r="D101" s="144" t="s">
        <v>154</v>
      </c>
      <c r="F101" s="145" t="s">
        <v>3004</v>
      </c>
      <c r="I101" s="146"/>
      <c r="L101" s="33"/>
      <c r="M101" s="147"/>
      <c r="T101" s="54"/>
      <c r="AT101" s="18" t="s">
        <v>154</v>
      </c>
      <c r="AU101" s="18" t="s">
        <v>86</v>
      </c>
    </row>
    <row r="102" spans="2:65" s="11" customFormat="1" ht="22.9" customHeight="1">
      <c r="B102" s="120"/>
      <c r="D102" s="121" t="s">
        <v>76</v>
      </c>
      <c r="E102" s="158" t="s">
        <v>3005</v>
      </c>
      <c r="F102" s="158" t="s">
        <v>3006</v>
      </c>
      <c r="I102" s="123"/>
      <c r="J102" s="159">
        <f>BK102</f>
        <v>0</v>
      </c>
      <c r="L102" s="120"/>
      <c r="M102" s="125"/>
      <c r="P102" s="126">
        <f>SUM(P103:P109)</f>
        <v>0</v>
      </c>
      <c r="R102" s="126">
        <f>SUM(R103:R109)</f>
        <v>0</v>
      </c>
      <c r="T102" s="127">
        <f>SUM(T103:T109)</f>
        <v>0</v>
      </c>
      <c r="AR102" s="121" t="s">
        <v>173</v>
      </c>
      <c r="AT102" s="128" t="s">
        <v>76</v>
      </c>
      <c r="AU102" s="128" t="s">
        <v>84</v>
      </c>
      <c r="AY102" s="121" t="s">
        <v>146</v>
      </c>
      <c r="BK102" s="129">
        <f>SUM(BK103:BK109)</f>
        <v>0</v>
      </c>
    </row>
    <row r="103" spans="2:65" s="1" customFormat="1" ht="16.5" customHeight="1">
      <c r="B103" s="33"/>
      <c r="C103" s="149" t="s">
        <v>183</v>
      </c>
      <c r="D103" s="149" t="s">
        <v>195</v>
      </c>
      <c r="E103" s="150" t="s">
        <v>3007</v>
      </c>
      <c r="F103" s="151" t="s">
        <v>3008</v>
      </c>
      <c r="G103" s="152" t="s">
        <v>198</v>
      </c>
      <c r="H103" s="153">
        <v>1</v>
      </c>
      <c r="I103" s="154"/>
      <c r="J103" s="155">
        <f>ROUND(I103*H103,2)</f>
        <v>0</v>
      </c>
      <c r="K103" s="151" t="s">
        <v>21</v>
      </c>
      <c r="L103" s="33"/>
      <c r="M103" s="156" t="s">
        <v>21</v>
      </c>
      <c r="N103" s="157" t="s">
        <v>48</v>
      </c>
      <c r="P103" s="140">
        <f>O103*H103</f>
        <v>0</v>
      </c>
      <c r="Q103" s="140">
        <v>0</v>
      </c>
      <c r="R103" s="140">
        <f>Q103*H103</f>
        <v>0</v>
      </c>
      <c r="S103" s="140">
        <v>0</v>
      </c>
      <c r="T103" s="141">
        <f>S103*H103</f>
        <v>0</v>
      </c>
      <c r="AR103" s="142" t="s">
        <v>168</v>
      </c>
      <c r="AT103" s="142" t="s">
        <v>195</v>
      </c>
      <c r="AU103" s="142" t="s">
        <v>86</v>
      </c>
      <c r="AY103" s="18" t="s">
        <v>146</v>
      </c>
      <c r="BE103" s="143">
        <f>IF(N103="základní",J103,0)</f>
        <v>0</v>
      </c>
      <c r="BF103" s="143">
        <f>IF(N103="snížená",J103,0)</f>
        <v>0</v>
      </c>
      <c r="BG103" s="143">
        <f>IF(N103="zákl. přenesená",J103,0)</f>
        <v>0</v>
      </c>
      <c r="BH103" s="143">
        <f>IF(N103="sníž. přenesená",J103,0)</f>
        <v>0</v>
      </c>
      <c r="BI103" s="143">
        <f>IF(N103="nulová",J103,0)</f>
        <v>0</v>
      </c>
      <c r="BJ103" s="18" t="s">
        <v>84</v>
      </c>
      <c r="BK103" s="143">
        <f>ROUND(I103*H103,2)</f>
        <v>0</v>
      </c>
      <c r="BL103" s="18" t="s">
        <v>168</v>
      </c>
      <c r="BM103" s="142" t="s">
        <v>3009</v>
      </c>
    </row>
    <row r="104" spans="2:65" s="1" customFormat="1" ht="16.5" customHeight="1">
      <c r="B104" s="33"/>
      <c r="C104" s="149" t="s">
        <v>189</v>
      </c>
      <c r="D104" s="149" t="s">
        <v>195</v>
      </c>
      <c r="E104" s="150" t="s">
        <v>3010</v>
      </c>
      <c r="F104" s="151" t="s">
        <v>3011</v>
      </c>
      <c r="G104" s="152" t="s">
        <v>198</v>
      </c>
      <c r="H104" s="153">
        <v>1</v>
      </c>
      <c r="I104" s="154"/>
      <c r="J104" s="155">
        <f>ROUND(I104*H104,2)</f>
        <v>0</v>
      </c>
      <c r="K104" s="151" t="s">
        <v>21</v>
      </c>
      <c r="L104" s="33"/>
      <c r="M104" s="156" t="s">
        <v>21</v>
      </c>
      <c r="N104" s="157" t="s">
        <v>48</v>
      </c>
      <c r="P104" s="140">
        <f>O104*H104</f>
        <v>0</v>
      </c>
      <c r="Q104" s="140">
        <v>0</v>
      </c>
      <c r="R104" s="140">
        <f>Q104*H104</f>
        <v>0</v>
      </c>
      <c r="S104" s="140">
        <v>0</v>
      </c>
      <c r="T104" s="141">
        <f>S104*H104</f>
        <v>0</v>
      </c>
      <c r="AR104" s="142" t="s">
        <v>168</v>
      </c>
      <c r="AT104" s="142" t="s">
        <v>195</v>
      </c>
      <c r="AU104" s="142" t="s">
        <v>86</v>
      </c>
      <c r="AY104" s="18" t="s">
        <v>146</v>
      </c>
      <c r="BE104" s="143">
        <f>IF(N104="základní",J104,0)</f>
        <v>0</v>
      </c>
      <c r="BF104" s="143">
        <f>IF(N104="snížená",J104,0)</f>
        <v>0</v>
      </c>
      <c r="BG104" s="143">
        <f>IF(N104="zákl. přenesená",J104,0)</f>
        <v>0</v>
      </c>
      <c r="BH104" s="143">
        <f>IF(N104="sníž. přenesená",J104,0)</f>
        <v>0</v>
      </c>
      <c r="BI104" s="143">
        <f>IF(N104="nulová",J104,0)</f>
        <v>0</v>
      </c>
      <c r="BJ104" s="18" t="s">
        <v>84</v>
      </c>
      <c r="BK104" s="143">
        <f>ROUND(I104*H104,2)</f>
        <v>0</v>
      </c>
      <c r="BL104" s="18" t="s">
        <v>168</v>
      </c>
      <c r="BM104" s="142" t="s">
        <v>3012</v>
      </c>
    </row>
    <row r="105" spans="2:65" s="1" customFormat="1" ht="16.5" customHeight="1">
      <c r="B105" s="33"/>
      <c r="C105" s="149" t="s">
        <v>194</v>
      </c>
      <c r="D105" s="149" t="s">
        <v>195</v>
      </c>
      <c r="E105" s="150" t="s">
        <v>3013</v>
      </c>
      <c r="F105" s="151" t="s">
        <v>3014</v>
      </c>
      <c r="G105" s="152" t="s">
        <v>198</v>
      </c>
      <c r="H105" s="153">
        <v>1</v>
      </c>
      <c r="I105" s="154"/>
      <c r="J105" s="155">
        <f>ROUND(I105*H105,2)</f>
        <v>0</v>
      </c>
      <c r="K105" s="151" t="s">
        <v>21</v>
      </c>
      <c r="L105" s="33"/>
      <c r="M105" s="156" t="s">
        <v>21</v>
      </c>
      <c r="N105" s="157" t="s">
        <v>48</v>
      </c>
      <c r="P105" s="140">
        <f>O105*H105</f>
        <v>0</v>
      </c>
      <c r="Q105" s="140">
        <v>0</v>
      </c>
      <c r="R105" s="140">
        <f>Q105*H105</f>
        <v>0</v>
      </c>
      <c r="S105" s="140">
        <v>0</v>
      </c>
      <c r="T105" s="141">
        <f>S105*H105</f>
        <v>0</v>
      </c>
      <c r="AR105" s="142" t="s">
        <v>168</v>
      </c>
      <c r="AT105" s="142" t="s">
        <v>195</v>
      </c>
      <c r="AU105" s="142" t="s">
        <v>86</v>
      </c>
      <c r="AY105" s="18" t="s">
        <v>146</v>
      </c>
      <c r="BE105" s="143">
        <f>IF(N105="základní",J105,0)</f>
        <v>0</v>
      </c>
      <c r="BF105" s="143">
        <f>IF(N105="snížená",J105,0)</f>
        <v>0</v>
      </c>
      <c r="BG105" s="143">
        <f>IF(N105="zákl. přenesená",J105,0)</f>
        <v>0</v>
      </c>
      <c r="BH105" s="143">
        <f>IF(N105="sníž. přenesená",J105,0)</f>
        <v>0</v>
      </c>
      <c r="BI105" s="143">
        <f>IF(N105="nulová",J105,0)</f>
        <v>0</v>
      </c>
      <c r="BJ105" s="18" t="s">
        <v>84</v>
      </c>
      <c r="BK105" s="143">
        <f>ROUND(I105*H105,2)</f>
        <v>0</v>
      </c>
      <c r="BL105" s="18" t="s">
        <v>168</v>
      </c>
      <c r="BM105" s="142" t="s">
        <v>3015</v>
      </c>
    </row>
    <row r="106" spans="2:65" s="1" customFormat="1" ht="16.5" customHeight="1">
      <c r="B106" s="33"/>
      <c r="C106" s="149" t="s">
        <v>200</v>
      </c>
      <c r="D106" s="149" t="s">
        <v>195</v>
      </c>
      <c r="E106" s="150" t="s">
        <v>3016</v>
      </c>
      <c r="F106" s="151" t="s">
        <v>3017</v>
      </c>
      <c r="G106" s="152" t="s">
        <v>722</v>
      </c>
      <c r="H106" s="153">
        <v>40</v>
      </c>
      <c r="I106" s="154"/>
      <c r="J106" s="155">
        <f>ROUND(I106*H106,2)</f>
        <v>0</v>
      </c>
      <c r="K106" s="151" t="s">
        <v>21</v>
      </c>
      <c r="L106" s="33"/>
      <c r="M106" s="156" t="s">
        <v>21</v>
      </c>
      <c r="N106" s="157" t="s">
        <v>48</v>
      </c>
      <c r="P106" s="140">
        <f>O106*H106</f>
        <v>0</v>
      </c>
      <c r="Q106" s="140">
        <v>0</v>
      </c>
      <c r="R106" s="140">
        <f>Q106*H106</f>
        <v>0</v>
      </c>
      <c r="S106" s="140">
        <v>0</v>
      </c>
      <c r="T106" s="141">
        <f>S106*H106</f>
        <v>0</v>
      </c>
      <c r="AR106" s="142" t="s">
        <v>168</v>
      </c>
      <c r="AT106" s="142" t="s">
        <v>195</v>
      </c>
      <c r="AU106" s="142" t="s">
        <v>86</v>
      </c>
      <c r="AY106" s="18" t="s">
        <v>146</v>
      </c>
      <c r="BE106" s="143">
        <f>IF(N106="základní",J106,0)</f>
        <v>0</v>
      </c>
      <c r="BF106" s="143">
        <f>IF(N106="snížená",J106,0)</f>
        <v>0</v>
      </c>
      <c r="BG106" s="143">
        <f>IF(N106="zákl. přenesená",J106,0)</f>
        <v>0</v>
      </c>
      <c r="BH106" s="143">
        <f>IF(N106="sníž. přenesená",J106,0)</f>
        <v>0</v>
      </c>
      <c r="BI106" s="143">
        <f>IF(N106="nulová",J106,0)</f>
        <v>0</v>
      </c>
      <c r="BJ106" s="18" t="s">
        <v>84</v>
      </c>
      <c r="BK106" s="143">
        <f>ROUND(I106*H106,2)</f>
        <v>0</v>
      </c>
      <c r="BL106" s="18" t="s">
        <v>168</v>
      </c>
      <c r="BM106" s="142" t="s">
        <v>3018</v>
      </c>
    </row>
    <row r="107" spans="2:65" s="1" customFormat="1" ht="19.5">
      <c r="B107" s="33"/>
      <c r="D107" s="144" t="s">
        <v>154</v>
      </c>
      <c r="F107" s="145" t="s">
        <v>3019</v>
      </c>
      <c r="I107" s="146"/>
      <c r="L107" s="33"/>
      <c r="M107" s="147"/>
      <c r="T107" s="54"/>
      <c r="AT107" s="18" t="s">
        <v>154</v>
      </c>
      <c r="AU107" s="18" t="s">
        <v>86</v>
      </c>
    </row>
    <row r="108" spans="2:65" s="12" customFormat="1" ht="11.25">
      <c r="B108" s="163"/>
      <c r="D108" s="144" t="s">
        <v>476</v>
      </c>
      <c r="E108" s="164" t="s">
        <v>21</v>
      </c>
      <c r="F108" s="165" t="s">
        <v>330</v>
      </c>
      <c r="H108" s="166">
        <v>40</v>
      </c>
      <c r="I108" s="167"/>
      <c r="L108" s="163"/>
      <c r="M108" s="168"/>
      <c r="T108" s="169"/>
      <c r="AT108" s="164" t="s">
        <v>476</v>
      </c>
      <c r="AU108" s="164" t="s">
        <v>86</v>
      </c>
      <c r="AV108" s="12" t="s">
        <v>86</v>
      </c>
      <c r="AW108" s="12" t="s">
        <v>38</v>
      </c>
      <c r="AX108" s="12" t="s">
        <v>84</v>
      </c>
      <c r="AY108" s="164" t="s">
        <v>146</v>
      </c>
    </row>
    <row r="109" spans="2:65" s="1" customFormat="1" ht="16.5" customHeight="1">
      <c r="B109" s="33"/>
      <c r="C109" s="149" t="s">
        <v>204</v>
      </c>
      <c r="D109" s="149" t="s">
        <v>195</v>
      </c>
      <c r="E109" s="150" t="s">
        <v>3020</v>
      </c>
      <c r="F109" s="151" t="s">
        <v>3021</v>
      </c>
      <c r="G109" s="152" t="s">
        <v>198</v>
      </c>
      <c r="H109" s="153">
        <v>1</v>
      </c>
      <c r="I109" s="154"/>
      <c r="J109" s="155">
        <f>ROUND(I109*H109,2)</f>
        <v>0</v>
      </c>
      <c r="K109" s="151" t="s">
        <v>21</v>
      </c>
      <c r="L109" s="33"/>
      <c r="M109" s="202" t="s">
        <v>21</v>
      </c>
      <c r="N109" s="203" t="s">
        <v>48</v>
      </c>
      <c r="O109" s="161"/>
      <c r="P109" s="204">
        <f>O109*H109</f>
        <v>0</v>
      </c>
      <c r="Q109" s="204">
        <v>0</v>
      </c>
      <c r="R109" s="204">
        <f>Q109*H109</f>
        <v>0</v>
      </c>
      <c r="S109" s="204">
        <v>0</v>
      </c>
      <c r="T109" s="205">
        <f>S109*H109</f>
        <v>0</v>
      </c>
      <c r="AR109" s="142" t="s">
        <v>168</v>
      </c>
      <c r="AT109" s="142" t="s">
        <v>195</v>
      </c>
      <c r="AU109" s="142" t="s">
        <v>86</v>
      </c>
      <c r="AY109" s="18" t="s">
        <v>146</v>
      </c>
      <c r="BE109" s="143">
        <f>IF(N109="základní",J109,0)</f>
        <v>0</v>
      </c>
      <c r="BF109" s="143">
        <f>IF(N109="snížená",J109,0)</f>
        <v>0</v>
      </c>
      <c r="BG109" s="143">
        <f>IF(N109="zákl. přenesená",J109,0)</f>
        <v>0</v>
      </c>
      <c r="BH109" s="143">
        <f>IF(N109="sníž. přenesená",J109,0)</f>
        <v>0</v>
      </c>
      <c r="BI109" s="143">
        <f>IF(N109="nulová",J109,0)</f>
        <v>0</v>
      </c>
      <c r="BJ109" s="18" t="s">
        <v>84</v>
      </c>
      <c r="BK109" s="143">
        <f>ROUND(I109*H109,2)</f>
        <v>0</v>
      </c>
      <c r="BL109" s="18" t="s">
        <v>168</v>
      </c>
      <c r="BM109" s="142" t="s">
        <v>3022</v>
      </c>
    </row>
    <row r="110" spans="2:65" s="1" customFormat="1" ht="6.95" customHeight="1">
      <c r="B110" s="42"/>
      <c r="C110" s="43"/>
      <c r="D110" s="43"/>
      <c r="E110" s="43"/>
      <c r="F110" s="43"/>
      <c r="G110" s="43"/>
      <c r="H110" s="43"/>
      <c r="I110" s="43"/>
      <c r="J110" s="43"/>
      <c r="K110" s="43"/>
      <c r="L110" s="33"/>
    </row>
  </sheetData>
  <sheetProtection algorithmName="SHA-512" hashValue="2SIBoKj0MM8B54Mg8pDhlIQyIwkGSh58iRXyD3IIOhzEfIVfkTe784mxjC1ckYR+axREQBlHto7/A/3la3I93A==" saltValue="sMu+msOjv50ejWF6qaa7bHYCVreFblRbkns3a6GNWNZCwh1SlEF8So0dRdTRkWOEt+hAIah4As8aMfQ9X3YSiA==" spinCount="100000" sheet="1" objects="1" scenarios="1" formatColumns="0" formatRows="0" autoFilter="0"/>
  <autoFilter ref="C88:K109" xr:uid="{00000000-0009-0000-0000-000007000000}"/>
  <mergeCells count="12">
    <mergeCell ref="E81:H81"/>
    <mergeCell ref="L2:V2"/>
    <mergeCell ref="E50:H50"/>
    <mergeCell ref="E52:H52"/>
    <mergeCell ref="E54:H54"/>
    <mergeCell ref="E77:H77"/>
    <mergeCell ref="E79:H79"/>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954"/>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304"/>
      <c r="M2" s="304"/>
      <c r="N2" s="304"/>
      <c r="O2" s="304"/>
      <c r="P2" s="304"/>
      <c r="Q2" s="304"/>
      <c r="R2" s="304"/>
      <c r="S2" s="304"/>
      <c r="T2" s="304"/>
      <c r="U2" s="304"/>
      <c r="V2" s="304"/>
      <c r="AT2" s="18" t="s">
        <v>114</v>
      </c>
      <c r="AZ2" s="177" t="s">
        <v>3023</v>
      </c>
      <c r="BA2" s="177" t="s">
        <v>3024</v>
      </c>
      <c r="BB2" s="177" t="s">
        <v>722</v>
      </c>
      <c r="BC2" s="177" t="s">
        <v>300</v>
      </c>
      <c r="BD2" s="177" t="s">
        <v>86</v>
      </c>
    </row>
    <row r="3" spans="2:56" ht="6.95" customHeight="1">
      <c r="B3" s="19"/>
      <c r="C3" s="20"/>
      <c r="D3" s="20"/>
      <c r="E3" s="20"/>
      <c r="F3" s="20"/>
      <c r="G3" s="20"/>
      <c r="H3" s="20"/>
      <c r="I3" s="20"/>
      <c r="J3" s="20"/>
      <c r="K3" s="20"/>
      <c r="L3" s="21"/>
      <c r="AT3" s="18" t="s">
        <v>86</v>
      </c>
      <c r="AZ3" s="177" t="s">
        <v>750</v>
      </c>
      <c r="BA3" s="177" t="s">
        <v>750</v>
      </c>
      <c r="BB3" s="177" t="s">
        <v>738</v>
      </c>
      <c r="BC3" s="177" t="s">
        <v>3025</v>
      </c>
      <c r="BD3" s="177" t="s">
        <v>86</v>
      </c>
    </row>
    <row r="4" spans="2:56" ht="24.95" customHeight="1">
      <c r="B4" s="21"/>
      <c r="D4" s="22" t="s">
        <v>116</v>
      </c>
      <c r="L4" s="21"/>
      <c r="M4" s="91" t="s">
        <v>10</v>
      </c>
      <c r="AT4" s="18" t="s">
        <v>4</v>
      </c>
      <c r="AZ4" s="177" t="s">
        <v>752</v>
      </c>
      <c r="BA4" s="177" t="s">
        <v>752</v>
      </c>
      <c r="BB4" s="177" t="s">
        <v>251</v>
      </c>
      <c r="BC4" s="177" t="s">
        <v>3026</v>
      </c>
      <c r="BD4" s="177" t="s">
        <v>86</v>
      </c>
    </row>
    <row r="5" spans="2:56" ht="6.95" customHeight="1">
      <c r="B5" s="21"/>
      <c r="L5" s="21"/>
      <c r="AZ5" s="177" t="s">
        <v>3027</v>
      </c>
      <c r="BA5" s="177" t="s">
        <v>3028</v>
      </c>
      <c r="BB5" s="177" t="s">
        <v>3029</v>
      </c>
      <c r="BC5" s="177" t="s">
        <v>3030</v>
      </c>
      <c r="BD5" s="177" t="s">
        <v>86</v>
      </c>
    </row>
    <row r="6" spans="2:56" ht="12" customHeight="1">
      <c r="B6" s="21"/>
      <c r="D6" s="28" t="s">
        <v>16</v>
      </c>
      <c r="L6" s="21"/>
      <c r="AZ6" s="177" t="s">
        <v>3031</v>
      </c>
      <c r="BA6" s="177" t="s">
        <v>3031</v>
      </c>
      <c r="BB6" s="177" t="s">
        <v>738</v>
      </c>
      <c r="BC6" s="177" t="s">
        <v>3032</v>
      </c>
      <c r="BD6" s="177" t="s">
        <v>86</v>
      </c>
    </row>
    <row r="7" spans="2:56" ht="16.5" customHeight="1">
      <c r="B7" s="21"/>
      <c r="E7" s="334" t="str">
        <f>'Rekapitulace stavby'!K6</f>
        <v>PK Modřany – rekonstrukce</v>
      </c>
      <c r="F7" s="335"/>
      <c r="G7" s="335"/>
      <c r="H7" s="335"/>
      <c r="L7" s="21"/>
      <c r="AZ7" s="177" t="s">
        <v>784</v>
      </c>
      <c r="BA7" s="177" t="s">
        <v>785</v>
      </c>
      <c r="BB7" s="177" t="s">
        <v>786</v>
      </c>
      <c r="BC7" s="177" t="s">
        <v>204</v>
      </c>
      <c r="BD7" s="177" t="s">
        <v>86</v>
      </c>
    </row>
    <row r="8" spans="2:56" ht="12" customHeight="1">
      <c r="B8" s="21"/>
      <c r="D8" s="28" t="s">
        <v>117</v>
      </c>
      <c r="L8" s="21"/>
      <c r="AZ8" s="177" t="s">
        <v>3033</v>
      </c>
      <c r="BA8" s="177" t="s">
        <v>3034</v>
      </c>
      <c r="BB8" s="177" t="s">
        <v>186</v>
      </c>
      <c r="BC8" s="177" t="s">
        <v>84</v>
      </c>
      <c r="BD8" s="177" t="s">
        <v>86</v>
      </c>
    </row>
    <row r="9" spans="2:56" s="1" customFormat="1" ht="16.5" customHeight="1">
      <c r="B9" s="33"/>
      <c r="E9" s="334" t="s">
        <v>3035</v>
      </c>
      <c r="F9" s="336"/>
      <c r="G9" s="336"/>
      <c r="H9" s="336"/>
      <c r="L9" s="33"/>
      <c r="AZ9" s="177" t="s">
        <v>787</v>
      </c>
      <c r="BA9" s="177" t="s">
        <v>787</v>
      </c>
      <c r="BB9" s="177" t="s">
        <v>251</v>
      </c>
      <c r="BC9" s="177" t="s">
        <v>3036</v>
      </c>
      <c r="BD9" s="177" t="s">
        <v>86</v>
      </c>
    </row>
    <row r="10" spans="2:56" s="1" customFormat="1" ht="12" customHeight="1">
      <c r="B10" s="33"/>
      <c r="D10" s="28" t="s">
        <v>119</v>
      </c>
      <c r="L10" s="33"/>
      <c r="AZ10" s="177" t="s">
        <v>3037</v>
      </c>
      <c r="BA10" s="177" t="s">
        <v>3038</v>
      </c>
      <c r="BB10" s="177" t="s">
        <v>251</v>
      </c>
      <c r="BC10" s="177" t="s">
        <v>3039</v>
      </c>
      <c r="BD10" s="177" t="s">
        <v>86</v>
      </c>
    </row>
    <row r="11" spans="2:56" s="1" customFormat="1" ht="16.5" customHeight="1">
      <c r="B11" s="33"/>
      <c r="E11" s="298" t="s">
        <v>3040</v>
      </c>
      <c r="F11" s="336"/>
      <c r="G11" s="336"/>
      <c r="H11" s="336"/>
      <c r="L11" s="33"/>
      <c r="AZ11" s="177" t="s">
        <v>3041</v>
      </c>
      <c r="BA11" s="177" t="s">
        <v>3041</v>
      </c>
      <c r="BB11" s="177" t="s">
        <v>738</v>
      </c>
      <c r="BC11" s="177" t="s">
        <v>3042</v>
      </c>
      <c r="BD11" s="177" t="s">
        <v>86</v>
      </c>
    </row>
    <row r="12" spans="2:56" s="1" customFormat="1" ht="11.25">
      <c r="B12" s="33"/>
      <c r="L12" s="33"/>
      <c r="AZ12" s="177" t="s">
        <v>810</v>
      </c>
      <c r="BA12" s="177" t="s">
        <v>811</v>
      </c>
      <c r="BB12" s="177" t="s">
        <v>786</v>
      </c>
      <c r="BC12" s="177" t="s">
        <v>84</v>
      </c>
      <c r="BD12" s="177" t="s">
        <v>86</v>
      </c>
    </row>
    <row r="13" spans="2:56" s="1" customFormat="1" ht="12" customHeight="1">
      <c r="B13" s="33"/>
      <c r="D13" s="28" t="s">
        <v>18</v>
      </c>
      <c r="F13" s="26" t="s">
        <v>19</v>
      </c>
      <c r="I13" s="28" t="s">
        <v>20</v>
      </c>
      <c r="J13" s="26" t="s">
        <v>21</v>
      </c>
      <c r="L13" s="33"/>
      <c r="AZ13" s="177" t="s">
        <v>831</v>
      </c>
      <c r="BA13" s="177" t="s">
        <v>831</v>
      </c>
      <c r="BB13" s="177" t="s">
        <v>738</v>
      </c>
      <c r="BC13" s="177" t="s">
        <v>3043</v>
      </c>
      <c r="BD13" s="177" t="s">
        <v>86</v>
      </c>
    </row>
    <row r="14" spans="2:56" s="1" customFormat="1" ht="12" customHeight="1">
      <c r="B14" s="33"/>
      <c r="D14" s="28" t="s">
        <v>22</v>
      </c>
      <c r="F14" s="26" t="s">
        <v>23</v>
      </c>
      <c r="I14" s="28" t="s">
        <v>24</v>
      </c>
      <c r="J14" s="50" t="str">
        <f>'Rekapitulace stavby'!AN8</f>
        <v>25. 5. 2022</v>
      </c>
      <c r="L14" s="33"/>
      <c r="AZ14" s="177" t="s">
        <v>836</v>
      </c>
      <c r="BA14" s="177" t="s">
        <v>837</v>
      </c>
      <c r="BB14" s="177" t="s">
        <v>722</v>
      </c>
      <c r="BC14" s="177" t="s">
        <v>3044</v>
      </c>
      <c r="BD14" s="177" t="s">
        <v>86</v>
      </c>
    </row>
    <row r="15" spans="2:56" s="1" customFormat="1" ht="10.9" customHeight="1">
      <c r="B15" s="33"/>
      <c r="L15" s="33"/>
      <c r="AZ15" s="177" t="s">
        <v>839</v>
      </c>
      <c r="BA15" s="177" t="s">
        <v>21</v>
      </c>
      <c r="BB15" s="177" t="s">
        <v>722</v>
      </c>
      <c r="BC15" s="177" t="s">
        <v>3045</v>
      </c>
      <c r="BD15" s="177" t="s">
        <v>86</v>
      </c>
    </row>
    <row r="16" spans="2:56" s="1" customFormat="1" ht="12" customHeight="1">
      <c r="B16" s="33"/>
      <c r="D16" s="28" t="s">
        <v>26</v>
      </c>
      <c r="I16" s="28" t="s">
        <v>27</v>
      </c>
      <c r="J16" s="26" t="s">
        <v>28</v>
      </c>
      <c r="L16" s="33"/>
      <c r="AZ16" s="177" t="s">
        <v>3046</v>
      </c>
      <c r="BA16" s="177" t="s">
        <v>3046</v>
      </c>
      <c r="BB16" s="177" t="s">
        <v>251</v>
      </c>
      <c r="BC16" s="177" t="s">
        <v>214</v>
      </c>
      <c r="BD16" s="177" t="s">
        <v>86</v>
      </c>
    </row>
    <row r="17" spans="2:56" s="1" customFormat="1" ht="18" customHeight="1">
      <c r="B17" s="33"/>
      <c r="E17" s="26" t="s">
        <v>29</v>
      </c>
      <c r="I17" s="28" t="s">
        <v>30</v>
      </c>
      <c r="J17" s="26" t="s">
        <v>31</v>
      </c>
      <c r="L17" s="33"/>
      <c r="AZ17" s="177" t="s">
        <v>843</v>
      </c>
      <c r="BA17" s="177" t="s">
        <v>843</v>
      </c>
      <c r="BB17" s="177" t="s">
        <v>786</v>
      </c>
      <c r="BC17" s="177" t="s">
        <v>2152</v>
      </c>
      <c r="BD17" s="177" t="s">
        <v>86</v>
      </c>
    </row>
    <row r="18" spans="2:56" s="1" customFormat="1" ht="6.95" customHeight="1">
      <c r="B18" s="33"/>
      <c r="L18" s="33"/>
      <c r="AZ18" s="177" t="s">
        <v>3047</v>
      </c>
      <c r="BA18" s="177" t="s">
        <v>3047</v>
      </c>
      <c r="BB18" s="177" t="s">
        <v>786</v>
      </c>
      <c r="BC18" s="177" t="s">
        <v>204</v>
      </c>
      <c r="BD18" s="177" t="s">
        <v>86</v>
      </c>
    </row>
    <row r="19" spans="2:56" s="1" customFormat="1" ht="12" customHeight="1">
      <c r="B19" s="33"/>
      <c r="D19" s="28" t="s">
        <v>32</v>
      </c>
      <c r="I19" s="28" t="s">
        <v>27</v>
      </c>
      <c r="J19" s="29" t="str">
        <f>'Rekapitulace stavby'!AN13</f>
        <v>Vyplň údaj</v>
      </c>
      <c r="L19" s="33"/>
      <c r="AZ19" s="177" t="s">
        <v>876</v>
      </c>
      <c r="BA19" s="177" t="s">
        <v>876</v>
      </c>
      <c r="BB19" s="177" t="s">
        <v>786</v>
      </c>
      <c r="BC19" s="177" t="s">
        <v>84</v>
      </c>
      <c r="BD19" s="177" t="s">
        <v>86</v>
      </c>
    </row>
    <row r="20" spans="2:56" s="1" customFormat="1" ht="18" customHeight="1">
      <c r="B20" s="33"/>
      <c r="E20" s="337" t="str">
        <f>'Rekapitulace stavby'!E14</f>
        <v>Vyplň údaj</v>
      </c>
      <c r="F20" s="303"/>
      <c r="G20" s="303"/>
      <c r="H20" s="303"/>
      <c r="I20" s="28" t="s">
        <v>30</v>
      </c>
      <c r="J20" s="29" t="str">
        <f>'Rekapitulace stavby'!AN14</f>
        <v>Vyplň údaj</v>
      </c>
      <c r="L20" s="33"/>
      <c r="AZ20" s="177" t="s">
        <v>878</v>
      </c>
      <c r="BA20" s="177" t="s">
        <v>878</v>
      </c>
      <c r="BB20" s="177" t="s">
        <v>786</v>
      </c>
      <c r="BC20" s="177" t="s">
        <v>168</v>
      </c>
      <c r="BD20" s="177" t="s">
        <v>86</v>
      </c>
    </row>
    <row r="21" spans="2:56" s="1" customFormat="1" ht="6.95" customHeight="1">
      <c r="B21" s="33"/>
      <c r="L21" s="33"/>
      <c r="AZ21" s="177" t="s">
        <v>880</v>
      </c>
      <c r="BA21" s="177" t="s">
        <v>881</v>
      </c>
      <c r="BB21" s="177" t="s">
        <v>786</v>
      </c>
      <c r="BC21" s="177" t="s">
        <v>86</v>
      </c>
      <c r="BD21" s="177" t="s">
        <v>86</v>
      </c>
    </row>
    <row r="22" spans="2:56" s="1" customFormat="1" ht="12" customHeight="1">
      <c r="B22" s="33"/>
      <c r="D22" s="28" t="s">
        <v>34</v>
      </c>
      <c r="I22" s="28" t="s">
        <v>27</v>
      </c>
      <c r="J22" s="26" t="s">
        <v>35</v>
      </c>
      <c r="L22" s="33"/>
      <c r="AZ22" s="177" t="s">
        <v>882</v>
      </c>
      <c r="BA22" s="177" t="s">
        <v>882</v>
      </c>
      <c r="BB22" s="177" t="s">
        <v>786</v>
      </c>
      <c r="BC22" s="177" t="s">
        <v>84</v>
      </c>
      <c r="BD22" s="177" t="s">
        <v>86</v>
      </c>
    </row>
    <row r="23" spans="2:56" s="1" customFormat="1" ht="18" customHeight="1">
      <c r="B23" s="33"/>
      <c r="E23" s="26" t="s">
        <v>36</v>
      </c>
      <c r="I23" s="28" t="s">
        <v>30</v>
      </c>
      <c r="J23" s="26" t="s">
        <v>37</v>
      </c>
      <c r="L23" s="33"/>
      <c r="AZ23" s="177" t="s">
        <v>3048</v>
      </c>
      <c r="BA23" s="177" t="s">
        <v>3048</v>
      </c>
      <c r="BB23" s="177" t="s">
        <v>251</v>
      </c>
      <c r="BC23" s="177" t="s">
        <v>3049</v>
      </c>
      <c r="BD23" s="177" t="s">
        <v>86</v>
      </c>
    </row>
    <row r="24" spans="2:56" s="1" customFormat="1" ht="6.95" customHeight="1">
      <c r="B24" s="33"/>
      <c r="L24" s="33"/>
      <c r="AZ24" s="177" t="s">
        <v>3050</v>
      </c>
      <c r="BA24" s="177" t="s">
        <v>3050</v>
      </c>
      <c r="BB24" s="177" t="s">
        <v>251</v>
      </c>
      <c r="BC24" s="177" t="s">
        <v>3051</v>
      </c>
      <c r="BD24" s="177" t="s">
        <v>86</v>
      </c>
    </row>
    <row r="25" spans="2:56" s="1" customFormat="1" ht="12" customHeight="1">
      <c r="B25" s="33"/>
      <c r="D25" s="28" t="s">
        <v>39</v>
      </c>
      <c r="I25" s="28" t="s">
        <v>27</v>
      </c>
      <c r="J25" s="26" t="s">
        <v>21</v>
      </c>
      <c r="L25" s="33"/>
      <c r="AZ25" s="177" t="s">
        <v>3052</v>
      </c>
      <c r="BA25" s="177" t="s">
        <v>3052</v>
      </c>
      <c r="BB25" s="177" t="s">
        <v>738</v>
      </c>
      <c r="BC25" s="177" t="s">
        <v>3053</v>
      </c>
      <c r="BD25" s="177" t="s">
        <v>86</v>
      </c>
    </row>
    <row r="26" spans="2:56" s="1" customFormat="1" ht="18" customHeight="1">
      <c r="B26" s="33"/>
      <c r="E26" s="26" t="s">
        <v>40</v>
      </c>
      <c r="I26" s="28" t="s">
        <v>30</v>
      </c>
      <c r="J26" s="26" t="s">
        <v>21</v>
      </c>
      <c r="L26" s="33"/>
      <c r="AZ26" s="177" t="s">
        <v>918</v>
      </c>
      <c r="BA26" s="177" t="s">
        <v>919</v>
      </c>
      <c r="BB26" s="177" t="s">
        <v>722</v>
      </c>
      <c r="BC26" s="177" t="s">
        <v>3054</v>
      </c>
      <c r="BD26" s="177" t="s">
        <v>86</v>
      </c>
    </row>
    <row r="27" spans="2:56" s="1" customFormat="1" ht="6.95" customHeight="1">
      <c r="B27" s="33"/>
      <c r="L27" s="33"/>
      <c r="AZ27" s="177" t="s">
        <v>922</v>
      </c>
      <c r="BA27" s="177" t="s">
        <v>922</v>
      </c>
      <c r="BB27" s="177" t="s">
        <v>786</v>
      </c>
      <c r="BC27" s="177" t="s">
        <v>241</v>
      </c>
      <c r="BD27" s="177" t="s">
        <v>86</v>
      </c>
    </row>
    <row r="28" spans="2:56" s="1" customFormat="1" ht="12" customHeight="1">
      <c r="B28" s="33"/>
      <c r="D28" s="28" t="s">
        <v>41</v>
      </c>
      <c r="L28" s="33"/>
      <c r="AZ28" s="177" t="s">
        <v>924</v>
      </c>
      <c r="BA28" s="177" t="s">
        <v>924</v>
      </c>
      <c r="BB28" s="177" t="s">
        <v>786</v>
      </c>
      <c r="BC28" s="177" t="s">
        <v>163</v>
      </c>
      <c r="BD28" s="177" t="s">
        <v>86</v>
      </c>
    </row>
    <row r="29" spans="2:56" s="7" customFormat="1" ht="47.25" customHeight="1">
      <c r="B29" s="92"/>
      <c r="E29" s="308" t="s">
        <v>42</v>
      </c>
      <c r="F29" s="308"/>
      <c r="G29" s="308"/>
      <c r="H29" s="308"/>
      <c r="L29" s="92"/>
      <c r="AZ29" s="178" t="s">
        <v>926</v>
      </c>
      <c r="BA29" s="178" t="s">
        <v>926</v>
      </c>
      <c r="BB29" s="178" t="s">
        <v>786</v>
      </c>
      <c r="BC29" s="178" t="s">
        <v>168</v>
      </c>
      <c r="BD29" s="178" t="s">
        <v>86</v>
      </c>
    </row>
    <row r="30" spans="2:56" s="1" customFormat="1" ht="6.95" customHeight="1">
      <c r="B30" s="33"/>
      <c r="L30" s="33"/>
      <c r="AZ30" s="177" t="s">
        <v>928</v>
      </c>
      <c r="BA30" s="177" t="s">
        <v>929</v>
      </c>
      <c r="BB30" s="177" t="s">
        <v>786</v>
      </c>
      <c r="BC30" s="177" t="s">
        <v>189</v>
      </c>
      <c r="BD30" s="177" t="s">
        <v>86</v>
      </c>
    </row>
    <row r="31" spans="2:56" s="1" customFormat="1" ht="6.95" customHeight="1">
      <c r="B31" s="33"/>
      <c r="D31" s="51"/>
      <c r="E31" s="51"/>
      <c r="F31" s="51"/>
      <c r="G31" s="51"/>
      <c r="H31" s="51"/>
      <c r="I31" s="51"/>
      <c r="J31" s="51"/>
      <c r="K31" s="51"/>
      <c r="L31" s="33"/>
      <c r="AZ31" s="177" t="s">
        <v>3055</v>
      </c>
      <c r="BA31" s="177" t="s">
        <v>936</v>
      </c>
      <c r="BB31" s="177" t="s">
        <v>251</v>
      </c>
      <c r="BC31" s="177" t="s">
        <v>3056</v>
      </c>
      <c r="BD31" s="177" t="s">
        <v>86</v>
      </c>
    </row>
    <row r="32" spans="2:56" s="1" customFormat="1" ht="25.35" customHeight="1">
      <c r="B32" s="33"/>
      <c r="D32" s="93" t="s">
        <v>43</v>
      </c>
      <c r="J32" s="64">
        <f>ROUND(J100, 2)</f>
        <v>0</v>
      </c>
      <c r="L32" s="33"/>
      <c r="AZ32" s="177" t="s">
        <v>3057</v>
      </c>
      <c r="BA32" s="177" t="s">
        <v>3057</v>
      </c>
      <c r="BB32" s="177" t="s">
        <v>738</v>
      </c>
      <c r="BC32" s="177" t="s">
        <v>3058</v>
      </c>
      <c r="BD32" s="177" t="s">
        <v>86</v>
      </c>
    </row>
    <row r="33" spans="2:56" s="1" customFormat="1" ht="6.95" customHeight="1">
      <c r="B33" s="33"/>
      <c r="D33" s="51"/>
      <c r="E33" s="51"/>
      <c r="F33" s="51"/>
      <c r="G33" s="51"/>
      <c r="H33" s="51"/>
      <c r="I33" s="51"/>
      <c r="J33" s="51"/>
      <c r="K33" s="51"/>
      <c r="L33" s="33"/>
      <c r="AZ33" s="177" t="s">
        <v>3059</v>
      </c>
      <c r="BA33" s="177" t="s">
        <v>3060</v>
      </c>
      <c r="BB33" s="177" t="s">
        <v>786</v>
      </c>
      <c r="BC33" s="177" t="s">
        <v>163</v>
      </c>
      <c r="BD33" s="177" t="s">
        <v>86</v>
      </c>
    </row>
    <row r="34" spans="2:56" s="1" customFormat="1" ht="14.45" customHeight="1">
      <c r="B34" s="33"/>
      <c r="F34" s="36" t="s">
        <v>45</v>
      </c>
      <c r="I34" s="36" t="s">
        <v>44</v>
      </c>
      <c r="J34" s="36" t="s">
        <v>46</v>
      </c>
      <c r="L34" s="33"/>
      <c r="AZ34" s="177" t="s">
        <v>948</v>
      </c>
      <c r="BA34" s="177" t="s">
        <v>949</v>
      </c>
      <c r="BB34" s="177" t="s">
        <v>738</v>
      </c>
      <c r="BC34" s="177" t="s">
        <v>3061</v>
      </c>
      <c r="BD34" s="177" t="s">
        <v>86</v>
      </c>
    </row>
    <row r="35" spans="2:56" s="1" customFormat="1" ht="14.45" customHeight="1">
      <c r="B35" s="33"/>
      <c r="D35" s="53" t="s">
        <v>47</v>
      </c>
      <c r="E35" s="28" t="s">
        <v>48</v>
      </c>
      <c r="F35" s="84">
        <f>ROUND((SUM(BE100:BE953)),  2)</f>
        <v>0</v>
      </c>
      <c r="I35" s="94">
        <v>0.21</v>
      </c>
      <c r="J35" s="84">
        <f>ROUND(((SUM(BE100:BE953))*I35),  2)</f>
        <v>0</v>
      </c>
      <c r="L35" s="33"/>
      <c r="AZ35" s="177" t="s">
        <v>953</v>
      </c>
      <c r="BA35" s="177" t="s">
        <v>953</v>
      </c>
      <c r="BB35" s="177" t="s">
        <v>738</v>
      </c>
      <c r="BC35" s="177" t="s">
        <v>3062</v>
      </c>
      <c r="BD35" s="177" t="s">
        <v>86</v>
      </c>
    </row>
    <row r="36" spans="2:56" s="1" customFormat="1" ht="14.45" customHeight="1">
      <c r="B36" s="33"/>
      <c r="E36" s="28" t="s">
        <v>49</v>
      </c>
      <c r="F36" s="84">
        <f>ROUND((SUM(BF100:BF953)),  2)</f>
        <v>0</v>
      </c>
      <c r="I36" s="94">
        <v>0.15</v>
      </c>
      <c r="J36" s="84">
        <f>ROUND(((SUM(BF100:BF953))*I36),  2)</f>
        <v>0</v>
      </c>
      <c r="L36" s="33"/>
      <c r="AZ36" s="177" t="s">
        <v>3063</v>
      </c>
      <c r="BA36" s="177" t="s">
        <v>3064</v>
      </c>
      <c r="BB36" s="177" t="s">
        <v>722</v>
      </c>
      <c r="BC36" s="177" t="s">
        <v>3065</v>
      </c>
      <c r="BD36" s="177" t="s">
        <v>86</v>
      </c>
    </row>
    <row r="37" spans="2:56" s="1" customFormat="1" ht="14.45" hidden="1" customHeight="1">
      <c r="B37" s="33"/>
      <c r="E37" s="28" t="s">
        <v>50</v>
      </c>
      <c r="F37" s="84">
        <f>ROUND((SUM(BG100:BG953)),  2)</f>
        <v>0</v>
      </c>
      <c r="I37" s="94">
        <v>0.21</v>
      </c>
      <c r="J37" s="84">
        <f>0</f>
        <v>0</v>
      </c>
      <c r="L37" s="33"/>
      <c r="AZ37" s="177" t="s">
        <v>3066</v>
      </c>
      <c r="BA37" s="177" t="s">
        <v>3066</v>
      </c>
      <c r="BB37" s="177" t="s">
        <v>738</v>
      </c>
      <c r="BC37" s="177" t="s">
        <v>3067</v>
      </c>
      <c r="BD37" s="177" t="s">
        <v>86</v>
      </c>
    </row>
    <row r="38" spans="2:56" s="1" customFormat="1" ht="14.45" hidden="1" customHeight="1">
      <c r="B38" s="33"/>
      <c r="E38" s="28" t="s">
        <v>51</v>
      </c>
      <c r="F38" s="84">
        <f>ROUND((SUM(BH100:BH953)),  2)</f>
        <v>0</v>
      </c>
      <c r="I38" s="94">
        <v>0.15</v>
      </c>
      <c r="J38" s="84">
        <f>0</f>
        <v>0</v>
      </c>
      <c r="L38" s="33"/>
    </row>
    <row r="39" spans="2:56" s="1" customFormat="1" ht="14.45" hidden="1" customHeight="1">
      <c r="B39" s="33"/>
      <c r="E39" s="28" t="s">
        <v>52</v>
      </c>
      <c r="F39" s="84">
        <f>ROUND((SUM(BI100:BI953)),  2)</f>
        <v>0</v>
      </c>
      <c r="I39" s="94">
        <v>0</v>
      </c>
      <c r="J39" s="84">
        <f>0</f>
        <v>0</v>
      </c>
      <c r="L39" s="33"/>
    </row>
    <row r="40" spans="2:56" s="1" customFormat="1" ht="6.95" customHeight="1">
      <c r="B40" s="33"/>
      <c r="L40" s="33"/>
    </row>
    <row r="41" spans="2:56" s="1" customFormat="1" ht="25.35" customHeight="1">
      <c r="B41" s="33"/>
      <c r="C41" s="95"/>
      <c r="D41" s="96" t="s">
        <v>53</v>
      </c>
      <c r="E41" s="55"/>
      <c r="F41" s="55"/>
      <c r="G41" s="97" t="s">
        <v>54</v>
      </c>
      <c r="H41" s="98" t="s">
        <v>55</v>
      </c>
      <c r="I41" s="55"/>
      <c r="J41" s="99">
        <f>SUM(J32:J39)</f>
        <v>0</v>
      </c>
      <c r="K41" s="100"/>
      <c r="L41" s="33"/>
    </row>
    <row r="42" spans="2:56" s="1" customFormat="1" ht="14.45" customHeight="1">
      <c r="B42" s="42"/>
      <c r="C42" s="43"/>
      <c r="D42" s="43"/>
      <c r="E42" s="43"/>
      <c r="F42" s="43"/>
      <c r="G42" s="43"/>
      <c r="H42" s="43"/>
      <c r="I42" s="43"/>
      <c r="J42" s="43"/>
      <c r="K42" s="43"/>
      <c r="L42" s="33"/>
    </row>
    <row r="46" spans="2:56" s="1" customFormat="1" ht="6.95" customHeight="1">
      <c r="B46" s="44"/>
      <c r="C46" s="45"/>
      <c r="D46" s="45"/>
      <c r="E46" s="45"/>
      <c r="F46" s="45"/>
      <c r="G46" s="45"/>
      <c r="H46" s="45"/>
      <c r="I46" s="45"/>
      <c r="J46" s="45"/>
      <c r="K46" s="45"/>
      <c r="L46" s="33"/>
    </row>
    <row r="47" spans="2:56" s="1" customFormat="1" ht="24.95" customHeight="1">
      <c r="B47" s="33"/>
      <c r="C47" s="22" t="s">
        <v>121</v>
      </c>
      <c r="L47" s="33"/>
    </row>
    <row r="48" spans="2:56" s="1" customFormat="1" ht="6.95" customHeight="1">
      <c r="B48" s="33"/>
      <c r="L48" s="33"/>
    </row>
    <row r="49" spans="2:47" s="1" customFormat="1" ht="12" customHeight="1">
      <c r="B49" s="33"/>
      <c r="C49" s="28" t="s">
        <v>16</v>
      </c>
      <c r="L49" s="33"/>
    </row>
    <row r="50" spans="2:47" s="1" customFormat="1" ht="16.5" customHeight="1">
      <c r="B50" s="33"/>
      <c r="E50" s="334" t="str">
        <f>E7</f>
        <v>PK Modřany – rekonstrukce</v>
      </c>
      <c r="F50" s="335"/>
      <c r="G50" s="335"/>
      <c r="H50" s="335"/>
      <c r="L50" s="33"/>
    </row>
    <row r="51" spans="2:47" ht="12" customHeight="1">
      <c r="B51" s="21"/>
      <c r="C51" s="28" t="s">
        <v>117</v>
      </c>
      <c r="L51" s="21"/>
    </row>
    <row r="52" spans="2:47" s="1" customFormat="1" ht="16.5" customHeight="1">
      <c r="B52" s="33"/>
      <c r="E52" s="334" t="s">
        <v>3035</v>
      </c>
      <c r="F52" s="336"/>
      <c r="G52" s="336"/>
      <c r="H52" s="336"/>
      <c r="L52" s="33"/>
    </row>
    <row r="53" spans="2:47" s="1" customFormat="1" ht="12" customHeight="1">
      <c r="B53" s="33"/>
      <c r="C53" s="28" t="s">
        <v>119</v>
      </c>
      <c r="L53" s="33"/>
    </row>
    <row r="54" spans="2:47" s="1" customFormat="1" ht="16.5" customHeight="1">
      <c r="B54" s="33"/>
      <c r="E54" s="298" t="str">
        <f>E11</f>
        <v>SO 01 - Splašková kanalizace</v>
      </c>
      <c r="F54" s="336"/>
      <c r="G54" s="336"/>
      <c r="H54" s="336"/>
      <c r="L54" s="33"/>
    </row>
    <row r="55" spans="2:47" s="1" customFormat="1" ht="6.95" customHeight="1">
      <c r="B55" s="33"/>
      <c r="L55" s="33"/>
    </row>
    <row r="56" spans="2:47" s="1" customFormat="1" ht="12" customHeight="1">
      <c r="B56" s="33"/>
      <c r="C56" s="28" t="s">
        <v>22</v>
      </c>
      <c r="F56" s="26" t="str">
        <f>F14</f>
        <v>Praha 12 – Modřany</v>
      </c>
      <c r="I56" s="28" t="s">
        <v>24</v>
      </c>
      <c r="J56" s="50" t="str">
        <f>IF(J14="","",J14)</f>
        <v>25. 5. 2022</v>
      </c>
      <c r="L56" s="33"/>
    </row>
    <row r="57" spans="2:47" s="1" customFormat="1" ht="6.95" customHeight="1">
      <c r="B57" s="33"/>
      <c r="L57" s="33"/>
    </row>
    <row r="58" spans="2:47" s="1" customFormat="1" ht="15.2" customHeight="1">
      <c r="B58" s="33"/>
      <c r="C58" s="28" t="s">
        <v>26</v>
      </c>
      <c r="F58" s="26" t="str">
        <f>E17</f>
        <v>Povodí Vltavy, státní podnik</v>
      </c>
      <c r="I58" s="28" t="s">
        <v>34</v>
      </c>
      <c r="J58" s="31" t="str">
        <f>E23</f>
        <v>AQUATIS a. s.</v>
      </c>
      <c r="L58" s="33"/>
    </row>
    <row r="59" spans="2:47" s="1" customFormat="1" ht="15.2" customHeight="1">
      <c r="B59" s="33"/>
      <c r="C59" s="28" t="s">
        <v>32</v>
      </c>
      <c r="F59" s="26" t="str">
        <f>IF(E20="","",E20)</f>
        <v>Vyplň údaj</v>
      </c>
      <c r="I59" s="28" t="s">
        <v>39</v>
      </c>
      <c r="J59" s="31" t="str">
        <f>E26</f>
        <v>Bc. Patková Aneta</v>
      </c>
      <c r="L59" s="33"/>
    </row>
    <row r="60" spans="2:47" s="1" customFormat="1" ht="10.35" customHeight="1">
      <c r="B60" s="33"/>
      <c r="L60" s="33"/>
    </row>
    <row r="61" spans="2:47" s="1" customFormat="1" ht="29.25" customHeight="1">
      <c r="B61" s="33"/>
      <c r="C61" s="101" t="s">
        <v>122</v>
      </c>
      <c r="D61" s="95"/>
      <c r="E61" s="95"/>
      <c r="F61" s="95"/>
      <c r="G61" s="95"/>
      <c r="H61" s="95"/>
      <c r="I61" s="95"/>
      <c r="J61" s="102" t="s">
        <v>123</v>
      </c>
      <c r="K61" s="95"/>
      <c r="L61" s="33"/>
    </row>
    <row r="62" spans="2:47" s="1" customFormat="1" ht="10.35" customHeight="1">
      <c r="B62" s="33"/>
      <c r="L62" s="33"/>
    </row>
    <row r="63" spans="2:47" s="1" customFormat="1" ht="22.9" customHeight="1">
      <c r="B63" s="33"/>
      <c r="C63" s="103" t="s">
        <v>75</v>
      </c>
      <c r="J63" s="64">
        <f>J100</f>
        <v>0</v>
      </c>
      <c r="L63" s="33"/>
      <c r="AU63" s="18" t="s">
        <v>124</v>
      </c>
    </row>
    <row r="64" spans="2:47" s="8" customFormat="1" ht="24.95" customHeight="1">
      <c r="B64" s="104"/>
      <c r="D64" s="105" t="s">
        <v>886</v>
      </c>
      <c r="E64" s="106"/>
      <c r="F64" s="106"/>
      <c r="G64" s="106"/>
      <c r="H64" s="106"/>
      <c r="I64" s="106"/>
      <c r="J64" s="107">
        <f>J101</f>
        <v>0</v>
      </c>
      <c r="L64" s="104"/>
    </row>
    <row r="65" spans="2:12" s="9" customFormat="1" ht="19.899999999999999" customHeight="1">
      <c r="B65" s="108"/>
      <c r="D65" s="109" t="s">
        <v>889</v>
      </c>
      <c r="E65" s="110"/>
      <c r="F65" s="110"/>
      <c r="G65" s="110"/>
      <c r="H65" s="110"/>
      <c r="I65" s="110"/>
      <c r="J65" s="111">
        <f>J102</f>
        <v>0</v>
      </c>
      <c r="L65" s="108"/>
    </row>
    <row r="66" spans="2:12" s="9" customFormat="1" ht="19.899999999999999" customHeight="1">
      <c r="B66" s="108"/>
      <c r="D66" s="109" t="s">
        <v>893</v>
      </c>
      <c r="E66" s="110"/>
      <c r="F66" s="110"/>
      <c r="G66" s="110"/>
      <c r="H66" s="110"/>
      <c r="I66" s="110"/>
      <c r="J66" s="111">
        <f>J318</f>
        <v>0</v>
      </c>
      <c r="L66" s="108"/>
    </row>
    <row r="67" spans="2:12" s="9" customFormat="1" ht="19.899999999999999" customHeight="1">
      <c r="B67" s="108"/>
      <c r="D67" s="109" t="s">
        <v>897</v>
      </c>
      <c r="E67" s="110"/>
      <c r="F67" s="110"/>
      <c r="G67" s="110"/>
      <c r="H67" s="110"/>
      <c r="I67" s="110"/>
      <c r="J67" s="111">
        <f>J390</f>
        <v>0</v>
      </c>
      <c r="L67" s="108"/>
    </row>
    <row r="68" spans="2:12" s="9" customFormat="1" ht="19.899999999999999" customHeight="1">
      <c r="B68" s="108"/>
      <c r="D68" s="109" t="s">
        <v>901</v>
      </c>
      <c r="E68" s="110"/>
      <c r="F68" s="110"/>
      <c r="G68" s="110"/>
      <c r="H68" s="110"/>
      <c r="I68" s="110"/>
      <c r="J68" s="111">
        <f>J437</f>
        <v>0</v>
      </c>
      <c r="L68" s="108"/>
    </row>
    <row r="69" spans="2:12" s="9" customFormat="1" ht="19.899999999999999" customHeight="1">
      <c r="B69" s="108"/>
      <c r="D69" s="109" t="s">
        <v>905</v>
      </c>
      <c r="E69" s="110"/>
      <c r="F69" s="110"/>
      <c r="G69" s="110"/>
      <c r="H69" s="110"/>
      <c r="I69" s="110"/>
      <c r="J69" s="111">
        <f>J554</f>
        <v>0</v>
      </c>
      <c r="L69" s="108"/>
    </row>
    <row r="70" spans="2:12" s="9" customFormat="1" ht="19.899999999999999" customHeight="1">
      <c r="B70" s="108"/>
      <c r="D70" s="109" t="s">
        <v>909</v>
      </c>
      <c r="E70" s="110"/>
      <c r="F70" s="110"/>
      <c r="G70" s="110"/>
      <c r="H70" s="110"/>
      <c r="I70" s="110"/>
      <c r="J70" s="111">
        <f>J571</f>
        <v>0</v>
      </c>
      <c r="L70" s="108"/>
    </row>
    <row r="71" spans="2:12" s="9" customFormat="1" ht="14.85" customHeight="1">
      <c r="B71" s="108"/>
      <c r="D71" s="109" t="s">
        <v>3068</v>
      </c>
      <c r="E71" s="110"/>
      <c r="F71" s="110"/>
      <c r="G71" s="110"/>
      <c r="H71" s="110"/>
      <c r="I71" s="110"/>
      <c r="J71" s="111">
        <f>J842</f>
        <v>0</v>
      </c>
      <c r="L71" s="108"/>
    </row>
    <row r="72" spans="2:12" s="9" customFormat="1" ht="19.899999999999999" customHeight="1">
      <c r="B72" s="108"/>
      <c r="D72" s="109" t="s">
        <v>913</v>
      </c>
      <c r="E72" s="110"/>
      <c r="F72" s="110"/>
      <c r="G72" s="110"/>
      <c r="H72" s="110"/>
      <c r="I72" s="110"/>
      <c r="J72" s="111">
        <f>J861</f>
        <v>0</v>
      </c>
      <c r="L72" s="108"/>
    </row>
    <row r="73" spans="2:12" s="9" customFormat="1" ht="19.899999999999999" customHeight="1">
      <c r="B73" s="108"/>
      <c r="D73" s="109" t="s">
        <v>917</v>
      </c>
      <c r="E73" s="110"/>
      <c r="F73" s="110"/>
      <c r="G73" s="110"/>
      <c r="H73" s="110"/>
      <c r="I73" s="110"/>
      <c r="J73" s="111">
        <f>J906</f>
        <v>0</v>
      </c>
      <c r="L73" s="108"/>
    </row>
    <row r="74" spans="2:12" s="9" customFormat="1" ht="19.899999999999999" customHeight="1">
      <c r="B74" s="108"/>
      <c r="D74" s="109" t="s">
        <v>921</v>
      </c>
      <c r="E74" s="110"/>
      <c r="F74" s="110"/>
      <c r="G74" s="110"/>
      <c r="H74" s="110"/>
      <c r="I74" s="110"/>
      <c r="J74" s="111">
        <f>J919</f>
        <v>0</v>
      </c>
      <c r="L74" s="108"/>
    </row>
    <row r="75" spans="2:12" s="8" customFormat="1" ht="24.95" customHeight="1">
      <c r="B75" s="104"/>
      <c r="D75" s="105" t="s">
        <v>923</v>
      </c>
      <c r="E75" s="106"/>
      <c r="F75" s="106"/>
      <c r="G75" s="106"/>
      <c r="H75" s="106"/>
      <c r="I75" s="106"/>
      <c r="J75" s="107">
        <f>J924</f>
        <v>0</v>
      </c>
      <c r="L75" s="104"/>
    </row>
    <row r="76" spans="2:12" s="9" customFormat="1" ht="19.899999999999999" customHeight="1">
      <c r="B76" s="108"/>
      <c r="D76" s="109" t="s">
        <v>925</v>
      </c>
      <c r="E76" s="110"/>
      <c r="F76" s="110"/>
      <c r="G76" s="110"/>
      <c r="H76" s="110"/>
      <c r="I76" s="110"/>
      <c r="J76" s="111">
        <f>J925</f>
        <v>0</v>
      </c>
      <c r="L76" s="108"/>
    </row>
    <row r="77" spans="2:12" s="8" customFormat="1" ht="24.95" customHeight="1">
      <c r="B77" s="104"/>
      <c r="D77" s="105" t="s">
        <v>386</v>
      </c>
      <c r="E77" s="106"/>
      <c r="F77" s="106"/>
      <c r="G77" s="106"/>
      <c r="H77" s="106"/>
      <c r="I77" s="106"/>
      <c r="J77" s="107">
        <f>J943</f>
        <v>0</v>
      </c>
      <c r="L77" s="104"/>
    </row>
    <row r="78" spans="2:12" s="9" customFormat="1" ht="19.899999999999999" customHeight="1">
      <c r="B78" s="108"/>
      <c r="D78" s="109" t="s">
        <v>3069</v>
      </c>
      <c r="E78" s="110"/>
      <c r="F78" s="110"/>
      <c r="G78" s="110"/>
      <c r="H78" s="110"/>
      <c r="I78" s="110"/>
      <c r="J78" s="111">
        <f>J944</f>
        <v>0</v>
      </c>
      <c r="L78" s="108"/>
    </row>
    <row r="79" spans="2:12" s="1" customFormat="1" ht="21.75" customHeight="1">
      <c r="B79" s="33"/>
      <c r="L79" s="33"/>
    </row>
    <row r="80" spans="2:12" s="1" customFormat="1" ht="6.95" customHeight="1">
      <c r="B80" s="42"/>
      <c r="C80" s="43"/>
      <c r="D80" s="43"/>
      <c r="E80" s="43"/>
      <c r="F80" s="43"/>
      <c r="G80" s="43"/>
      <c r="H80" s="43"/>
      <c r="I80" s="43"/>
      <c r="J80" s="43"/>
      <c r="K80" s="43"/>
      <c r="L80" s="33"/>
    </row>
    <row r="84" spans="2:12" s="1" customFormat="1" ht="6.95" customHeight="1">
      <c r="B84" s="44"/>
      <c r="C84" s="45"/>
      <c r="D84" s="45"/>
      <c r="E84" s="45"/>
      <c r="F84" s="45"/>
      <c r="G84" s="45"/>
      <c r="H84" s="45"/>
      <c r="I84" s="45"/>
      <c r="J84" s="45"/>
      <c r="K84" s="45"/>
      <c r="L84" s="33"/>
    </row>
    <row r="85" spans="2:12" s="1" customFormat="1" ht="24.95" customHeight="1">
      <c r="B85" s="33"/>
      <c r="C85" s="22" t="s">
        <v>131</v>
      </c>
      <c r="L85" s="33"/>
    </row>
    <row r="86" spans="2:12" s="1" customFormat="1" ht="6.95" customHeight="1">
      <c r="B86" s="33"/>
      <c r="L86" s="33"/>
    </row>
    <row r="87" spans="2:12" s="1" customFormat="1" ht="12" customHeight="1">
      <c r="B87" s="33"/>
      <c r="C87" s="28" t="s">
        <v>16</v>
      </c>
      <c r="L87" s="33"/>
    </row>
    <row r="88" spans="2:12" s="1" customFormat="1" ht="16.5" customHeight="1">
      <c r="B88" s="33"/>
      <c r="E88" s="334" t="str">
        <f>E7</f>
        <v>PK Modřany – rekonstrukce</v>
      </c>
      <c r="F88" s="335"/>
      <c r="G88" s="335"/>
      <c r="H88" s="335"/>
      <c r="L88" s="33"/>
    </row>
    <row r="89" spans="2:12" ht="12" customHeight="1">
      <c r="B89" s="21"/>
      <c r="C89" s="28" t="s">
        <v>117</v>
      </c>
      <c r="L89" s="21"/>
    </row>
    <row r="90" spans="2:12" s="1" customFormat="1" ht="16.5" customHeight="1">
      <c r="B90" s="33"/>
      <c r="E90" s="334" t="s">
        <v>3035</v>
      </c>
      <c r="F90" s="336"/>
      <c r="G90" s="336"/>
      <c r="H90" s="336"/>
      <c r="L90" s="33"/>
    </row>
    <row r="91" spans="2:12" s="1" customFormat="1" ht="12" customHeight="1">
      <c r="B91" s="33"/>
      <c r="C91" s="28" t="s">
        <v>119</v>
      </c>
      <c r="L91" s="33"/>
    </row>
    <row r="92" spans="2:12" s="1" customFormat="1" ht="16.5" customHeight="1">
      <c r="B92" s="33"/>
      <c r="E92" s="298" t="str">
        <f>E11</f>
        <v>SO 01 - Splašková kanalizace</v>
      </c>
      <c r="F92" s="336"/>
      <c r="G92" s="336"/>
      <c r="H92" s="336"/>
      <c r="L92" s="33"/>
    </row>
    <row r="93" spans="2:12" s="1" customFormat="1" ht="6.95" customHeight="1">
      <c r="B93" s="33"/>
      <c r="L93" s="33"/>
    </row>
    <row r="94" spans="2:12" s="1" customFormat="1" ht="12" customHeight="1">
      <c r="B94" s="33"/>
      <c r="C94" s="28" t="s">
        <v>22</v>
      </c>
      <c r="F94" s="26" t="str">
        <f>F14</f>
        <v>Praha 12 – Modřany</v>
      </c>
      <c r="I94" s="28" t="s">
        <v>24</v>
      </c>
      <c r="J94" s="50" t="str">
        <f>IF(J14="","",J14)</f>
        <v>25. 5. 2022</v>
      </c>
      <c r="L94" s="33"/>
    </row>
    <row r="95" spans="2:12" s="1" customFormat="1" ht="6.95" customHeight="1">
      <c r="B95" s="33"/>
      <c r="L95" s="33"/>
    </row>
    <row r="96" spans="2:12" s="1" customFormat="1" ht="15.2" customHeight="1">
      <c r="B96" s="33"/>
      <c r="C96" s="28" t="s">
        <v>26</v>
      </c>
      <c r="F96" s="26" t="str">
        <f>E17</f>
        <v>Povodí Vltavy, státní podnik</v>
      </c>
      <c r="I96" s="28" t="s">
        <v>34</v>
      </c>
      <c r="J96" s="31" t="str">
        <f>E23</f>
        <v>AQUATIS a. s.</v>
      </c>
      <c r="L96" s="33"/>
    </row>
    <row r="97" spans="2:65" s="1" customFormat="1" ht="15.2" customHeight="1">
      <c r="B97" s="33"/>
      <c r="C97" s="28" t="s">
        <v>32</v>
      </c>
      <c r="F97" s="26" t="str">
        <f>IF(E20="","",E20)</f>
        <v>Vyplň údaj</v>
      </c>
      <c r="I97" s="28" t="s">
        <v>39</v>
      </c>
      <c r="J97" s="31" t="str">
        <f>E26</f>
        <v>Bc. Patková Aneta</v>
      </c>
      <c r="L97" s="33"/>
    </row>
    <row r="98" spans="2:65" s="1" customFormat="1" ht="10.35" customHeight="1">
      <c r="B98" s="33"/>
      <c r="L98" s="33"/>
    </row>
    <row r="99" spans="2:65" s="10" customFormat="1" ht="29.25" customHeight="1">
      <c r="B99" s="112"/>
      <c r="C99" s="113" t="s">
        <v>132</v>
      </c>
      <c r="D99" s="114" t="s">
        <v>62</v>
      </c>
      <c r="E99" s="114" t="s">
        <v>58</v>
      </c>
      <c r="F99" s="114" t="s">
        <v>59</v>
      </c>
      <c r="G99" s="114" t="s">
        <v>133</v>
      </c>
      <c r="H99" s="114" t="s">
        <v>134</v>
      </c>
      <c r="I99" s="114" t="s">
        <v>135</v>
      </c>
      <c r="J99" s="114" t="s">
        <v>123</v>
      </c>
      <c r="K99" s="115" t="s">
        <v>136</v>
      </c>
      <c r="L99" s="112"/>
      <c r="M99" s="57" t="s">
        <v>21</v>
      </c>
      <c r="N99" s="58" t="s">
        <v>47</v>
      </c>
      <c r="O99" s="58" t="s">
        <v>137</v>
      </c>
      <c r="P99" s="58" t="s">
        <v>138</v>
      </c>
      <c r="Q99" s="58" t="s">
        <v>139</v>
      </c>
      <c r="R99" s="58" t="s">
        <v>140</v>
      </c>
      <c r="S99" s="58" t="s">
        <v>141</v>
      </c>
      <c r="T99" s="59" t="s">
        <v>142</v>
      </c>
    </row>
    <row r="100" spans="2:65" s="1" customFormat="1" ht="22.9" customHeight="1">
      <c r="B100" s="33"/>
      <c r="C100" s="62" t="s">
        <v>143</v>
      </c>
      <c r="J100" s="116">
        <f>BK100</f>
        <v>0</v>
      </c>
      <c r="L100" s="33"/>
      <c r="M100" s="60"/>
      <c r="N100" s="51"/>
      <c r="O100" s="51"/>
      <c r="P100" s="117">
        <f>P101+P924+P943</f>
        <v>0</v>
      </c>
      <c r="Q100" s="51"/>
      <c r="R100" s="117">
        <f>R101+R924+R943</f>
        <v>488.86386640999996</v>
      </c>
      <c r="S100" s="51"/>
      <c r="T100" s="118">
        <f>T101+T924+T943</f>
        <v>83.983624999999989</v>
      </c>
      <c r="AT100" s="18" t="s">
        <v>76</v>
      </c>
      <c r="AU100" s="18" t="s">
        <v>124</v>
      </c>
      <c r="BK100" s="119">
        <f>BK101+BK924+BK943</f>
        <v>0</v>
      </c>
    </row>
    <row r="101" spans="2:65" s="11" customFormat="1" ht="25.9" customHeight="1">
      <c r="B101" s="120"/>
      <c r="D101" s="121" t="s">
        <v>76</v>
      </c>
      <c r="E101" s="122" t="s">
        <v>962</v>
      </c>
      <c r="F101" s="122" t="s">
        <v>963</v>
      </c>
      <c r="I101" s="123"/>
      <c r="J101" s="124">
        <f>BK101</f>
        <v>0</v>
      </c>
      <c r="L101" s="120"/>
      <c r="M101" s="125"/>
      <c r="P101" s="126">
        <f>P102+P318+P390+P437+P554+P571+P861+P906+P919</f>
        <v>0</v>
      </c>
      <c r="R101" s="126">
        <f>R102+R318+R390+R437+R554+R571+R861+R906+R919</f>
        <v>488.73406890999996</v>
      </c>
      <c r="T101" s="127">
        <f>T102+T318+T390+T437+T554+T571+T861+T906+T919</f>
        <v>83.983624999999989</v>
      </c>
      <c r="AR101" s="121" t="s">
        <v>84</v>
      </c>
      <c r="AT101" s="128" t="s">
        <v>76</v>
      </c>
      <c r="AU101" s="128" t="s">
        <v>77</v>
      </c>
      <c r="AY101" s="121" t="s">
        <v>146</v>
      </c>
      <c r="BK101" s="129">
        <f>BK102+BK318+BK390+BK437+BK554+BK571+BK861+BK906+BK919</f>
        <v>0</v>
      </c>
    </row>
    <row r="102" spans="2:65" s="11" customFormat="1" ht="22.9" customHeight="1">
      <c r="B102" s="120"/>
      <c r="D102" s="121" t="s">
        <v>76</v>
      </c>
      <c r="E102" s="158" t="s">
        <v>84</v>
      </c>
      <c r="F102" s="158" t="s">
        <v>964</v>
      </c>
      <c r="I102" s="123"/>
      <c r="J102" s="159">
        <f>BK102</f>
        <v>0</v>
      </c>
      <c r="L102" s="120"/>
      <c r="M102" s="125"/>
      <c r="P102" s="126">
        <f>SUM(P103:P317)</f>
        <v>0</v>
      </c>
      <c r="R102" s="126">
        <f>SUM(R103:R317)</f>
        <v>250.95872499999999</v>
      </c>
      <c r="T102" s="127">
        <f>SUM(T103:T317)</f>
        <v>23.3325</v>
      </c>
      <c r="AR102" s="121" t="s">
        <v>84</v>
      </c>
      <c r="AT102" s="128" t="s">
        <v>76</v>
      </c>
      <c r="AU102" s="128" t="s">
        <v>84</v>
      </c>
      <c r="AY102" s="121" t="s">
        <v>146</v>
      </c>
      <c r="BK102" s="129">
        <f>SUM(BK103:BK317)</f>
        <v>0</v>
      </c>
    </row>
    <row r="103" spans="2:65" s="1" customFormat="1" ht="16.5" customHeight="1">
      <c r="B103" s="33"/>
      <c r="C103" s="149" t="s">
        <v>84</v>
      </c>
      <c r="D103" s="149" t="s">
        <v>195</v>
      </c>
      <c r="E103" s="150" t="s">
        <v>3070</v>
      </c>
      <c r="F103" s="151" t="s">
        <v>3071</v>
      </c>
      <c r="G103" s="152" t="s">
        <v>786</v>
      </c>
      <c r="H103" s="153">
        <v>1</v>
      </c>
      <c r="I103" s="154"/>
      <c r="J103" s="155">
        <f>ROUND(I103*H103,2)</f>
        <v>0</v>
      </c>
      <c r="K103" s="151" t="s">
        <v>967</v>
      </c>
      <c r="L103" s="33"/>
      <c r="M103" s="156" t="s">
        <v>21</v>
      </c>
      <c r="N103" s="157" t="s">
        <v>48</v>
      </c>
      <c r="P103" s="140">
        <f>O103*H103</f>
        <v>0</v>
      </c>
      <c r="Q103" s="140">
        <v>0</v>
      </c>
      <c r="R103" s="140">
        <f>Q103*H103</f>
        <v>0</v>
      </c>
      <c r="S103" s="140">
        <v>0</v>
      </c>
      <c r="T103" s="141">
        <f>S103*H103</f>
        <v>0</v>
      </c>
      <c r="AR103" s="142" t="s">
        <v>168</v>
      </c>
      <c r="AT103" s="142" t="s">
        <v>195</v>
      </c>
      <c r="AU103" s="142" t="s">
        <v>86</v>
      </c>
      <c r="AY103" s="18" t="s">
        <v>146</v>
      </c>
      <c r="BE103" s="143">
        <f>IF(N103="základní",J103,0)</f>
        <v>0</v>
      </c>
      <c r="BF103" s="143">
        <f>IF(N103="snížená",J103,0)</f>
        <v>0</v>
      </c>
      <c r="BG103" s="143">
        <f>IF(N103="zákl. přenesená",J103,0)</f>
        <v>0</v>
      </c>
      <c r="BH103" s="143">
        <f>IF(N103="sníž. přenesená",J103,0)</f>
        <v>0</v>
      </c>
      <c r="BI103" s="143">
        <f>IF(N103="nulová",J103,0)</f>
        <v>0</v>
      </c>
      <c r="BJ103" s="18" t="s">
        <v>84</v>
      </c>
      <c r="BK103" s="143">
        <f>ROUND(I103*H103,2)</f>
        <v>0</v>
      </c>
      <c r="BL103" s="18" t="s">
        <v>168</v>
      </c>
      <c r="BM103" s="142" t="s">
        <v>3072</v>
      </c>
    </row>
    <row r="104" spans="2:65" s="1" customFormat="1" ht="11.25">
      <c r="B104" s="33"/>
      <c r="D104" s="144" t="s">
        <v>154</v>
      </c>
      <c r="F104" s="145" t="s">
        <v>3073</v>
      </c>
      <c r="I104" s="146"/>
      <c r="L104" s="33"/>
      <c r="M104" s="147"/>
      <c r="T104" s="54"/>
      <c r="AT104" s="18" t="s">
        <v>154</v>
      </c>
      <c r="AU104" s="18" t="s">
        <v>86</v>
      </c>
    </row>
    <row r="105" spans="2:65" s="1" customFormat="1" ht="11.25">
      <c r="B105" s="33"/>
      <c r="D105" s="181" t="s">
        <v>970</v>
      </c>
      <c r="F105" s="182" t="s">
        <v>3074</v>
      </c>
      <c r="I105" s="146"/>
      <c r="L105" s="33"/>
      <c r="M105" s="147"/>
      <c r="T105" s="54"/>
      <c r="AT105" s="18" t="s">
        <v>970</v>
      </c>
      <c r="AU105" s="18" t="s">
        <v>86</v>
      </c>
    </row>
    <row r="106" spans="2:65" s="1" customFormat="1" ht="107.25">
      <c r="B106" s="33"/>
      <c r="D106" s="144" t="s">
        <v>984</v>
      </c>
      <c r="F106" s="148" t="s">
        <v>3075</v>
      </c>
      <c r="I106" s="146"/>
      <c r="L106" s="33"/>
      <c r="M106" s="147"/>
      <c r="T106" s="54"/>
      <c r="AT106" s="18" t="s">
        <v>984</v>
      </c>
      <c r="AU106" s="18" t="s">
        <v>86</v>
      </c>
    </row>
    <row r="107" spans="2:65" s="14" customFormat="1" ht="11.25">
      <c r="B107" s="183"/>
      <c r="D107" s="144" t="s">
        <v>476</v>
      </c>
      <c r="E107" s="184" t="s">
        <v>21</v>
      </c>
      <c r="F107" s="185" t="s">
        <v>3076</v>
      </c>
      <c r="H107" s="184" t="s">
        <v>21</v>
      </c>
      <c r="I107" s="186"/>
      <c r="L107" s="183"/>
      <c r="M107" s="187"/>
      <c r="T107" s="188"/>
      <c r="AT107" s="184" t="s">
        <v>476</v>
      </c>
      <c r="AU107" s="184" t="s">
        <v>86</v>
      </c>
      <c r="AV107" s="14" t="s">
        <v>84</v>
      </c>
      <c r="AW107" s="14" t="s">
        <v>38</v>
      </c>
      <c r="AX107" s="14" t="s">
        <v>77</v>
      </c>
      <c r="AY107" s="184" t="s">
        <v>146</v>
      </c>
    </row>
    <row r="108" spans="2:65" s="12" customFormat="1" ht="11.25">
      <c r="B108" s="163"/>
      <c r="D108" s="144" t="s">
        <v>476</v>
      </c>
      <c r="E108" s="164" t="s">
        <v>21</v>
      </c>
      <c r="F108" s="165" t="s">
        <v>84</v>
      </c>
      <c r="H108" s="166">
        <v>1</v>
      </c>
      <c r="I108" s="167"/>
      <c r="L108" s="163"/>
      <c r="M108" s="168"/>
      <c r="T108" s="169"/>
      <c r="AT108" s="164" t="s">
        <v>476</v>
      </c>
      <c r="AU108" s="164" t="s">
        <v>86</v>
      </c>
      <c r="AV108" s="12" t="s">
        <v>86</v>
      </c>
      <c r="AW108" s="12" t="s">
        <v>38</v>
      </c>
      <c r="AX108" s="12" t="s">
        <v>77</v>
      </c>
      <c r="AY108" s="164" t="s">
        <v>146</v>
      </c>
    </row>
    <row r="109" spans="2:65" s="13" customFormat="1" ht="11.25">
      <c r="B109" s="170"/>
      <c r="D109" s="144" t="s">
        <v>476</v>
      </c>
      <c r="E109" s="171" t="s">
        <v>3033</v>
      </c>
      <c r="F109" s="172" t="s">
        <v>479</v>
      </c>
      <c r="H109" s="173">
        <v>1</v>
      </c>
      <c r="I109" s="174"/>
      <c r="L109" s="170"/>
      <c r="M109" s="175"/>
      <c r="T109" s="176"/>
      <c r="AT109" s="171" t="s">
        <v>476</v>
      </c>
      <c r="AU109" s="171" t="s">
        <v>86</v>
      </c>
      <c r="AV109" s="13" t="s">
        <v>168</v>
      </c>
      <c r="AW109" s="13" t="s">
        <v>38</v>
      </c>
      <c r="AX109" s="13" t="s">
        <v>84</v>
      </c>
      <c r="AY109" s="171" t="s">
        <v>146</v>
      </c>
    </row>
    <row r="110" spans="2:65" s="1" customFormat="1" ht="16.5" customHeight="1">
      <c r="B110" s="33"/>
      <c r="C110" s="149" t="s">
        <v>86</v>
      </c>
      <c r="D110" s="149" t="s">
        <v>195</v>
      </c>
      <c r="E110" s="150" t="s">
        <v>3077</v>
      </c>
      <c r="F110" s="151" t="s">
        <v>3078</v>
      </c>
      <c r="G110" s="152" t="s">
        <v>786</v>
      </c>
      <c r="H110" s="153">
        <v>1</v>
      </c>
      <c r="I110" s="154"/>
      <c r="J110" s="155">
        <f>ROUND(I110*H110,2)</f>
        <v>0</v>
      </c>
      <c r="K110" s="151" t="s">
        <v>967</v>
      </c>
      <c r="L110" s="33"/>
      <c r="M110" s="156" t="s">
        <v>21</v>
      </c>
      <c r="N110" s="157" t="s">
        <v>48</v>
      </c>
      <c r="P110" s="140">
        <f>O110*H110</f>
        <v>0</v>
      </c>
      <c r="Q110" s="140">
        <v>0</v>
      </c>
      <c r="R110" s="140">
        <f>Q110*H110</f>
        <v>0</v>
      </c>
      <c r="S110" s="140">
        <v>0</v>
      </c>
      <c r="T110" s="141">
        <f>S110*H110</f>
        <v>0</v>
      </c>
      <c r="AR110" s="142" t="s">
        <v>168</v>
      </c>
      <c r="AT110" s="142" t="s">
        <v>195</v>
      </c>
      <c r="AU110" s="142" t="s">
        <v>86</v>
      </c>
      <c r="AY110" s="18" t="s">
        <v>146</v>
      </c>
      <c r="BE110" s="143">
        <f>IF(N110="základní",J110,0)</f>
        <v>0</v>
      </c>
      <c r="BF110" s="143">
        <f>IF(N110="snížená",J110,0)</f>
        <v>0</v>
      </c>
      <c r="BG110" s="143">
        <f>IF(N110="zákl. přenesená",J110,0)</f>
        <v>0</v>
      </c>
      <c r="BH110" s="143">
        <f>IF(N110="sníž. přenesená",J110,0)</f>
        <v>0</v>
      </c>
      <c r="BI110" s="143">
        <f>IF(N110="nulová",J110,0)</f>
        <v>0</v>
      </c>
      <c r="BJ110" s="18" t="s">
        <v>84</v>
      </c>
      <c r="BK110" s="143">
        <f>ROUND(I110*H110,2)</f>
        <v>0</v>
      </c>
      <c r="BL110" s="18" t="s">
        <v>168</v>
      </c>
      <c r="BM110" s="142" t="s">
        <v>3079</v>
      </c>
    </row>
    <row r="111" spans="2:65" s="1" customFormat="1" ht="11.25">
      <c r="B111" s="33"/>
      <c r="D111" s="144" t="s">
        <v>154</v>
      </c>
      <c r="F111" s="145" t="s">
        <v>3080</v>
      </c>
      <c r="I111" s="146"/>
      <c r="L111" s="33"/>
      <c r="M111" s="147"/>
      <c r="T111" s="54"/>
      <c r="AT111" s="18" t="s">
        <v>154</v>
      </c>
      <c r="AU111" s="18" t="s">
        <v>86</v>
      </c>
    </row>
    <row r="112" spans="2:65" s="1" customFormat="1" ht="11.25">
      <c r="B112" s="33"/>
      <c r="D112" s="181" t="s">
        <v>970</v>
      </c>
      <c r="F112" s="182" t="s">
        <v>3081</v>
      </c>
      <c r="I112" s="146"/>
      <c r="L112" s="33"/>
      <c r="M112" s="147"/>
      <c r="T112" s="54"/>
      <c r="AT112" s="18" t="s">
        <v>970</v>
      </c>
      <c r="AU112" s="18" t="s">
        <v>86</v>
      </c>
    </row>
    <row r="113" spans="2:65" s="1" customFormat="1" ht="78">
      <c r="B113" s="33"/>
      <c r="D113" s="144" t="s">
        <v>984</v>
      </c>
      <c r="F113" s="148" t="s">
        <v>3082</v>
      </c>
      <c r="I113" s="146"/>
      <c r="L113" s="33"/>
      <c r="M113" s="147"/>
      <c r="T113" s="54"/>
      <c r="AT113" s="18" t="s">
        <v>984</v>
      </c>
      <c r="AU113" s="18" t="s">
        <v>86</v>
      </c>
    </row>
    <row r="114" spans="2:65" s="12" customFormat="1" ht="11.25">
      <c r="B114" s="163"/>
      <c r="D114" s="144" t="s">
        <v>476</v>
      </c>
      <c r="E114" s="164" t="s">
        <v>21</v>
      </c>
      <c r="F114" s="165" t="s">
        <v>3033</v>
      </c>
      <c r="H114" s="166">
        <v>1</v>
      </c>
      <c r="I114" s="167"/>
      <c r="L114" s="163"/>
      <c r="M114" s="168"/>
      <c r="T114" s="169"/>
      <c r="AT114" s="164" t="s">
        <v>476</v>
      </c>
      <c r="AU114" s="164" t="s">
        <v>86</v>
      </c>
      <c r="AV114" s="12" t="s">
        <v>86</v>
      </c>
      <c r="AW114" s="12" t="s">
        <v>38</v>
      </c>
      <c r="AX114" s="12" t="s">
        <v>84</v>
      </c>
      <c r="AY114" s="164" t="s">
        <v>146</v>
      </c>
    </row>
    <row r="115" spans="2:65" s="1" customFormat="1" ht="16.5" customHeight="1">
      <c r="B115" s="33"/>
      <c r="C115" s="149" t="s">
        <v>163</v>
      </c>
      <c r="D115" s="149" t="s">
        <v>195</v>
      </c>
      <c r="E115" s="150" t="s">
        <v>3083</v>
      </c>
      <c r="F115" s="151" t="s">
        <v>3084</v>
      </c>
      <c r="G115" s="152" t="s">
        <v>786</v>
      </c>
      <c r="H115" s="153">
        <v>1</v>
      </c>
      <c r="I115" s="154"/>
      <c r="J115" s="155">
        <f>ROUND(I115*H115,2)</f>
        <v>0</v>
      </c>
      <c r="K115" s="151" t="s">
        <v>967</v>
      </c>
      <c r="L115" s="33"/>
      <c r="M115" s="156" t="s">
        <v>21</v>
      </c>
      <c r="N115" s="157" t="s">
        <v>48</v>
      </c>
      <c r="P115" s="140">
        <f>O115*H115</f>
        <v>0</v>
      </c>
      <c r="Q115" s="140">
        <v>0</v>
      </c>
      <c r="R115" s="140">
        <f>Q115*H115</f>
        <v>0</v>
      </c>
      <c r="S115" s="140">
        <v>0</v>
      </c>
      <c r="T115" s="141">
        <f>S115*H115</f>
        <v>0</v>
      </c>
      <c r="AR115" s="142" t="s">
        <v>168</v>
      </c>
      <c r="AT115" s="142" t="s">
        <v>195</v>
      </c>
      <c r="AU115" s="142" t="s">
        <v>86</v>
      </c>
      <c r="AY115" s="18" t="s">
        <v>146</v>
      </c>
      <c r="BE115" s="143">
        <f>IF(N115="základní",J115,0)</f>
        <v>0</v>
      </c>
      <c r="BF115" s="143">
        <f>IF(N115="snížená",J115,0)</f>
        <v>0</v>
      </c>
      <c r="BG115" s="143">
        <f>IF(N115="zákl. přenesená",J115,0)</f>
        <v>0</v>
      </c>
      <c r="BH115" s="143">
        <f>IF(N115="sníž. přenesená",J115,0)</f>
        <v>0</v>
      </c>
      <c r="BI115" s="143">
        <f>IF(N115="nulová",J115,0)</f>
        <v>0</v>
      </c>
      <c r="BJ115" s="18" t="s">
        <v>84</v>
      </c>
      <c r="BK115" s="143">
        <f>ROUND(I115*H115,2)</f>
        <v>0</v>
      </c>
      <c r="BL115" s="18" t="s">
        <v>168</v>
      </c>
      <c r="BM115" s="142" t="s">
        <v>3085</v>
      </c>
    </row>
    <row r="116" spans="2:65" s="1" customFormat="1" ht="11.25">
      <c r="B116" s="33"/>
      <c r="D116" s="144" t="s">
        <v>154</v>
      </c>
      <c r="F116" s="145" t="s">
        <v>3086</v>
      </c>
      <c r="I116" s="146"/>
      <c r="L116" s="33"/>
      <c r="M116" s="147"/>
      <c r="T116" s="54"/>
      <c r="AT116" s="18" t="s">
        <v>154</v>
      </c>
      <c r="AU116" s="18" t="s">
        <v>86</v>
      </c>
    </row>
    <row r="117" spans="2:65" s="1" customFormat="1" ht="11.25">
      <c r="B117" s="33"/>
      <c r="D117" s="181" t="s">
        <v>970</v>
      </c>
      <c r="F117" s="182" t="s">
        <v>3087</v>
      </c>
      <c r="I117" s="146"/>
      <c r="L117" s="33"/>
      <c r="M117" s="147"/>
      <c r="T117" s="54"/>
      <c r="AT117" s="18" t="s">
        <v>970</v>
      </c>
      <c r="AU117" s="18" t="s">
        <v>86</v>
      </c>
    </row>
    <row r="118" spans="2:65" s="12" customFormat="1" ht="11.25">
      <c r="B118" s="163"/>
      <c r="D118" s="144" t="s">
        <v>476</v>
      </c>
      <c r="E118" s="164" t="s">
        <v>21</v>
      </c>
      <c r="F118" s="165" t="s">
        <v>3033</v>
      </c>
      <c r="H118" s="166">
        <v>1</v>
      </c>
      <c r="I118" s="167"/>
      <c r="L118" s="163"/>
      <c r="M118" s="168"/>
      <c r="T118" s="169"/>
      <c r="AT118" s="164" t="s">
        <v>476</v>
      </c>
      <c r="AU118" s="164" t="s">
        <v>86</v>
      </c>
      <c r="AV118" s="12" t="s">
        <v>86</v>
      </c>
      <c r="AW118" s="12" t="s">
        <v>38</v>
      </c>
      <c r="AX118" s="12" t="s">
        <v>84</v>
      </c>
      <c r="AY118" s="164" t="s">
        <v>146</v>
      </c>
    </row>
    <row r="119" spans="2:65" s="1" customFormat="1" ht="21.75" customHeight="1">
      <c r="B119" s="33"/>
      <c r="C119" s="149" t="s">
        <v>168</v>
      </c>
      <c r="D119" s="149" t="s">
        <v>195</v>
      </c>
      <c r="E119" s="150" t="s">
        <v>987</v>
      </c>
      <c r="F119" s="151" t="s">
        <v>988</v>
      </c>
      <c r="G119" s="152" t="s">
        <v>722</v>
      </c>
      <c r="H119" s="153">
        <v>54.9</v>
      </c>
      <c r="I119" s="154"/>
      <c r="J119" s="155">
        <f>ROUND(I119*H119,2)</f>
        <v>0</v>
      </c>
      <c r="K119" s="151" t="s">
        <v>967</v>
      </c>
      <c r="L119" s="33"/>
      <c r="M119" s="156" t="s">
        <v>21</v>
      </c>
      <c r="N119" s="157" t="s">
        <v>48</v>
      </c>
      <c r="P119" s="140">
        <f>O119*H119</f>
        <v>0</v>
      </c>
      <c r="Q119" s="140">
        <v>0</v>
      </c>
      <c r="R119" s="140">
        <f>Q119*H119</f>
        <v>0</v>
      </c>
      <c r="S119" s="140">
        <v>0.42499999999999999</v>
      </c>
      <c r="T119" s="141">
        <f>S119*H119</f>
        <v>23.3325</v>
      </c>
      <c r="AR119" s="142" t="s">
        <v>168</v>
      </c>
      <c r="AT119" s="142" t="s">
        <v>195</v>
      </c>
      <c r="AU119" s="142" t="s">
        <v>86</v>
      </c>
      <c r="AY119" s="18" t="s">
        <v>146</v>
      </c>
      <c r="BE119" s="143">
        <f>IF(N119="základní",J119,0)</f>
        <v>0</v>
      </c>
      <c r="BF119" s="143">
        <f>IF(N119="snížená",J119,0)</f>
        <v>0</v>
      </c>
      <c r="BG119" s="143">
        <f>IF(N119="zákl. přenesená",J119,0)</f>
        <v>0</v>
      </c>
      <c r="BH119" s="143">
        <f>IF(N119="sníž. přenesená",J119,0)</f>
        <v>0</v>
      </c>
      <c r="BI119" s="143">
        <f>IF(N119="nulová",J119,0)</f>
        <v>0</v>
      </c>
      <c r="BJ119" s="18" t="s">
        <v>84</v>
      </c>
      <c r="BK119" s="143">
        <f>ROUND(I119*H119,2)</f>
        <v>0</v>
      </c>
      <c r="BL119" s="18" t="s">
        <v>168</v>
      </c>
      <c r="BM119" s="142" t="s">
        <v>3088</v>
      </c>
    </row>
    <row r="120" spans="2:65" s="1" customFormat="1" ht="29.25">
      <c r="B120" s="33"/>
      <c r="D120" s="144" t="s">
        <v>154</v>
      </c>
      <c r="F120" s="145" t="s">
        <v>990</v>
      </c>
      <c r="I120" s="146"/>
      <c r="L120" s="33"/>
      <c r="M120" s="147"/>
      <c r="T120" s="54"/>
      <c r="AT120" s="18" t="s">
        <v>154</v>
      </c>
      <c r="AU120" s="18" t="s">
        <v>86</v>
      </c>
    </row>
    <row r="121" spans="2:65" s="1" customFormat="1" ht="11.25">
      <c r="B121" s="33"/>
      <c r="D121" s="181" t="s">
        <v>970</v>
      </c>
      <c r="F121" s="182" t="s">
        <v>991</v>
      </c>
      <c r="I121" s="146"/>
      <c r="L121" s="33"/>
      <c r="M121" s="147"/>
      <c r="T121" s="54"/>
      <c r="AT121" s="18" t="s">
        <v>970</v>
      </c>
      <c r="AU121" s="18" t="s">
        <v>86</v>
      </c>
    </row>
    <row r="122" spans="2:65" s="1" customFormat="1" ht="117">
      <c r="B122" s="33"/>
      <c r="D122" s="144" t="s">
        <v>984</v>
      </c>
      <c r="F122" s="148" t="s">
        <v>992</v>
      </c>
      <c r="I122" s="146"/>
      <c r="L122" s="33"/>
      <c r="M122" s="147"/>
      <c r="T122" s="54"/>
      <c r="AT122" s="18" t="s">
        <v>984</v>
      </c>
      <c r="AU122" s="18" t="s">
        <v>86</v>
      </c>
    </row>
    <row r="123" spans="2:65" s="1" customFormat="1" ht="19.5">
      <c r="B123" s="33"/>
      <c r="D123" s="144" t="s">
        <v>156</v>
      </c>
      <c r="F123" s="148" t="s">
        <v>3089</v>
      </c>
      <c r="I123" s="146"/>
      <c r="L123" s="33"/>
      <c r="M123" s="147"/>
      <c r="T123" s="54"/>
      <c r="AT123" s="18" t="s">
        <v>156</v>
      </c>
      <c r="AU123" s="18" t="s">
        <v>86</v>
      </c>
    </row>
    <row r="124" spans="2:65" s="14" customFormat="1" ht="11.25">
      <c r="B124" s="183"/>
      <c r="D124" s="144" t="s">
        <v>476</v>
      </c>
      <c r="E124" s="184" t="s">
        <v>21</v>
      </c>
      <c r="F124" s="185" t="s">
        <v>3090</v>
      </c>
      <c r="H124" s="184" t="s">
        <v>21</v>
      </c>
      <c r="I124" s="186"/>
      <c r="L124" s="183"/>
      <c r="M124" s="187"/>
      <c r="T124" s="188"/>
      <c r="AT124" s="184" t="s">
        <v>476</v>
      </c>
      <c r="AU124" s="184" t="s">
        <v>86</v>
      </c>
      <c r="AV124" s="14" t="s">
        <v>84</v>
      </c>
      <c r="AW124" s="14" t="s">
        <v>38</v>
      </c>
      <c r="AX124" s="14" t="s">
        <v>77</v>
      </c>
      <c r="AY124" s="184" t="s">
        <v>146</v>
      </c>
    </row>
    <row r="125" spans="2:65" s="12" customFormat="1" ht="11.25">
      <c r="B125" s="163"/>
      <c r="D125" s="144" t="s">
        <v>476</v>
      </c>
      <c r="E125" s="164" t="s">
        <v>21</v>
      </c>
      <c r="F125" s="165" t="s">
        <v>3091</v>
      </c>
      <c r="H125" s="166">
        <v>54.9</v>
      </c>
      <c r="I125" s="167"/>
      <c r="L125" s="163"/>
      <c r="M125" s="168"/>
      <c r="T125" s="169"/>
      <c r="AT125" s="164" t="s">
        <v>476</v>
      </c>
      <c r="AU125" s="164" t="s">
        <v>86</v>
      </c>
      <c r="AV125" s="12" t="s">
        <v>86</v>
      </c>
      <c r="AW125" s="12" t="s">
        <v>38</v>
      </c>
      <c r="AX125" s="12" t="s">
        <v>84</v>
      </c>
      <c r="AY125" s="164" t="s">
        <v>146</v>
      </c>
    </row>
    <row r="126" spans="2:65" s="1" customFormat="1" ht="16.5" customHeight="1">
      <c r="B126" s="33"/>
      <c r="C126" s="149" t="s">
        <v>173</v>
      </c>
      <c r="D126" s="149" t="s">
        <v>195</v>
      </c>
      <c r="E126" s="150" t="s">
        <v>3092</v>
      </c>
      <c r="F126" s="151" t="s">
        <v>3093</v>
      </c>
      <c r="G126" s="152" t="s">
        <v>722</v>
      </c>
      <c r="H126" s="153">
        <v>317.10000000000002</v>
      </c>
      <c r="I126" s="154"/>
      <c r="J126" s="155">
        <f>ROUND(I126*H126,2)</f>
        <v>0</v>
      </c>
      <c r="K126" s="151" t="s">
        <v>967</v>
      </c>
      <c r="L126" s="33"/>
      <c r="M126" s="156" t="s">
        <v>21</v>
      </c>
      <c r="N126" s="157" t="s">
        <v>48</v>
      </c>
      <c r="P126" s="140">
        <f>O126*H126</f>
        <v>0</v>
      </c>
      <c r="Q126" s="140">
        <v>0</v>
      </c>
      <c r="R126" s="140">
        <f>Q126*H126</f>
        <v>0</v>
      </c>
      <c r="S126" s="140">
        <v>0</v>
      </c>
      <c r="T126" s="141">
        <f>S126*H126</f>
        <v>0</v>
      </c>
      <c r="AR126" s="142" t="s">
        <v>168</v>
      </c>
      <c r="AT126" s="142" t="s">
        <v>195</v>
      </c>
      <c r="AU126" s="142" t="s">
        <v>86</v>
      </c>
      <c r="AY126" s="18" t="s">
        <v>146</v>
      </c>
      <c r="BE126" s="143">
        <f>IF(N126="základní",J126,0)</f>
        <v>0</v>
      </c>
      <c r="BF126" s="143">
        <f>IF(N126="snížená",J126,0)</f>
        <v>0</v>
      </c>
      <c r="BG126" s="143">
        <f>IF(N126="zákl. přenesená",J126,0)</f>
        <v>0</v>
      </c>
      <c r="BH126" s="143">
        <f>IF(N126="sníž. přenesená",J126,0)</f>
        <v>0</v>
      </c>
      <c r="BI126" s="143">
        <f>IF(N126="nulová",J126,0)</f>
        <v>0</v>
      </c>
      <c r="BJ126" s="18" t="s">
        <v>84</v>
      </c>
      <c r="BK126" s="143">
        <f>ROUND(I126*H126,2)</f>
        <v>0</v>
      </c>
      <c r="BL126" s="18" t="s">
        <v>168</v>
      </c>
      <c r="BM126" s="142" t="s">
        <v>1049</v>
      </c>
    </row>
    <row r="127" spans="2:65" s="1" customFormat="1" ht="11.25">
      <c r="B127" s="33"/>
      <c r="D127" s="144" t="s">
        <v>154</v>
      </c>
      <c r="F127" s="145" t="s">
        <v>3094</v>
      </c>
      <c r="I127" s="146"/>
      <c r="L127" s="33"/>
      <c r="M127" s="147"/>
      <c r="T127" s="54"/>
      <c r="AT127" s="18" t="s">
        <v>154</v>
      </c>
      <c r="AU127" s="18" t="s">
        <v>86</v>
      </c>
    </row>
    <row r="128" spans="2:65" s="1" customFormat="1" ht="11.25">
      <c r="B128" s="33"/>
      <c r="D128" s="181" t="s">
        <v>970</v>
      </c>
      <c r="F128" s="182" t="s">
        <v>3095</v>
      </c>
      <c r="I128" s="146"/>
      <c r="L128" s="33"/>
      <c r="M128" s="147"/>
      <c r="T128" s="54"/>
      <c r="AT128" s="18" t="s">
        <v>970</v>
      </c>
      <c r="AU128" s="18" t="s">
        <v>86</v>
      </c>
    </row>
    <row r="129" spans="2:65" s="1" customFormat="1" ht="19.5">
      <c r="B129" s="33"/>
      <c r="D129" s="144" t="s">
        <v>156</v>
      </c>
      <c r="F129" s="148" t="s">
        <v>3096</v>
      </c>
      <c r="I129" s="146"/>
      <c r="L129" s="33"/>
      <c r="M129" s="147"/>
      <c r="T129" s="54"/>
      <c r="AT129" s="18" t="s">
        <v>156</v>
      </c>
      <c r="AU129" s="18" t="s">
        <v>86</v>
      </c>
    </row>
    <row r="130" spans="2:65" s="14" customFormat="1" ht="11.25">
      <c r="B130" s="183"/>
      <c r="D130" s="144" t="s">
        <v>476</v>
      </c>
      <c r="E130" s="184" t="s">
        <v>21</v>
      </c>
      <c r="F130" s="185" t="s">
        <v>3097</v>
      </c>
      <c r="H130" s="184" t="s">
        <v>21</v>
      </c>
      <c r="I130" s="186"/>
      <c r="L130" s="183"/>
      <c r="M130" s="187"/>
      <c r="T130" s="188"/>
      <c r="AT130" s="184" t="s">
        <v>476</v>
      </c>
      <c r="AU130" s="184" t="s">
        <v>86</v>
      </c>
      <c r="AV130" s="14" t="s">
        <v>84</v>
      </c>
      <c r="AW130" s="14" t="s">
        <v>38</v>
      </c>
      <c r="AX130" s="14" t="s">
        <v>77</v>
      </c>
      <c r="AY130" s="184" t="s">
        <v>146</v>
      </c>
    </row>
    <row r="131" spans="2:65" s="14" customFormat="1" ht="11.25">
      <c r="B131" s="183"/>
      <c r="D131" s="144" t="s">
        <v>476</v>
      </c>
      <c r="E131" s="184" t="s">
        <v>21</v>
      </c>
      <c r="F131" s="185" t="s">
        <v>3098</v>
      </c>
      <c r="H131" s="184" t="s">
        <v>21</v>
      </c>
      <c r="I131" s="186"/>
      <c r="L131" s="183"/>
      <c r="M131" s="187"/>
      <c r="T131" s="188"/>
      <c r="AT131" s="184" t="s">
        <v>476</v>
      </c>
      <c r="AU131" s="184" t="s">
        <v>86</v>
      </c>
      <c r="AV131" s="14" t="s">
        <v>84</v>
      </c>
      <c r="AW131" s="14" t="s">
        <v>38</v>
      </c>
      <c r="AX131" s="14" t="s">
        <v>77</v>
      </c>
      <c r="AY131" s="184" t="s">
        <v>146</v>
      </c>
    </row>
    <row r="132" spans="2:65" s="12" customFormat="1" ht="11.25">
      <c r="B132" s="163"/>
      <c r="D132" s="144" t="s">
        <v>476</v>
      </c>
      <c r="E132" s="164" t="s">
        <v>21</v>
      </c>
      <c r="F132" s="165" t="s">
        <v>3099</v>
      </c>
      <c r="H132" s="166">
        <v>245.2</v>
      </c>
      <c r="I132" s="167"/>
      <c r="L132" s="163"/>
      <c r="M132" s="168"/>
      <c r="T132" s="169"/>
      <c r="AT132" s="164" t="s">
        <v>476</v>
      </c>
      <c r="AU132" s="164" t="s">
        <v>86</v>
      </c>
      <c r="AV132" s="12" t="s">
        <v>86</v>
      </c>
      <c r="AW132" s="12" t="s">
        <v>38</v>
      </c>
      <c r="AX132" s="12" t="s">
        <v>77</v>
      </c>
      <c r="AY132" s="164" t="s">
        <v>146</v>
      </c>
    </row>
    <row r="133" spans="2:65" s="14" customFormat="1" ht="11.25">
      <c r="B133" s="183"/>
      <c r="D133" s="144" t="s">
        <v>476</v>
      </c>
      <c r="E133" s="184" t="s">
        <v>21</v>
      </c>
      <c r="F133" s="185" t="s">
        <v>3100</v>
      </c>
      <c r="H133" s="184" t="s">
        <v>21</v>
      </c>
      <c r="I133" s="186"/>
      <c r="L133" s="183"/>
      <c r="M133" s="187"/>
      <c r="T133" s="188"/>
      <c r="AT133" s="184" t="s">
        <v>476</v>
      </c>
      <c r="AU133" s="184" t="s">
        <v>86</v>
      </c>
      <c r="AV133" s="14" t="s">
        <v>84</v>
      </c>
      <c r="AW133" s="14" t="s">
        <v>38</v>
      </c>
      <c r="AX133" s="14" t="s">
        <v>77</v>
      </c>
      <c r="AY133" s="184" t="s">
        <v>146</v>
      </c>
    </row>
    <row r="134" spans="2:65" s="12" customFormat="1" ht="11.25">
      <c r="B134" s="163"/>
      <c r="D134" s="144" t="s">
        <v>476</v>
      </c>
      <c r="E134" s="164" t="s">
        <v>21</v>
      </c>
      <c r="F134" s="165" t="s">
        <v>3101</v>
      </c>
      <c r="H134" s="166">
        <v>71.900000000000006</v>
      </c>
      <c r="I134" s="167"/>
      <c r="L134" s="163"/>
      <c r="M134" s="168"/>
      <c r="T134" s="169"/>
      <c r="AT134" s="164" t="s">
        <v>476</v>
      </c>
      <c r="AU134" s="164" t="s">
        <v>86</v>
      </c>
      <c r="AV134" s="12" t="s">
        <v>86</v>
      </c>
      <c r="AW134" s="12" t="s">
        <v>38</v>
      </c>
      <c r="AX134" s="12" t="s">
        <v>77</v>
      </c>
      <c r="AY134" s="164" t="s">
        <v>146</v>
      </c>
    </row>
    <row r="135" spans="2:65" s="13" customFormat="1" ht="11.25">
      <c r="B135" s="170"/>
      <c r="D135" s="144" t="s">
        <v>476</v>
      </c>
      <c r="E135" s="171" t="s">
        <v>918</v>
      </c>
      <c r="F135" s="172" t="s">
        <v>479</v>
      </c>
      <c r="H135" s="173">
        <v>317.10000000000002</v>
      </c>
      <c r="I135" s="174"/>
      <c r="L135" s="170"/>
      <c r="M135" s="175"/>
      <c r="T135" s="176"/>
      <c r="AT135" s="171" t="s">
        <v>476</v>
      </c>
      <c r="AU135" s="171" t="s">
        <v>86</v>
      </c>
      <c r="AV135" s="13" t="s">
        <v>168</v>
      </c>
      <c r="AW135" s="13" t="s">
        <v>38</v>
      </c>
      <c r="AX135" s="13" t="s">
        <v>84</v>
      </c>
      <c r="AY135" s="171" t="s">
        <v>146</v>
      </c>
    </row>
    <row r="136" spans="2:65" s="1" customFormat="1" ht="16.5" customHeight="1">
      <c r="B136" s="33"/>
      <c r="C136" s="149" t="s">
        <v>178</v>
      </c>
      <c r="D136" s="149" t="s">
        <v>195</v>
      </c>
      <c r="E136" s="150" t="s">
        <v>3102</v>
      </c>
      <c r="F136" s="151" t="s">
        <v>3103</v>
      </c>
      <c r="G136" s="152" t="s">
        <v>738</v>
      </c>
      <c r="H136" s="153">
        <v>621.83299999999997</v>
      </c>
      <c r="I136" s="154"/>
      <c r="J136" s="155">
        <f>ROUND(I136*H136,2)</f>
        <v>0</v>
      </c>
      <c r="K136" s="151" t="s">
        <v>967</v>
      </c>
      <c r="L136" s="33"/>
      <c r="M136" s="156" t="s">
        <v>21</v>
      </c>
      <c r="N136" s="157" t="s">
        <v>48</v>
      </c>
      <c r="P136" s="140">
        <f>O136*H136</f>
        <v>0</v>
      </c>
      <c r="Q136" s="140">
        <v>0</v>
      </c>
      <c r="R136" s="140">
        <f>Q136*H136</f>
        <v>0</v>
      </c>
      <c r="S136" s="140">
        <v>0</v>
      </c>
      <c r="T136" s="141">
        <f>S136*H136</f>
        <v>0</v>
      </c>
      <c r="AR136" s="142" t="s">
        <v>168</v>
      </c>
      <c r="AT136" s="142" t="s">
        <v>195</v>
      </c>
      <c r="AU136" s="142" t="s">
        <v>86</v>
      </c>
      <c r="AY136" s="18" t="s">
        <v>146</v>
      </c>
      <c r="BE136" s="143">
        <f>IF(N136="základní",J136,0)</f>
        <v>0</v>
      </c>
      <c r="BF136" s="143">
        <f>IF(N136="snížená",J136,0)</f>
        <v>0</v>
      </c>
      <c r="BG136" s="143">
        <f>IF(N136="zákl. přenesená",J136,0)</f>
        <v>0</v>
      </c>
      <c r="BH136" s="143">
        <f>IF(N136="sníž. přenesená",J136,0)</f>
        <v>0</v>
      </c>
      <c r="BI136" s="143">
        <f>IF(N136="nulová",J136,0)</f>
        <v>0</v>
      </c>
      <c r="BJ136" s="18" t="s">
        <v>84</v>
      </c>
      <c r="BK136" s="143">
        <f>ROUND(I136*H136,2)</f>
        <v>0</v>
      </c>
      <c r="BL136" s="18" t="s">
        <v>168</v>
      </c>
      <c r="BM136" s="142" t="s">
        <v>3104</v>
      </c>
    </row>
    <row r="137" spans="2:65" s="1" customFormat="1" ht="19.5">
      <c r="B137" s="33"/>
      <c r="D137" s="144" t="s">
        <v>154</v>
      </c>
      <c r="F137" s="145" t="s">
        <v>3105</v>
      </c>
      <c r="I137" s="146"/>
      <c r="L137" s="33"/>
      <c r="M137" s="147"/>
      <c r="T137" s="54"/>
      <c r="AT137" s="18" t="s">
        <v>154</v>
      </c>
      <c r="AU137" s="18" t="s">
        <v>86</v>
      </c>
    </row>
    <row r="138" spans="2:65" s="1" customFormat="1" ht="11.25">
      <c r="B138" s="33"/>
      <c r="D138" s="181" t="s">
        <v>970</v>
      </c>
      <c r="F138" s="182" t="s">
        <v>3106</v>
      </c>
      <c r="I138" s="146"/>
      <c r="L138" s="33"/>
      <c r="M138" s="147"/>
      <c r="T138" s="54"/>
      <c r="AT138" s="18" t="s">
        <v>970</v>
      </c>
      <c r="AU138" s="18" t="s">
        <v>86</v>
      </c>
    </row>
    <row r="139" spans="2:65" s="14" customFormat="1" ht="11.25">
      <c r="B139" s="183"/>
      <c r="D139" s="144" t="s">
        <v>476</v>
      </c>
      <c r="E139" s="184" t="s">
        <v>21</v>
      </c>
      <c r="F139" s="185" t="s">
        <v>3107</v>
      </c>
      <c r="H139" s="184" t="s">
        <v>21</v>
      </c>
      <c r="I139" s="186"/>
      <c r="L139" s="183"/>
      <c r="M139" s="187"/>
      <c r="T139" s="188"/>
      <c r="AT139" s="184" t="s">
        <v>476</v>
      </c>
      <c r="AU139" s="184" t="s">
        <v>86</v>
      </c>
      <c r="AV139" s="14" t="s">
        <v>84</v>
      </c>
      <c r="AW139" s="14" t="s">
        <v>38</v>
      </c>
      <c r="AX139" s="14" t="s">
        <v>77</v>
      </c>
      <c r="AY139" s="184" t="s">
        <v>146</v>
      </c>
    </row>
    <row r="140" spans="2:65" s="14" customFormat="1" ht="11.25">
      <c r="B140" s="183"/>
      <c r="D140" s="144" t="s">
        <v>476</v>
      </c>
      <c r="E140" s="184" t="s">
        <v>21</v>
      </c>
      <c r="F140" s="185" t="s">
        <v>3108</v>
      </c>
      <c r="H140" s="184" t="s">
        <v>21</v>
      </c>
      <c r="I140" s="186"/>
      <c r="L140" s="183"/>
      <c r="M140" s="187"/>
      <c r="T140" s="188"/>
      <c r="AT140" s="184" t="s">
        <v>476</v>
      </c>
      <c r="AU140" s="184" t="s">
        <v>86</v>
      </c>
      <c r="AV140" s="14" t="s">
        <v>84</v>
      </c>
      <c r="AW140" s="14" t="s">
        <v>38</v>
      </c>
      <c r="AX140" s="14" t="s">
        <v>77</v>
      </c>
      <c r="AY140" s="184" t="s">
        <v>146</v>
      </c>
    </row>
    <row r="141" spans="2:65" s="12" customFormat="1" ht="11.25">
      <c r="B141" s="163"/>
      <c r="D141" s="144" t="s">
        <v>476</v>
      </c>
      <c r="E141" s="164" t="s">
        <v>21</v>
      </c>
      <c r="F141" s="165" t="s">
        <v>3109</v>
      </c>
      <c r="H141" s="166">
        <v>440.12799999999999</v>
      </c>
      <c r="I141" s="167"/>
      <c r="L141" s="163"/>
      <c r="M141" s="168"/>
      <c r="T141" s="169"/>
      <c r="AT141" s="164" t="s">
        <v>476</v>
      </c>
      <c r="AU141" s="164" t="s">
        <v>86</v>
      </c>
      <c r="AV141" s="12" t="s">
        <v>86</v>
      </c>
      <c r="AW141" s="12" t="s">
        <v>38</v>
      </c>
      <c r="AX141" s="12" t="s">
        <v>77</v>
      </c>
      <c r="AY141" s="164" t="s">
        <v>146</v>
      </c>
    </row>
    <row r="142" spans="2:65" s="14" customFormat="1" ht="11.25">
      <c r="B142" s="183"/>
      <c r="D142" s="144" t="s">
        <v>476</v>
      </c>
      <c r="E142" s="184" t="s">
        <v>21</v>
      </c>
      <c r="F142" s="185" t="s">
        <v>3110</v>
      </c>
      <c r="H142" s="184" t="s">
        <v>21</v>
      </c>
      <c r="I142" s="186"/>
      <c r="L142" s="183"/>
      <c r="M142" s="187"/>
      <c r="T142" s="188"/>
      <c r="AT142" s="184" t="s">
        <v>476</v>
      </c>
      <c r="AU142" s="184" t="s">
        <v>86</v>
      </c>
      <c r="AV142" s="14" t="s">
        <v>84</v>
      </c>
      <c r="AW142" s="14" t="s">
        <v>38</v>
      </c>
      <c r="AX142" s="14" t="s">
        <v>77</v>
      </c>
      <c r="AY142" s="184" t="s">
        <v>146</v>
      </c>
    </row>
    <row r="143" spans="2:65" s="12" customFormat="1" ht="11.25">
      <c r="B143" s="163"/>
      <c r="D143" s="144" t="s">
        <v>476</v>
      </c>
      <c r="E143" s="164" t="s">
        <v>21</v>
      </c>
      <c r="F143" s="165" t="s">
        <v>3111</v>
      </c>
      <c r="H143" s="166">
        <v>78.7</v>
      </c>
      <c r="I143" s="167"/>
      <c r="L143" s="163"/>
      <c r="M143" s="168"/>
      <c r="T143" s="169"/>
      <c r="AT143" s="164" t="s">
        <v>476</v>
      </c>
      <c r="AU143" s="164" t="s">
        <v>86</v>
      </c>
      <c r="AV143" s="12" t="s">
        <v>86</v>
      </c>
      <c r="AW143" s="12" t="s">
        <v>38</v>
      </c>
      <c r="AX143" s="12" t="s">
        <v>77</v>
      </c>
      <c r="AY143" s="164" t="s">
        <v>146</v>
      </c>
    </row>
    <row r="144" spans="2:65" s="14" customFormat="1" ht="11.25">
      <c r="B144" s="183"/>
      <c r="D144" s="144" t="s">
        <v>476</v>
      </c>
      <c r="E144" s="184" t="s">
        <v>21</v>
      </c>
      <c r="F144" s="185" t="s">
        <v>3112</v>
      </c>
      <c r="H144" s="184" t="s">
        <v>21</v>
      </c>
      <c r="I144" s="186"/>
      <c r="L144" s="183"/>
      <c r="M144" s="187"/>
      <c r="T144" s="188"/>
      <c r="AT144" s="184" t="s">
        <v>476</v>
      </c>
      <c r="AU144" s="184" t="s">
        <v>86</v>
      </c>
      <c r="AV144" s="14" t="s">
        <v>84</v>
      </c>
      <c r="AW144" s="14" t="s">
        <v>38</v>
      </c>
      <c r="AX144" s="14" t="s">
        <v>77</v>
      </c>
      <c r="AY144" s="184" t="s">
        <v>146</v>
      </c>
    </row>
    <row r="145" spans="2:65" s="12" customFormat="1" ht="11.25">
      <c r="B145" s="163"/>
      <c r="D145" s="144" t="s">
        <v>476</v>
      </c>
      <c r="E145" s="164" t="s">
        <v>21</v>
      </c>
      <c r="F145" s="165" t="s">
        <v>3113</v>
      </c>
      <c r="H145" s="166">
        <v>103.005</v>
      </c>
      <c r="I145" s="167"/>
      <c r="L145" s="163"/>
      <c r="M145" s="168"/>
      <c r="T145" s="169"/>
      <c r="AT145" s="164" t="s">
        <v>476</v>
      </c>
      <c r="AU145" s="164" t="s">
        <v>86</v>
      </c>
      <c r="AV145" s="12" t="s">
        <v>86</v>
      </c>
      <c r="AW145" s="12" t="s">
        <v>38</v>
      </c>
      <c r="AX145" s="12" t="s">
        <v>77</v>
      </c>
      <c r="AY145" s="164" t="s">
        <v>146</v>
      </c>
    </row>
    <row r="146" spans="2:65" s="13" customFormat="1" ht="11.25">
      <c r="B146" s="170"/>
      <c r="D146" s="144" t="s">
        <v>476</v>
      </c>
      <c r="E146" s="171" t="s">
        <v>3041</v>
      </c>
      <c r="F146" s="172" t="s">
        <v>479</v>
      </c>
      <c r="H146" s="173">
        <v>621.83299999999997</v>
      </c>
      <c r="I146" s="174"/>
      <c r="L146" s="170"/>
      <c r="M146" s="175"/>
      <c r="T146" s="176"/>
      <c r="AT146" s="171" t="s">
        <v>476</v>
      </c>
      <c r="AU146" s="171" t="s">
        <v>86</v>
      </c>
      <c r="AV146" s="13" t="s">
        <v>168</v>
      </c>
      <c r="AW146" s="13" t="s">
        <v>38</v>
      </c>
      <c r="AX146" s="13" t="s">
        <v>84</v>
      </c>
      <c r="AY146" s="171" t="s">
        <v>146</v>
      </c>
    </row>
    <row r="147" spans="2:65" s="1" customFormat="1" ht="21.75" customHeight="1">
      <c r="B147" s="33"/>
      <c r="C147" s="149" t="s">
        <v>183</v>
      </c>
      <c r="D147" s="149" t="s">
        <v>195</v>
      </c>
      <c r="E147" s="150" t="s">
        <v>3114</v>
      </c>
      <c r="F147" s="151" t="s">
        <v>3115</v>
      </c>
      <c r="G147" s="152" t="s">
        <v>738</v>
      </c>
      <c r="H147" s="153">
        <v>5.62</v>
      </c>
      <c r="I147" s="154"/>
      <c r="J147" s="155">
        <f>ROUND(I147*H147,2)</f>
        <v>0</v>
      </c>
      <c r="K147" s="151" t="s">
        <v>967</v>
      </c>
      <c r="L147" s="33"/>
      <c r="M147" s="156" t="s">
        <v>21</v>
      </c>
      <c r="N147" s="157" t="s">
        <v>48</v>
      </c>
      <c r="P147" s="140">
        <f>O147*H147</f>
        <v>0</v>
      </c>
      <c r="Q147" s="140">
        <v>0</v>
      </c>
      <c r="R147" s="140">
        <f>Q147*H147</f>
        <v>0</v>
      </c>
      <c r="S147" s="140">
        <v>0</v>
      </c>
      <c r="T147" s="141">
        <f>S147*H147</f>
        <v>0</v>
      </c>
      <c r="AR147" s="142" t="s">
        <v>168</v>
      </c>
      <c r="AT147" s="142" t="s">
        <v>195</v>
      </c>
      <c r="AU147" s="142" t="s">
        <v>86</v>
      </c>
      <c r="AY147" s="18" t="s">
        <v>146</v>
      </c>
      <c r="BE147" s="143">
        <f>IF(N147="základní",J147,0)</f>
        <v>0</v>
      </c>
      <c r="BF147" s="143">
        <f>IF(N147="snížená",J147,0)</f>
        <v>0</v>
      </c>
      <c r="BG147" s="143">
        <f>IF(N147="zákl. přenesená",J147,0)</f>
        <v>0</v>
      </c>
      <c r="BH147" s="143">
        <f>IF(N147="sníž. přenesená",J147,0)</f>
        <v>0</v>
      </c>
      <c r="BI147" s="143">
        <f>IF(N147="nulová",J147,0)</f>
        <v>0</v>
      </c>
      <c r="BJ147" s="18" t="s">
        <v>84</v>
      </c>
      <c r="BK147" s="143">
        <f>ROUND(I147*H147,2)</f>
        <v>0</v>
      </c>
      <c r="BL147" s="18" t="s">
        <v>168</v>
      </c>
      <c r="BM147" s="142" t="s">
        <v>3116</v>
      </c>
    </row>
    <row r="148" spans="2:65" s="1" customFormat="1" ht="19.5">
      <c r="B148" s="33"/>
      <c r="D148" s="144" t="s">
        <v>154</v>
      </c>
      <c r="F148" s="145" t="s">
        <v>3117</v>
      </c>
      <c r="I148" s="146"/>
      <c r="L148" s="33"/>
      <c r="M148" s="147"/>
      <c r="T148" s="54"/>
      <c r="AT148" s="18" t="s">
        <v>154</v>
      </c>
      <c r="AU148" s="18" t="s">
        <v>86</v>
      </c>
    </row>
    <row r="149" spans="2:65" s="1" customFormat="1" ht="11.25">
      <c r="B149" s="33"/>
      <c r="D149" s="181" t="s">
        <v>970</v>
      </c>
      <c r="F149" s="182" t="s">
        <v>3118</v>
      </c>
      <c r="I149" s="146"/>
      <c r="L149" s="33"/>
      <c r="M149" s="147"/>
      <c r="T149" s="54"/>
      <c r="AT149" s="18" t="s">
        <v>970</v>
      </c>
      <c r="AU149" s="18" t="s">
        <v>86</v>
      </c>
    </row>
    <row r="150" spans="2:65" s="14" customFormat="1" ht="11.25">
      <c r="B150" s="183"/>
      <c r="D150" s="144" t="s">
        <v>476</v>
      </c>
      <c r="E150" s="184" t="s">
        <v>21</v>
      </c>
      <c r="F150" s="185" t="s">
        <v>3119</v>
      </c>
      <c r="H150" s="184" t="s">
        <v>21</v>
      </c>
      <c r="I150" s="186"/>
      <c r="L150" s="183"/>
      <c r="M150" s="187"/>
      <c r="T150" s="188"/>
      <c r="AT150" s="184" t="s">
        <v>476</v>
      </c>
      <c r="AU150" s="184" t="s">
        <v>86</v>
      </c>
      <c r="AV150" s="14" t="s">
        <v>84</v>
      </c>
      <c r="AW150" s="14" t="s">
        <v>38</v>
      </c>
      <c r="AX150" s="14" t="s">
        <v>77</v>
      </c>
      <c r="AY150" s="184" t="s">
        <v>146</v>
      </c>
    </row>
    <row r="151" spans="2:65" s="14" customFormat="1" ht="11.25">
      <c r="B151" s="183"/>
      <c r="D151" s="144" t="s">
        <v>476</v>
      </c>
      <c r="E151" s="184" t="s">
        <v>21</v>
      </c>
      <c r="F151" s="185" t="s">
        <v>3120</v>
      </c>
      <c r="H151" s="184" t="s">
        <v>21</v>
      </c>
      <c r="I151" s="186"/>
      <c r="L151" s="183"/>
      <c r="M151" s="187"/>
      <c r="T151" s="188"/>
      <c r="AT151" s="184" t="s">
        <v>476</v>
      </c>
      <c r="AU151" s="184" t="s">
        <v>86</v>
      </c>
      <c r="AV151" s="14" t="s">
        <v>84</v>
      </c>
      <c r="AW151" s="14" t="s">
        <v>38</v>
      </c>
      <c r="AX151" s="14" t="s">
        <v>77</v>
      </c>
      <c r="AY151" s="184" t="s">
        <v>146</v>
      </c>
    </row>
    <row r="152" spans="2:65" s="12" customFormat="1" ht="11.25">
      <c r="B152" s="163"/>
      <c r="D152" s="144" t="s">
        <v>476</v>
      </c>
      <c r="E152" s="164" t="s">
        <v>21</v>
      </c>
      <c r="F152" s="165" t="s">
        <v>3121</v>
      </c>
      <c r="H152" s="166">
        <v>1.36</v>
      </c>
      <c r="I152" s="167"/>
      <c r="L152" s="163"/>
      <c r="M152" s="168"/>
      <c r="T152" s="169"/>
      <c r="AT152" s="164" t="s">
        <v>476</v>
      </c>
      <c r="AU152" s="164" t="s">
        <v>86</v>
      </c>
      <c r="AV152" s="12" t="s">
        <v>86</v>
      </c>
      <c r="AW152" s="12" t="s">
        <v>38</v>
      </c>
      <c r="AX152" s="12" t="s">
        <v>77</v>
      </c>
      <c r="AY152" s="164" t="s">
        <v>146</v>
      </c>
    </row>
    <row r="153" spans="2:65" s="12" customFormat="1" ht="11.25">
      <c r="B153" s="163"/>
      <c r="D153" s="144" t="s">
        <v>476</v>
      </c>
      <c r="E153" s="164" t="s">
        <v>21</v>
      </c>
      <c r="F153" s="165" t="s">
        <v>3122</v>
      </c>
      <c r="H153" s="166">
        <v>4.26</v>
      </c>
      <c r="I153" s="167"/>
      <c r="L153" s="163"/>
      <c r="M153" s="168"/>
      <c r="T153" s="169"/>
      <c r="AT153" s="164" t="s">
        <v>476</v>
      </c>
      <c r="AU153" s="164" t="s">
        <v>86</v>
      </c>
      <c r="AV153" s="12" t="s">
        <v>86</v>
      </c>
      <c r="AW153" s="12" t="s">
        <v>38</v>
      </c>
      <c r="AX153" s="12" t="s">
        <v>77</v>
      </c>
      <c r="AY153" s="164" t="s">
        <v>146</v>
      </c>
    </row>
    <row r="154" spans="2:65" s="13" customFormat="1" ht="11.25">
      <c r="B154" s="170"/>
      <c r="D154" s="144" t="s">
        <v>476</v>
      </c>
      <c r="E154" s="171" t="s">
        <v>3052</v>
      </c>
      <c r="F154" s="172" t="s">
        <v>479</v>
      </c>
      <c r="H154" s="173">
        <v>5.62</v>
      </c>
      <c r="I154" s="174"/>
      <c r="L154" s="170"/>
      <c r="M154" s="175"/>
      <c r="T154" s="176"/>
      <c r="AT154" s="171" t="s">
        <v>476</v>
      </c>
      <c r="AU154" s="171" t="s">
        <v>86</v>
      </c>
      <c r="AV154" s="13" t="s">
        <v>168</v>
      </c>
      <c r="AW154" s="13" t="s">
        <v>38</v>
      </c>
      <c r="AX154" s="13" t="s">
        <v>84</v>
      </c>
      <c r="AY154" s="171" t="s">
        <v>146</v>
      </c>
    </row>
    <row r="155" spans="2:65" s="1" customFormat="1" ht="21.75" customHeight="1">
      <c r="B155" s="33"/>
      <c r="C155" s="149" t="s">
        <v>189</v>
      </c>
      <c r="D155" s="149" t="s">
        <v>195</v>
      </c>
      <c r="E155" s="150" t="s">
        <v>3123</v>
      </c>
      <c r="F155" s="151" t="s">
        <v>3124</v>
      </c>
      <c r="G155" s="152" t="s">
        <v>738</v>
      </c>
      <c r="H155" s="153">
        <v>1282.942</v>
      </c>
      <c r="I155" s="154"/>
      <c r="J155" s="155">
        <f>ROUND(I155*H155,2)</f>
        <v>0</v>
      </c>
      <c r="K155" s="151" t="s">
        <v>967</v>
      </c>
      <c r="L155" s="33"/>
      <c r="M155" s="156" t="s">
        <v>21</v>
      </c>
      <c r="N155" s="157" t="s">
        <v>48</v>
      </c>
      <c r="P155" s="140">
        <f>O155*H155</f>
        <v>0</v>
      </c>
      <c r="Q155" s="140">
        <v>0</v>
      </c>
      <c r="R155" s="140">
        <f>Q155*H155</f>
        <v>0</v>
      </c>
      <c r="S155" s="140">
        <v>0</v>
      </c>
      <c r="T155" s="141">
        <f>S155*H155</f>
        <v>0</v>
      </c>
      <c r="AR155" s="142" t="s">
        <v>168</v>
      </c>
      <c r="AT155" s="142" t="s">
        <v>195</v>
      </c>
      <c r="AU155" s="142" t="s">
        <v>86</v>
      </c>
      <c r="AY155" s="18" t="s">
        <v>146</v>
      </c>
      <c r="BE155" s="143">
        <f>IF(N155="základní",J155,0)</f>
        <v>0</v>
      </c>
      <c r="BF155" s="143">
        <f>IF(N155="snížená",J155,0)</f>
        <v>0</v>
      </c>
      <c r="BG155" s="143">
        <f>IF(N155="zákl. přenesená",J155,0)</f>
        <v>0</v>
      </c>
      <c r="BH155" s="143">
        <f>IF(N155="sníž. přenesená",J155,0)</f>
        <v>0</v>
      </c>
      <c r="BI155" s="143">
        <f>IF(N155="nulová",J155,0)</f>
        <v>0</v>
      </c>
      <c r="BJ155" s="18" t="s">
        <v>84</v>
      </c>
      <c r="BK155" s="143">
        <f>ROUND(I155*H155,2)</f>
        <v>0</v>
      </c>
      <c r="BL155" s="18" t="s">
        <v>168</v>
      </c>
      <c r="BM155" s="142" t="s">
        <v>1087</v>
      </c>
    </row>
    <row r="156" spans="2:65" s="1" customFormat="1" ht="19.5">
      <c r="B156" s="33"/>
      <c r="D156" s="144" t="s">
        <v>154</v>
      </c>
      <c r="F156" s="145" t="s">
        <v>3125</v>
      </c>
      <c r="I156" s="146"/>
      <c r="L156" s="33"/>
      <c r="M156" s="147"/>
      <c r="T156" s="54"/>
      <c r="AT156" s="18" t="s">
        <v>154</v>
      </c>
      <c r="AU156" s="18" t="s">
        <v>86</v>
      </c>
    </row>
    <row r="157" spans="2:65" s="1" customFormat="1" ht="11.25">
      <c r="B157" s="33"/>
      <c r="D157" s="181" t="s">
        <v>970</v>
      </c>
      <c r="F157" s="182" t="s">
        <v>3126</v>
      </c>
      <c r="I157" s="146"/>
      <c r="L157" s="33"/>
      <c r="M157" s="147"/>
      <c r="T157" s="54"/>
      <c r="AT157" s="18" t="s">
        <v>970</v>
      </c>
      <c r="AU157" s="18" t="s">
        <v>86</v>
      </c>
    </row>
    <row r="158" spans="2:65" s="14" customFormat="1" ht="11.25">
      <c r="B158" s="183"/>
      <c r="D158" s="144" t="s">
        <v>476</v>
      </c>
      <c r="E158" s="184" t="s">
        <v>21</v>
      </c>
      <c r="F158" s="185" t="s">
        <v>3119</v>
      </c>
      <c r="H158" s="184" t="s">
        <v>21</v>
      </c>
      <c r="I158" s="186"/>
      <c r="L158" s="183"/>
      <c r="M158" s="187"/>
      <c r="T158" s="188"/>
      <c r="AT158" s="184" t="s">
        <v>476</v>
      </c>
      <c r="AU158" s="184" t="s">
        <v>86</v>
      </c>
      <c r="AV158" s="14" t="s">
        <v>84</v>
      </c>
      <c r="AW158" s="14" t="s">
        <v>38</v>
      </c>
      <c r="AX158" s="14" t="s">
        <v>77</v>
      </c>
      <c r="AY158" s="184" t="s">
        <v>146</v>
      </c>
    </row>
    <row r="159" spans="2:65" s="14" customFormat="1" ht="11.25">
      <c r="B159" s="183"/>
      <c r="D159" s="144" t="s">
        <v>476</v>
      </c>
      <c r="E159" s="184" t="s">
        <v>21</v>
      </c>
      <c r="F159" s="185" t="s">
        <v>3127</v>
      </c>
      <c r="H159" s="184" t="s">
        <v>21</v>
      </c>
      <c r="I159" s="186"/>
      <c r="L159" s="183"/>
      <c r="M159" s="187"/>
      <c r="T159" s="188"/>
      <c r="AT159" s="184" t="s">
        <v>476</v>
      </c>
      <c r="AU159" s="184" t="s">
        <v>86</v>
      </c>
      <c r="AV159" s="14" t="s">
        <v>84</v>
      </c>
      <c r="AW159" s="14" t="s">
        <v>38</v>
      </c>
      <c r="AX159" s="14" t="s">
        <v>77</v>
      </c>
      <c r="AY159" s="184" t="s">
        <v>146</v>
      </c>
    </row>
    <row r="160" spans="2:65" s="12" customFormat="1" ht="11.25">
      <c r="B160" s="163"/>
      <c r="D160" s="144" t="s">
        <v>476</v>
      </c>
      <c r="E160" s="164" t="s">
        <v>21</v>
      </c>
      <c r="F160" s="165" t="s">
        <v>3128</v>
      </c>
      <c r="H160" s="166">
        <v>22.524999999999999</v>
      </c>
      <c r="I160" s="167"/>
      <c r="L160" s="163"/>
      <c r="M160" s="168"/>
      <c r="T160" s="169"/>
      <c r="AT160" s="164" t="s">
        <v>476</v>
      </c>
      <c r="AU160" s="164" t="s">
        <v>86</v>
      </c>
      <c r="AV160" s="12" t="s">
        <v>86</v>
      </c>
      <c r="AW160" s="12" t="s">
        <v>38</v>
      </c>
      <c r="AX160" s="12" t="s">
        <v>77</v>
      </c>
      <c r="AY160" s="164" t="s">
        <v>146</v>
      </c>
    </row>
    <row r="161" spans="2:65" s="12" customFormat="1" ht="11.25">
      <c r="B161" s="163"/>
      <c r="D161" s="144" t="s">
        <v>476</v>
      </c>
      <c r="E161" s="164" t="s">
        <v>21</v>
      </c>
      <c r="F161" s="165" t="s">
        <v>3129</v>
      </c>
      <c r="H161" s="166">
        <v>-16.808</v>
      </c>
      <c r="I161" s="167"/>
      <c r="L161" s="163"/>
      <c r="M161" s="168"/>
      <c r="T161" s="169"/>
      <c r="AT161" s="164" t="s">
        <v>476</v>
      </c>
      <c r="AU161" s="164" t="s">
        <v>86</v>
      </c>
      <c r="AV161" s="12" t="s">
        <v>86</v>
      </c>
      <c r="AW161" s="12" t="s">
        <v>38</v>
      </c>
      <c r="AX161" s="12" t="s">
        <v>77</v>
      </c>
      <c r="AY161" s="164" t="s">
        <v>146</v>
      </c>
    </row>
    <row r="162" spans="2:65" s="14" customFormat="1" ht="11.25">
      <c r="B162" s="183"/>
      <c r="D162" s="144" t="s">
        <v>476</v>
      </c>
      <c r="E162" s="184" t="s">
        <v>21</v>
      </c>
      <c r="F162" s="185" t="s">
        <v>3130</v>
      </c>
      <c r="H162" s="184" t="s">
        <v>21</v>
      </c>
      <c r="I162" s="186"/>
      <c r="L162" s="183"/>
      <c r="M162" s="187"/>
      <c r="T162" s="188"/>
      <c r="AT162" s="184" t="s">
        <v>476</v>
      </c>
      <c r="AU162" s="184" t="s">
        <v>86</v>
      </c>
      <c r="AV162" s="14" t="s">
        <v>84</v>
      </c>
      <c r="AW162" s="14" t="s">
        <v>38</v>
      </c>
      <c r="AX162" s="14" t="s">
        <v>77</v>
      </c>
      <c r="AY162" s="184" t="s">
        <v>146</v>
      </c>
    </row>
    <row r="163" spans="2:65" s="14" customFormat="1" ht="11.25">
      <c r="B163" s="183"/>
      <c r="D163" s="144" t="s">
        <v>476</v>
      </c>
      <c r="E163" s="184" t="s">
        <v>21</v>
      </c>
      <c r="F163" s="185" t="s">
        <v>3131</v>
      </c>
      <c r="H163" s="184" t="s">
        <v>21</v>
      </c>
      <c r="I163" s="186"/>
      <c r="L163" s="183"/>
      <c r="M163" s="187"/>
      <c r="T163" s="188"/>
      <c r="AT163" s="184" t="s">
        <v>476</v>
      </c>
      <c r="AU163" s="184" t="s">
        <v>86</v>
      </c>
      <c r="AV163" s="14" t="s">
        <v>84</v>
      </c>
      <c r="AW163" s="14" t="s">
        <v>38</v>
      </c>
      <c r="AX163" s="14" t="s">
        <v>77</v>
      </c>
      <c r="AY163" s="184" t="s">
        <v>146</v>
      </c>
    </row>
    <row r="164" spans="2:65" s="12" customFormat="1" ht="11.25">
      <c r="B164" s="163"/>
      <c r="D164" s="144" t="s">
        <v>476</v>
      </c>
      <c r="E164" s="164" t="s">
        <v>21</v>
      </c>
      <c r="F164" s="165" t="s">
        <v>3132</v>
      </c>
      <c r="H164" s="166">
        <v>270.45</v>
      </c>
      <c r="I164" s="167"/>
      <c r="L164" s="163"/>
      <c r="M164" s="168"/>
      <c r="T164" s="169"/>
      <c r="AT164" s="164" t="s">
        <v>476</v>
      </c>
      <c r="AU164" s="164" t="s">
        <v>86</v>
      </c>
      <c r="AV164" s="12" t="s">
        <v>86</v>
      </c>
      <c r="AW164" s="12" t="s">
        <v>38</v>
      </c>
      <c r="AX164" s="12" t="s">
        <v>77</v>
      </c>
      <c r="AY164" s="164" t="s">
        <v>146</v>
      </c>
    </row>
    <row r="165" spans="2:65" s="14" customFormat="1" ht="11.25">
      <c r="B165" s="183"/>
      <c r="D165" s="144" t="s">
        <v>476</v>
      </c>
      <c r="E165" s="184" t="s">
        <v>21</v>
      </c>
      <c r="F165" s="185" t="s">
        <v>3133</v>
      </c>
      <c r="H165" s="184" t="s">
        <v>21</v>
      </c>
      <c r="I165" s="186"/>
      <c r="L165" s="183"/>
      <c r="M165" s="187"/>
      <c r="T165" s="188"/>
      <c r="AT165" s="184" t="s">
        <v>476</v>
      </c>
      <c r="AU165" s="184" t="s">
        <v>86</v>
      </c>
      <c r="AV165" s="14" t="s">
        <v>84</v>
      </c>
      <c r="AW165" s="14" t="s">
        <v>38</v>
      </c>
      <c r="AX165" s="14" t="s">
        <v>77</v>
      </c>
      <c r="AY165" s="184" t="s">
        <v>146</v>
      </c>
    </row>
    <row r="166" spans="2:65" s="12" customFormat="1" ht="11.25">
      <c r="B166" s="163"/>
      <c r="D166" s="144" t="s">
        <v>476</v>
      </c>
      <c r="E166" s="164" t="s">
        <v>21</v>
      </c>
      <c r="F166" s="165" t="s">
        <v>3134</v>
      </c>
      <c r="H166" s="166">
        <v>5.95</v>
      </c>
      <c r="I166" s="167"/>
      <c r="L166" s="163"/>
      <c r="M166" s="168"/>
      <c r="T166" s="169"/>
      <c r="AT166" s="164" t="s">
        <v>476</v>
      </c>
      <c r="AU166" s="164" t="s">
        <v>86</v>
      </c>
      <c r="AV166" s="12" t="s">
        <v>86</v>
      </c>
      <c r="AW166" s="12" t="s">
        <v>38</v>
      </c>
      <c r="AX166" s="12" t="s">
        <v>77</v>
      </c>
      <c r="AY166" s="164" t="s">
        <v>146</v>
      </c>
    </row>
    <row r="167" spans="2:65" s="14" customFormat="1" ht="11.25">
      <c r="B167" s="183"/>
      <c r="D167" s="144" t="s">
        <v>476</v>
      </c>
      <c r="E167" s="184" t="s">
        <v>21</v>
      </c>
      <c r="F167" s="185" t="s">
        <v>3135</v>
      </c>
      <c r="H167" s="184" t="s">
        <v>21</v>
      </c>
      <c r="I167" s="186"/>
      <c r="L167" s="183"/>
      <c r="M167" s="187"/>
      <c r="T167" s="188"/>
      <c r="AT167" s="184" t="s">
        <v>476</v>
      </c>
      <c r="AU167" s="184" t="s">
        <v>86</v>
      </c>
      <c r="AV167" s="14" t="s">
        <v>84</v>
      </c>
      <c r="AW167" s="14" t="s">
        <v>38</v>
      </c>
      <c r="AX167" s="14" t="s">
        <v>77</v>
      </c>
      <c r="AY167" s="184" t="s">
        <v>146</v>
      </c>
    </row>
    <row r="168" spans="2:65" s="12" customFormat="1" ht="11.25">
      <c r="B168" s="163"/>
      <c r="D168" s="144" t="s">
        <v>476</v>
      </c>
      <c r="E168" s="164" t="s">
        <v>21</v>
      </c>
      <c r="F168" s="165" t="s">
        <v>3136</v>
      </c>
      <c r="H168" s="166">
        <v>4.9000000000000004</v>
      </c>
      <c r="I168" s="167"/>
      <c r="L168" s="163"/>
      <c r="M168" s="168"/>
      <c r="T168" s="169"/>
      <c r="AT168" s="164" t="s">
        <v>476</v>
      </c>
      <c r="AU168" s="164" t="s">
        <v>86</v>
      </c>
      <c r="AV168" s="12" t="s">
        <v>86</v>
      </c>
      <c r="AW168" s="12" t="s">
        <v>38</v>
      </c>
      <c r="AX168" s="12" t="s">
        <v>77</v>
      </c>
      <c r="AY168" s="164" t="s">
        <v>146</v>
      </c>
    </row>
    <row r="169" spans="2:65" s="14" customFormat="1" ht="11.25">
      <c r="B169" s="183"/>
      <c r="D169" s="144" t="s">
        <v>476</v>
      </c>
      <c r="E169" s="184" t="s">
        <v>21</v>
      </c>
      <c r="F169" s="185" t="s">
        <v>3137</v>
      </c>
      <c r="H169" s="184" t="s">
        <v>21</v>
      </c>
      <c r="I169" s="186"/>
      <c r="L169" s="183"/>
      <c r="M169" s="187"/>
      <c r="T169" s="188"/>
      <c r="AT169" s="184" t="s">
        <v>476</v>
      </c>
      <c r="AU169" s="184" t="s">
        <v>86</v>
      </c>
      <c r="AV169" s="14" t="s">
        <v>84</v>
      </c>
      <c r="AW169" s="14" t="s">
        <v>38</v>
      </c>
      <c r="AX169" s="14" t="s">
        <v>77</v>
      </c>
      <c r="AY169" s="184" t="s">
        <v>146</v>
      </c>
    </row>
    <row r="170" spans="2:65" s="12" customFormat="1" ht="11.25">
      <c r="B170" s="163"/>
      <c r="D170" s="144" t="s">
        <v>476</v>
      </c>
      <c r="E170" s="164" t="s">
        <v>21</v>
      </c>
      <c r="F170" s="165" t="s">
        <v>3138</v>
      </c>
      <c r="H170" s="166">
        <v>36.549999999999997</v>
      </c>
      <c r="I170" s="167"/>
      <c r="L170" s="163"/>
      <c r="M170" s="168"/>
      <c r="T170" s="169"/>
      <c r="AT170" s="164" t="s">
        <v>476</v>
      </c>
      <c r="AU170" s="164" t="s">
        <v>86</v>
      </c>
      <c r="AV170" s="12" t="s">
        <v>86</v>
      </c>
      <c r="AW170" s="12" t="s">
        <v>38</v>
      </c>
      <c r="AX170" s="12" t="s">
        <v>77</v>
      </c>
      <c r="AY170" s="164" t="s">
        <v>146</v>
      </c>
    </row>
    <row r="171" spans="2:65" s="14" customFormat="1" ht="11.25">
      <c r="B171" s="183"/>
      <c r="D171" s="144" t="s">
        <v>476</v>
      </c>
      <c r="E171" s="184" t="s">
        <v>21</v>
      </c>
      <c r="F171" s="185" t="s">
        <v>3139</v>
      </c>
      <c r="H171" s="184" t="s">
        <v>21</v>
      </c>
      <c r="I171" s="186"/>
      <c r="L171" s="183"/>
      <c r="M171" s="187"/>
      <c r="T171" s="188"/>
      <c r="AT171" s="184" t="s">
        <v>476</v>
      </c>
      <c r="AU171" s="184" t="s">
        <v>86</v>
      </c>
      <c r="AV171" s="14" t="s">
        <v>84</v>
      </c>
      <c r="AW171" s="14" t="s">
        <v>38</v>
      </c>
      <c r="AX171" s="14" t="s">
        <v>77</v>
      </c>
      <c r="AY171" s="184" t="s">
        <v>146</v>
      </c>
    </row>
    <row r="172" spans="2:65" s="12" customFormat="1" ht="11.25">
      <c r="B172" s="163"/>
      <c r="D172" s="144" t="s">
        <v>476</v>
      </c>
      <c r="E172" s="164" t="s">
        <v>21</v>
      </c>
      <c r="F172" s="165" t="s">
        <v>3140</v>
      </c>
      <c r="H172" s="166">
        <v>951.6</v>
      </c>
      <c r="I172" s="167"/>
      <c r="L172" s="163"/>
      <c r="M172" s="168"/>
      <c r="T172" s="169"/>
      <c r="AT172" s="164" t="s">
        <v>476</v>
      </c>
      <c r="AU172" s="164" t="s">
        <v>86</v>
      </c>
      <c r="AV172" s="12" t="s">
        <v>86</v>
      </c>
      <c r="AW172" s="12" t="s">
        <v>38</v>
      </c>
      <c r="AX172" s="12" t="s">
        <v>77</v>
      </c>
      <c r="AY172" s="164" t="s">
        <v>146</v>
      </c>
    </row>
    <row r="173" spans="2:65" s="12" customFormat="1" ht="11.25">
      <c r="B173" s="163"/>
      <c r="D173" s="144" t="s">
        <v>476</v>
      </c>
      <c r="E173" s="164" t="s">
        <v>21</v>
      </c>
      <c r="F173" s="165" t="s">
        <v>1095</v>
      </c>
      <c r="H173" s="166">
        <v>7.7750000000000004</v>
      </c>
      <c r="I173" s="167"/>
      <c r="L173" s="163"/>
      <c r="M173" s="168"/>
      <c r="T173" s="169"/>
      <c r="AT173" s="164" t="s">
        <v>476</v>
      </c>
      <c r="AU173" s="164" t="s">
        <v>86</v>
      </c>
      <c r="AV173" s="12" t="s">
        <v>86</v>
      </c>
      <c r="AW173" s="12" t="s">
        <v>38</v>
      </c>
      <c r="AX173" s="12" t="s">
        <v>77</v>
      </c>
      <c r="AY173" s="164" t="s">
        <v>146</v>
      </c>
    </row>
    <row r="174" spans="2:65" s="13" customFormat="1" ht="11.25">
      <c r="B174" s="170"/>
      <c r="D174" s="144" t="s">
        <v>476</v>
      </c>
      <c r="E174" s="171" t="s">
        <v>948</v>
      </c>
      <c r="F174" s="172" t="s">
        <v>479</v>
      </c>
      <c r="H174" s="173">
        <v>1282.942</v>
      </c>
      <c r="I174" s="174"/>
      <c r="L174" s="170"/>
      <c r="M174" s="175"/>
      <c r="T174" s="176"/>
      <c r="AT174" s="171" t="s">
        <v>476</v>
      </c>
      <c r="AU174" s="171" t="s">
        <v>86</v>
      </c>
      <c r="AV174" s="13" t="s">
        <v>168</v>
      </c>
      <c r="AW174" s="13" t="s">
        <v>38</v>
      </c>
      <c r="AX174" s="13" t="s">
        <v>84</v>
      </c>
      <c r="AY174" s="171" t="s">
        <v>146</v>
      </c>
    </row>
    <row r="175" spans="2:65" s="1" customFormat="1" ht="16.5" customHeight="1">
      <c r="B175" s="33"/>
      <c r="C175" s="149" t="s">
        <v>194</v>
      </c>
      <c r="D175" s="149" t="s">
        <v>195</v>
      </c>
      <c r="E175" s="150" t="s">
        <v>1096</v>
      </c>
      <c r="F175" s="151" t="s">
        <v>1097</v>
      </c>
      <c r="G175" s="152" t="s">
        <v>722</v>
      </c>
      <c r="H175" s="153">
        <v>1761.7</v>
      </c>
      <c r="I175" s="154"/>
      <c r="J175" s="155">
        <f>ROUND(I175*H175,2)</f>
        <v>0</v>
      </c>
      <c r="K175" s="151" t="s">
        <v>967</v>
      </c>
      <c r="L175" s="33"/>
      <c r="M175" s="156" t="s">
        <v>21</v>
      </c>
      <c r="N175" s="157" t="s">
        <v>48</v>
      </c>
      <c r="P175" s="140">
        <f>O175*H175</f>
        <v>0</v>
      </c>
      <c r="Q175" s="140">
        <v>6.9999999999999999E-4</v>
      </c>
      <c r="R175" s="140">
        <f>Q175*H175</f>
        <v>1.23319</v>
      </c>
      <c r="S175" s="140">
        <v>0</v>
      </c>
      <c r="T175" s="141">
        <f>S175*H175</f>
        <v>0</v>
      </c>
      <c r="AR175" s="142" t="s">
        <v>168</v>
      </c>
      <c r="AT175" s="142" t="s">
        <v>195</v>
      </c>
      <c r="AU175" s="142" t="s">
        <v>86</v>
      </c>
      <c r="AY175" s="18" t="s">
        <v>146</v>
      </c>
      <c r="BE175" s="143">
        <f>IF(N175="základní",J175,0)</f>
        <v>0</v>
      </c>
      <c r="BF175" s="143">
        <f>IF(N175="snížená",J175,0)</f>
        <v>0</v>
      </c>
      <c r="BG175" s="143">
        <f>IF(N175="zákl. přenesená",J175,0)</f>
        <v>0</v>
      </c>
      <c r="BH175" s="143">
        <f>IF(N175="sníž. přenesená",J175,0)</f>
        <v>0</v>
      </c>
      <c r="BI175" s="143">
        <f>IF(N175="nulová",J175,0)</f>
        <v>0</v>
      </c>
      <c r="BJ175" s="18" t="s">
        <v>84</v>
      </c>
      <c r="BK175" s="143">
        <f>ROUND(I175*H175,2)</f>
        <v>0</v>
      </c>
      <c r="BL175" s="18" t="s">
        <v>168</v>
      </c>
      <c r="BM175" s="142" t="s">
        <v>1098</v>
      </c>
    </row>
    <row r="176" spans="2:65" s="1" customFormat="1" ht="11.25">
      <c r="B176" s="33"/>
      <c r="D176" s="144" t="s">
        <v>154</v>
      </c>
      <c r="F176" s="145" t="s">
        <v>1099</v>
      </c>
      <c r="I176" s="146"/>
      <c r="L176" s="33"/>
      <c r="M176" s="147"/>
      <c r="T176" s="54"/>
      <c r="AT176" s="18" t="s">
        <v>154</v>
      </c>
      <c r="AU176" s="18" t="s">
        <v>86</v>
      </c>
    </row>
    <row r="177" spans="2:51" s="1" customFormat="1" ht="11.25">
      <c r="B177" s="33"/>
      <c r="D177" s="181" t="s">
        <v>970</v>
      </c>
      <c r="F177" s="182" t="s">
        <v>1100</v>
      </c>
      <c r="I177" s="146"/>
      <c r="L177" s="33"/>
      <c r="M177" s="147"/>
      <c r="T177" s="54"/>
      <c r="AT177" s="18" t="s">
        <v>970</v>
      </c>
      <c r="AU177" s="18" t="s">
        <v>86</v>
      </c>
    </row>
    <row r="178" spans="2:51" s="14" customFormat="1" ht="11.25">
      <c r="B178" s="183"/>
      <c r="D178" s="144" t="s">
        <v>476</v>
      </c>
      <c r="E178" s="184" t="s">
        <v>21</v>
      </c>
      <c r="F178" s="185" t="s">
        <v>3119</v>
      </c>
      <c r="H178" s="184" t="s">
        <v>21</v>
      </c>
      <c r="I178" s="186"/>
      <c r="L178" s="183"/>
      <c r="M178" s="187"/>
      <c r="T178" s="188"/>
      <c r="AT178" s="184" t="s">
        <v>476</v>
      </c>
      <c r="AU178" s="184" t="s">
        <v>86</v>
      </c>
      <c r="AV178" s="14" t="s">
        <v>84</v>
      </c>
      <c r="AW178" s="14" t="s">
        <v>38</v>
      </c>
      <c r="AX178" s="14" t="s">
        <v>77</v>
      </c>
      <c r="AY178" s="184" t="s">
        <v>146</v>
      </c>
    </row>
    <row r="179" spans="2:51" s="14" customFormat="1" ht="11.25">
      <c r="B179" s="183"/>
      <c r="D179" s="144" t="s">
        <v>476</v>
      </c>
      <c r="E179" s="184" t="s">
        <v>21</v>
      </c>
      <c r="F179" s="185" t="s">
        <v>3141</v>
      </c>
      <c r="H179" s="184" t="s">
        <v>21</v>
      </c>
      <c r="I179" s="186"/>
      <c r="L179" s="183"/>
      <c r="M179" s="187"/>
      <c r="T179" s="188"/>
      <c r="AT179" s="184" t="s">
        <v>476</v>
      </c>
      <c r="AU179" s="184" t="s">
        <v>86</v>
      </c>
      <c r="AV179" s="14" t="s">
        <v>84</v>
      </c>
      <c r="AW179" s="14" t="s">
        <v>38</v>
      </c>
      <c r="AX179" s="14" t="s">
        <v>77</v>
      </c>
      <c r="AY179" s="184" t="s">
        <v>146</v>
      </c>
    </row>
    <row r="180" spans="2:51" s="12" customFormat="1" ht="11.25">
      <c r="B180" s="163"/>
      <c r="D180" s="144" t="s">
        <v>476</v>
      </c>
      <c r="E180" s="164" t="s">
        <v>21</v>
      </c>
      <c r="F180" s="165" t="s">
        <v>3142</v>
      </c>
      <c r="H180" s="166">
        <v>42.4</v>
      </c>
      <c r="I180" s="167"/>
      <c r="L180" s="163"/>
      <c r="M180" s="168"/>
      <c r="T180" s="169"/>
      <c r="AT180" s="164" t="s">
        <v>476</v>
      </c>
      <c r="AU180" s="164" t="s">
        <v>86</v>
      </c>
      <c r="AV180" s="12" t="s">
        <v>86</v>
      </c>
      <c r="AW180" s="12" t="s">
        <v>38</v>
      </c>
      <c r="AX180" s="12" t="s">
        <v>77</v>
      </c>
      <c r="AY180" s="164" t="s">
        <v>146</v>
      </c>
    </row>
    <row r="181" spans="2:51" s="14" customFormat="1" ht="11.25">
      <c r="B181" s="183"/>
      <c r="D181" s="144" t="s">
        <v>476</v>
      </c>
      <c r="E181" s="184" t="s">
        <v>21</v>
      </c>
      <c r="F181" s="185" t="s">
        <v>3130</v>
      </c>
      <c r="H181" s="184" t="s">
        <v>21</v>
      </c>
      <c r="I181" s="186"/>
      <c r="L181" s="183"/>
      <c r="M181" s="187"/>
      <c r="T181" s="188"/>
      <c r="AT181" s="184" t="s">
        <v>476</v>
      </c>
      <c r="AU181" s="184" t="s">
        <v>86</v>
      </c>
      <c r="AV181" s="14" t="s">
        <v>84</v>
      </c>
      <c r="AW181" s="14" t="s">
        <v>38</v>
      </c>
      <c r="AX181" s="14" t="s">
        <v>77</v>
      </c>
      <c r="AY181" s="184" t="s">
        <v>146</v>
      </c>
    </row>
    <row r="182" spans="2:51" s="14" customFormat="1" ht="11.25">
      <c r="B182" s="183"/>
      <c r="D182" s="144" t="s">
        <v>476</v>
      </c>
      <c r="E182" s="184" t="s">
        <v>21</v>
      </c>
      <c r="F182" s="185" t="s">
        <v>3131</v>
      </c>
      <c r="H182" s="184" t="s">
        <v>21</v>
      </c>
      <c r="I182" s="186"/>
      <c r="L182" s="183"/>
      <c r="M182" s="187"/>
      <c r="T182" s="188"/>
      <c r="AT182" s="184" t="s">
        <v>476</v>
      </c>
      <c r="AU182" s="184" t="s">
        <v>86</v>
      </c>
      <c r="AV182" s="14" t="s">
        <v>84</v>
      </c>
      <c r="AW182" s="14" t="s">
        <v>38</v>
      </c>
      <c r="AX182" s="14" t="s">
        <v>77</v>
      </c>
      <c r="AY182" s="184" t="s">
        <v>146</v>
      </c>
    </row>
    <row r="183" spans="2:51" s="12" customFormat="1" ht="11.25">
      <c r="B183" s="163"/>
      <c r="D183" s="144" t="s">
        <v>476</v>
      </c>
      <c r="E183" s="164" t="s">
        <v>21</v>
      </c>
      <c r="F183" s="165" t="s">
        <v>3143</v>
      </c>
      <c r="H183" s="166">
        <v>360.6</v>
      </c>
      <c r="I183" s="167"/>
      <c r="L183" s="163"/>
      <c r="M183" s="168"/>
      <c r="T183" s="169"/>
      <c r="AT183" s="164" t="s">
        <v>476</v>
      </c>
      <c r="AU183" s="164" t="s">
        <v>86</v>
      </c>
      <c r="AV183" s="12" t="s">
        <v>86</v>
      </c>
      <c r="AW183" s="12" t="s">
        <v>38</v>
      </c>
      <c r="AX183" s="12" t="s">
        <v>77</v>
      </c>
      <c r="AY183" s="164" t="s">
        <v>146</v>
      </c>
    </row>
    <row r="184" spans="2:51" s="14" customFormat="1" ht="11.25">
      <c r="B184" s="183"/>
      <c r="D184" s="144" t="s">
        <v>476</v>
      </c>
      <c r="E184" s="184" t="s">
        <v>21</v>
      </c>
      <c r="F184" s="185" t="s">
        <v>3133</v>
      </c>
      <c r="H184" s="184" t="s">
        <v>21</v>
      </c>
      <c r="I184" s="186"/>
      <c r="L184" s="183"/>
      <c r="M184" s="187"/>
      <c r="T184" s="188"/>
      <c r="AT184" s="184" t="s">
        <v>476</v>
      </c>
      <c r="AU184" s="184" t="s">
        <v>86</v>
      </c>
      <c r="AV184" s="14" t="s">
        <v>84</v>
      </c>
      <c r="AW184" s="14" t="s">
        <v>38</v>
      </c>
      <c r="AX184" s="14" t="s">
        <v>77</v>
      </c>
      <c r="AY184" s="184" t="s">
        <v>146</v>
      </c>
    </row>
    <row r="185" spans="2:51" s="12" customFormat="1" ht="11.25">
      <c r="B185" s="163"/>
      <c r="D185" s="144" t="s">
        <v>476</v>
      </c>
      <c r="E185" s="164" t="s">
        <v>21</v>
      </c>
      <c r="F185" s="165" t="s">
        <v>3144</v>
      </c>
      <c r="H185" s="166">
        <v>11.9</v>
      </c>
      <c r="I185" s="167"/>
      <c r="L185" s="163"/>
      <c r="M185" s="168"/>
      <c r="T185" s="169"/>
      <c r="AT185" s="164" t="s">
        <v>476</v>
      </c>
      <c r="AU185" s="164" t="s">
        <v>86</v>
      </c>
      <c r="AV185" s="12" t="s">
        <v>86</v>
      </c>
      <c r="AW185" s="12" t="s">
        <v>38</v>
      </c>
      <c r="AX185" s="12" t="s">
        <v>77</v>
      </c>
      <c r="AY185" s="164" t="s">
        <v>146</v>
      </c>
    </row>
    <row r="186" spans="2:51" s="14" customFormat="1" ht="11.25">
      <c r="B186" s="183"/>
      <c r="D186" s="144" t="s">
        <v>476</v>
      </c>
      <c r="E186" s="184" t="s">
        <v>21</v>
      </c>
      <c r="F186" s="185" t="s">
        <v>3135</v>
      </c>
      <c r="H186" s="184" t="s">
        <v>21</v>
      </c>
      <c r="I186" s="186"/>
      <c r="L186" s="183"/>
      <c r="M186" s="187"/>
      <c r="T186" s="188"/>
      <c r="AT186" s="184" t="s">
        <v>476</v>
      </c>
      <c r="AU186" s="184" t="s">
        <v>86</v>
      </c>
      <c r="AV186" s="14" t="s">
        <v>84</v>
      </c>
      <c r="AW186" s="14" t="s">
        <v>38</v>
      </c>
      <c r="AX186" s="14" t="s">
        <v>77</v>
      </c>
      <c r="AY186" s="184" t="s">
        <v>146</v>
      </c>
    </row>
    <row r="187" spans="2:51" s="12" customFormat="1" ht="11.25">
      <c r="B187" s="163"/>
      <c r="D187" s="144" t="s">
        <v>476</v>
      </c>
      <c r="E187" s="164" t="s">
        <v>21</v>
      </c>
      <c r="F187" s="165" t="s">
        <v>3145</v>
      </c>
      <c r="H187" s="166">
        <v>9.8000000000000007</v>
      </c>
      <c r="I187" s="167"/>
      <c r="L187" s="163"/>
      <c r="M187" s="168"/>
      <c r="T187" s="169"/>
      <c r="AT187" s="164" t="s">
        <v>476</v>
      </c>
      <c r="AU187" s="164" t="s">
        <v>86</v>
      </c>
      <c r="AV187" s="12" t="s">
        <v>86</v>
      </c>
      <c r="AW187" s="12" t="s">
        <v>38</v>
      </c>
      <c r="AX187" s="12" t="s">
        <v>77</v>
      </c>
      <c r="AY187" s="164" t="s">
        <v>146</v>
      </c>
    </row>
    <row r="188" spans="2:51" s="14" customFormat="1" ht="11.25">
      <c r="B188" s="183"/>
      <c r="D188" s="144" t="s">
        <v>476</v>
      </c>
      <c r="E188" s="184" t="s">
        <v>21</v>
      </c>
      <c r="F188" s="185" t="s">
        <v>3137</v>
      </c>
      <c r="H188" s="184" t="s">
        <v>21</v>
      </c>
      <c r="I188" s="186"/>
      <c r="L188" s="183"/>
      <c r="M188" s="187"/>
      <c r="T188" s="188"/>
      <c r="AT188" s="184" t="s">
        <v>476</v>
      </c>
      <c r="AU188" s="184" t="s">
        <v>86</v>
      </c>
      <c r="AV188" s="14" t="s">
        <v>84</v>
      </c>
      <c r="AW188" s="14" t="s">
        <v>38</v>
      </c>
      <c r="AX188" s="14" t="s">
        <v>77</v>
      </c>
      <c r="AY188" s="184" t="s">
        <v>146</v>
      </c>
    </row>
    <row r="189" spans="2:51" s="12" customFormat="1" ht="11.25">
      <c r="B189" s="163"/>
      <c r="D189" s="144" t="s">
        <v>476</v>
      </c>
      <c r="E189" s="164" t="s">
        <v>21</v>
      </c>
      <c r="F189" s="165" t="s">
        <v>3146</v>
      </c>
      <c r="H189" s="166">
        <v>68.2</v>
      </c>
      <c r="I189" s="167"/>
      <c r="L189" s="163"/>
      <c r="M189" s="168"/>
      <c r="T189" s="169"/>
      <c r="AT189" s="164" t="s">
        <v>476</v>
      </c>
      <c r="AU189" s="164" t="s">
        <v>86</v>
      </c>
      <c r="AV189" s="12" t="s">
        <v>86</v>
      </c>
      <c r="AW189" s="12" t="s">
        <v>38</v>
      </c>
      <c r="AX189" s="12" t="s">
        <v>77</v>
      </c>
      <c r="AY189" s="164" t="s">
        <v>146</v>
      </c>
    </row>
    <row r="190" spans="2:51" s="14" customFormat="1" ht="11.25">
      <c r="B190" s="183"/>
      <c r="D190" s="144" t="s">
        <v>476</v>
      </c>
      <c r="E190" s="184" t="s">
        <v>21</v>
      </c>
      <c r="F190" s="185" t="s">
        <v>3139</v>
      </c>
      <c r="H190" s="184" t="s">
        <v>21</v>
      </c>
      <c r="I190" s="186"/>
      <c r="L190" s="183"/>
      <c r="M190" s="187"/>
      <c r="T190" s="188"/>
      <c r="AT190" s="184" t="s">
        <v>476</v>
      </c>
      <c r="AU190" s="184" t="s">
        <v>86</v>
      </c>
      <c r="AV190" s="14" t="s">
        <v>84</v>
      </c>
      <c r="AW190" s="14" t="s">
        <v>38</v>
      </c>
      <c r="AX190" s="14" t="s">
        <v>77</v>
      </c>
      <c r="AY190" s="184" t="s">
        <v>146</v>
      </c>
    </row>
    <row r="191" spans="2:51" s="12" customFormat="1" ht="11.25">
      <c r="B191" s="163"/>
      <c r="D191" s="144" t="s">
        <v>476</v>
      </c>
      <c r="E191" s="164" t="s">
        <v>21</v>
      </c>
      <c r="F191" s="165" t="s">
        <v>3147</v>
      </c>
      <c r="H191" s="166">
        <v>1268.8</v>
      </c>
      <c r="I191" s="167"/>
      <c r="L191" s="163"/>
      <c r="M191" s="168"/>
      <c r="T191" s="169"/>
      <c r="AT191" s="164" t="s">
        <v>476</v>
      </c>
      <c r="AU191" s="164" t="s">
        <v>86</v>
      </c>
      <c r="AV191" s="12" t="s">
        <v>86</v>
      </c>
      <c r="AW191" s="12" t="s">
        <v>38</v>
      </c>
      <c r="AX191" s="12" t="s">
        <v>77</v>
      </c>
      <c r="AY191" s="164" t="s">
        <v>146</v>
      </c>
    </row>
    <row r="192" spans="2:51" s="13" customFormat="1" ht="11.25">
      <c r="B192" s="170"/>
      <c r="D192" s="144" t="s">
        <v>476</v>
      </c>
      <c r="E192" s="171" t="s">
        <v>839</v>
      </c>
      <c r="F192" s="172" t="s">
        <v>479</v>
      </c>
      <c r="H192" s="173">
        <v>1761.7</v>
      </c>
      <c r="I192" s="174"/>
      <c r="L192" s="170"/>
      <c r="M192" s="175"/>
      <c r="T192" s="176"/>
      <c r="AT192" s="171" t="s">
        <v>476</v>
      </c>
      <c r="AU192" s="171" t="s">
        <v>86</v>
      </c>
      <c r="AV192" s="13" t="s">
        <v>168</v>
      </c>
      <c r="AW192" s="13" t="s">
        <v>38</v>
      </c>
      <c r="AX192" s="13" t="s">
        <v>84</v>
      </c>
      <c r="AY192" s="171" t="s">
        <v>146</v>
      </c>
    </row>
    <row r="193" spans="2:65" s="1" customFormat="1" ht="16.5" customHeight="1">
      <c r="B193" s="33"/>
      <c r="C193" s="149" t="s">
        <v>200</v>
      </c>
      <c r="D193" s="149" t="s">
        <v>195</v>
      </c>
      <c r="E193" s="150" t="s">
        <v>1104</v>
      </c>
      <c r="F193" s="151" t="s">
        <v>1105</v>
      </c>
      <c r="G193" s="152" t="s">
        <v>722</v>
      </c>
      <c r="H193" s="153">
        <v>1761.7</v>
      </c>
      <c r="I193" s="154"/>
      <c r="J193" s="155">
        <f>ROUND(I193*H193,2)</f>
        <v>0</v>
      </c>
      <c r="K193" s="151" t="s">
        <v>967</v>
      </c>
      <c r="L193" s="33"/>
      <c r="M193" s="156" t="s">
        <v>21</v>
      </c>
      <c r="N193" s="157" t="s">
        <v>48</v>
      </c>
      <c r="P193" s="140">
        <f>O193*H193</f>
        <v>0</v>
      </c>
      <c r="Q193" s="140">
        <v>0</v>
      </c>
      <c r="R193" s="140">
        <f>Q193*H193</f>
        <v>0</v>
      </c>
      <c r="S193" s="140">
        <v>0</v>
      </c>
      <c r="T193" s="141">
        <f>S193*H193</f>
        <v>0</v>
      </c>
      <c r="AR193" s="142" t="s">
        <v>168</v>
      </c>
      <c r="AT193" s="142" t="s">
        <v>195</v>
      </c>
      <c r="AU193" s="142" t="s">
        <v>86</v>
      </c>
      <c r="AY193" s="18" t="s">
        <v>146</v>
      </c>
      <c r="BE193" s="143">
        <f>IF(N193="základní",J193,0)</f>
        <v>0</v>
      </c>
      <c r="BF193" s="143">
        <f>IF(N193="snížená",J193,0)</f>
        <v>0</v>
      </c>
      <c r="BG193" s="143">
        <f>IF(N193="zákl. přenesená",J193,0)</f>
        <v>0</v>
      </c>
      <c r="BH193" s="143">
        <f>IF(N193="sníž. přenesená",J193,0)</f>
        <v>0</v>
      </c>
      <c r="BI193" s="143">
        <f>IF(N193="nulová",J193,0)</f>
        <v>0</v>
      </c>
      <c r="BJ193" s="18" t="s">
        <v>84</v>
      </c>
      <c r="BK193" s="143">
        <f>ROUND(I193*H193,2)</f>
        <v>0</v>
      </c>
      <c r="BL193" s="18" t="s">
        <v>168</v>
      </c>
      <c r="BM193" s="142" t="s">
        <v>1106</v>
      </c>
    </row>
    <row r="194" spans="2:65" s="1" customFormat="1" ht="19.5">
      <c r="B194" s="33"/>
      <c r="D194" s="144" t="s">
        <v>154</v>
      </c>
      <c r="F194" s="145" t="s">
        <v>1107</v>
      </c>
      <c r="I194" s="146"/>
      <c r="L194" s="33"/>
      <c r="M194" s="147"/>
      <c r="T194" s="54"/>
      <c r="AT194" s="18" t="s">
        <v>154</v>
      </c>
      <c r="AU194" s="18" t="s">
        <v>86</v>
      </c>
    </row>
    <row r="195" spans="2:65" s="1" customFormat="1" ht="11.25">
      <c r="B195" s="33"/>
      <c r="D195" s="181" t="s">
        <v>970</v>
      </c>
      <c r="F195" s="182" t="s">
        <v>1108</v>
      </c>
      <c r="I195" s="146"/>
      <c r="L195" s="33"/>
      <c r="M195" s="147"/>
      <c r="T195" s="54"/>
      <c r="AT195" s="18" t="s">
        <v>970</v>
      </c>
      <c r="AU195" s="18" t="s">
        <v>86</v>
      </c>
    </row>
    <row r="196" spans="2:65" s="12" customFormat="1" ht="11.25">
      <c r="B196" s="163"/>
      <c r="D196" s="144" t="s">
        <v>476</v>
      </c>
      <c r="E196" s="164" t="s">
        <v>21</v>
      </c>
      <c r="F196" s="165" t="s">
        <v>839</v>
      </c>
      <c r="H196" s="166">
        <v>1761.7</v>
      </c>
      <c r="I196" s="167"/>
      <c r="L196" s="163"/>
      <c r="M196" s="168"/>
      <c r="T196" s="169"/>
      <c r="AT196" s="164" t="s">
        <v>476</v>
      </c>
      <c r="AU196" s="164" t="s">
        <v>86</v>
      </c>
      <c r="AV196" s="12" t="s">
        <v>86</v>
      </c>
      <c r="AW196" s="12" t="s">
        <v>38</v>
      </c>
      <c r="AX196" s="12" t="s">
        <v>84</v>
      </c>
      <c r="AY196" s="164" t="s">
        <v>146</v>
      </c>
    </row>
    <row r="197" spans="2:65" s="1" customFormat="1" ht="16.5" customHeight="1">
      <c r="B197" s="33"/>
      <c r="C197" s="149" t="s">
        <v>204</v>
      </c>
      <c r="D197" s="149" t="s">
        <v>195</v>
      </c>
      <c r="E197" s="150" t="s">
        <v>965</v>
      </c>
      <c r="F197" s="151" t="s">
        <v>966</v>
      </c>
      <c r="G197" s="152" t="s">
        <v>786</v>
      </c>
      <c r="H197" s="153">
        <v>1</v>
      </c>
      <c r="I197" s="154"/>
      <c r="J197" s="155">
        <f>ROUND(I197*H197,2)</f>
        <v>0</v>
      </c>
      <c r="K197" s="151" t="s">
        <v>967</v>
      </c>
      <c r="L197" s="33"/>
      <c r="M197" s="156" t="s">
        <v>21</v>
      </c>
      <c r="N197" s="157" t="s">
        <v>48</v>
      </c>
      <c r="P197" s="140">
        <f>O197*H197</f>
        <v>0</v>
      </c>
      <c r="Q197" s="140">
        <v>2.0000000000000001E-4</v>
      </c>
      <c r="R197" s="140">
        <f>Q197*H197</f>
        <v>2.0000000000000001E-4</v>
      </c>
      <c r="S197" s="140">
        <v>0</v>
      </c>
      <c r="T197" s="141">
        <f>S197*H197</f>
        <v>0</v>
      </c>
      <c r="AR197" s="142" t="s">
        <v>168</v>
      </c>
      <c r="AT197" s="142" t="s">
        <v>195</v>
      </c>
      <c r="AU197" s="142" t="s">
        <v>86</v>
      </c>
      <c r="AY197" s="18" t="s">
        <v>146</v>
      </c>
      <c r="BE197" s="143">
        <f>IF(N197="základní",J197,0)</f>
        <v>0</v>
      </c>
      <c r="BF197" s="143">
        <f>IF(N197="snížená",J197,0)</f>
        <v>0</v>
      </c>
      <c r="BG197" s="143">
        <f>IF(N197="zákl. přenesená",J197,0)</f>
        <v>0</v>
      </c>
      <c r="BH197" s="143">
        <f>IF(N197="sníž. přenesená",J197,0)</f>
        <v>0</v>
      </c>
      <c r="BI197" s="143">
        <f>IF(N197="nulová",J197,0)</f>
        <v>0</v>
      </c>
      <c r="BJ197" s="18" t="s">
        <v>84</v>
      </c>
      <c r="BK197" s="143">
        <f>ROUND(I197*H197,2)</f>
        <v>0</v>
      </c>
      <c r="BL197" s="18" t="s">
        <v>168</v>
      </c>
      <c r="BM197" s="142" t="s">
        <v>3148</v>
      </c>
    </row>
    <row r="198" spans="2:65" s="1" customFormat="1" ht="11.25">
      <c r="B198" s="33"/>
      <c r="D198" s="144" t="s">
        <v>154</v>
      </c>
      <c r="F198" s="145" t="s">
        <v>969</v>
      </c>
      <c r="I198" s="146"/>
      <c r="L198" s="33"/>
      <c r="M198" s="147"/>
      <c r="T198" s="54"/>
      <c r="AT198" s="18" t="s">
        <v>154</v>
      </c>
      <c r="AU198" s="18" t="s">
        <v>86</v>
      </c>
    </row>
    <row r="199" spans="2:65" s="1" customFormat="1" ht="11.25">
      <c r="B199" s="33"/>
      <c r="D199" s="181" t="s">
        <v>970</v>
      </c>
      <c r="F199" s="182" t="s">
        <v>971</v>
      </c>
      <c r="I199" s="146"/>
      <c r="L199" s="33"/>
      <c r="M199" s="147"/>
      <c r="T199" s="54"/>
      <c r="AT199" s="18" t="s">
        <v>970</v>
      </c>
      <c r="AU199" s="18" t="s">
        <v>86</v>
      </c>
    </row>
    <row r="200" spans="2:65" s="14" customFormat="1" ht="11.25">
      <c r="B200" s="183"/>
      <c r="D200" s="144" t="s">
        <v>476</v>
      </c>
      <c r="E200" s="184" t="s">
        <v>21</v>
      </c>
      <c r="F200" s="185" t="s">
        <v>972</v>
      </c>
      <c r="H200" s="184" t="s">
        <v>21</v>
      </c>
      <c r="I200" s="186"/>
      <c r="L200" s="183"/>
      <c r="M200" s="187"/>
      <c r="T200" s="188"/>
      <c r="AT200" s="184" t="s">
        <v>476</v>
      </c>
      <c r="AU200" s="184" t="s">
        <v>86</v>
      </c>
      <c r="AV200" s="14" t="s">
        <v>84</v>
      </c>
      <c r="AW200" s="14" t="s">
        <v>38</v>
      </c>
      <c r="AX200" s="14" t="s">
        <v>77</v>
      </c>
      <c r="AY200" s="184" t="s">
        <v>146</v>
      </c>
    </row>
    <row r="201" spans="2:65" s="12" customFormat="1" ht="11.25">
      <c r="B201" s="163"/>
      <c r="D201" s="144" t="s">
        <v>476</v>
      </c>
      <c r="E201" s="164" t="s">
        <v>21</v>
      </c>
      <c r="F201" s="165" t="s">
        <v>84</v>
      </c>
      <c r="H201" s="166">
        <v>1</v>
      </c>
      <c r="I201" s="167"/>
      <c r="L201" s="163"/>
      <c r="M201" s="168"/>
      <c r="T201" s="169"/>
      <c r="AT201" s="164" t="s">
        <v>476</v>
      </c>
      <c r="AU201" s="164" t="s">
        <v>86</v>
      </c>
      <c r="AV201" s="12" t="s">
        <v>86</v>
      </c>
      <c r="AW201" s="12" t="s">
        <v>38</v>
      </c>
      <c r="AX201" s="12" t="s">
        <v>84</v>
      </c>
      <c r="AY201" s="164" t="s">
        <v>146</v>
      </c>
    </row>
    <row r="202" spans="2:65" s="1" customFormat="1" ht="21.75" customHeight="1">
      <c r="B202" s="33"/>
      <c r="C202" s="149" t="s">
        <v>208</v>
      </c>
      <c r="D202" s="149" t="s">
        <v>195</v>
      </c>
      <c r="E202" s="150" t="s">
        <v>3149</v>
      </c>
      <c r="F202" s="151" t="s">
        <v>3150</v>
      </c>
      <c r="G202" s="152" t="s">
        <v>786</v>
      </c>
      <c r="H202" s="153">
        <v>1</v>
      </c>
      <c r="I202" s="154"/>
      <c r="J202" s="155">
        <f>ROUND(I202*H202,2)</f>
        <v>0</v>
      </c>
      <c r="K202" s="151" t="s">
        <v>21</v>
      </c>
      <c r="L202" s="33"/>
      <c r="M202" s="156" t="s">
        <v>21</v>
      </c>
      <c r="N202" s="157" t="s">
        <v>48</v>
      </c>
      <c r="P202" s="140">
        <f>O202*H202</f>
        <v>0</v>
      </c>
      <c r="Q202" s="140">
        <v>0</v>
      </c>
      <c r="R202" s="140">
        <f>Q202*H202</f>
        <v>0</v>
      </c>
      <c r="S202" s="140">
        <v>0</v>
      </c>
      <c r="T202" s="141">
        <f>S202*H202</f>
        <v>0</v>
      </c>
      <c r="AR202" s="142" t="s">
        <v>168</v>
      </c>
      <c r="AT202" s="142" t="s">
        <v>195</v>
      </c>
      <c r="AU202" s="142" t="s">
        <v>86</v>
      </c>
      <c r="AY202" s="18" t="s">
        <v>146</v>
      </c>
      <c r="BE202" s="143">
        <f>IF(N202="základní",J202,0)</f>
        <v>0</v>
      </c>
      <c r="BF202" s="143">
        <f>IF(N202="snížená",J202,0)</f>
        <v>0</v>
      </c>
      <c r="BG202" s="143">
        <f>IF(N202="zákl. přenesená",J202,0)</f>
        <v>0</v>
      </c>
      <c r="BH202" s="143">
        <f>IF(N202="sníž. přenesená",J202,0)</f>
        <v>0</v>
      </c>
      <c r="BI202" s="143">
        <f>IF(N202="nulová",J202,0)</f>
        <v>0</v>
      </c>
      <c r="BJ202" s="18" t="s">
        <v>84</v>
      </c>
      <c r="BK202" s="143">
        <f>ROUND(I202*H202,2)</f>
        <v>0</v>
      </c>
      <c r="BL202" s="18" t="s">
        <v>168</v>
      </c>
      <c r="BM202" s="142" t="s">
        <v>3151</v>
      </c>
    </row>
    <row r="203" spans="2:65" s="1" customFormat="1" ht="19.5">
      <c r="B203" s="33"/>
      <c r="D203" s="144" t="s">
        <v>154</v>
      </c>
      <c r="F203" s="145" t="s">
        <v>3152</v>
      </c>
      <c r="I203" s="146"/>
      <c r="L203" s="33"/>
      <c r="M203" s="147"/>
      <c r="T203" s="54"/>
      <c r="AT203" s="18" t="s">
        <v>154</v>
      </c>
      <c r="AU203" s="18" t="s">
        <v>86</v>
      </c>
    </row>
    <row r="204" spans="2:65" s="1" customFormat="1" ht="39">
      <c r="B204" s="33"/>
      <c r="D204" s="144" t="s">
        <v>984</v>
      </c>
      <c r="F204" s="148" t="s">
        <v>3153</v>
      </c>
      <c r="I204" s="146"/>
      <c r="L204" s="33"/>
      <c r="M204" s="147"/>
      <c r="T204" s="54"/>
      <c r="AT204" s="18" t="s">
        <v>984</v>
      </c>
      <c r="AU204" s="18" t="s">
        <v>86</v>
      </c>
    </row>
    <row r="205" spans="2:65" s="12" customFormat="1" ht="11.25">
      <c r="B205" s="163"/>
      <c r="D205" s="144" t="s">
        <v>476</v>
      </c>
      <c r="E205" s="164" t="s">
        <v>21</v>
      </c>
      <c r="F205" s="165" t="s">
        <v>3033</v>
      </c>
      <c r="H205" s="166">
        <v>1</v>
      </c>
      <c r="I205" s="167"/>
      <c r="L205" s="163"/>
      <c r="M205" s="168"/>
      <c r="T205" s="169"/>
      <c r="AT205" s="164" t="s">
        <v>476</v>
      </c>
      <c r="AU205" s="164" t="s">
        <v>86</v>
      </c>
      <c r="AV205" s="12" t="s">
        <v>86</v>
      </c>
      <c r="AW205" s="12" t="s">
        <v>38</v>
      </c>
      <c r="AX205" s="12" t="s">
        <v>84</v>
      </c>
      <c r="AY205" s="164" t="s">
        <v>146</v>
      </c>
    </row>
    <row r="206" spans="2:65" s="1" customFormat="1" ht="21.75" customHeight="1">
      <c r="B206" s="33"/>
      <c r="C206" s="149" t="s">
        <v>214</v>
      </c>
      <c r="D206" s="149" t="s">
        <v>195</v>
      </c>
      <c r="E206" s="150" t="s">
        <v>1165</v>
      </c>
      <c r="F206" s="151" t="s">
        <v>1166</v>
      </c>
      <c r="G206" s="152" t="s">
        <v>738</v>
      </c>
      <c r="H206" s="153">
        <v>2868.2910000000002</v>
      </c>
      <c r="I206" s="154"/>
      <c r="J206" s="155">
        <f>ROUND(I206*H206,2)</f>
        <v>0</v>
      </c>
      <c r="K206" s="151" t="s">
        <v>967</v>
      </c>
      <c r="L206" s="33"/>
      <c r="M206" s="156" t="s">
        <v>21</v>
      </c>
      <c r="N206" s="157" t="s">
        <v>48</v>
      </c>
      <c r="P206" s="140">
        <f>O206*H206</f>
        <v>0</v>
      </c>
      <c r="Q206" s="140">
        <v>0</v>
      </c>
      <c r="R206" s="140">
        <f>Q206*H206</f>
        <v>0</v>
      </c>
      <c r="S206" s="140">
        <v>0</v>
      </c>
      <c r="T206" s="141">
        <f>S206*H206</f>
        <v>0</v>
      </c>
      <c r="AR206" s="142" t="s">
        <v>168</v>
      </c>
      <c r="AT206" s="142" t="s">
        <v>195</v>
      </c>
      <c r="AU206" s="142" t="s">
        <v>86</v>
      </c>
      <c r="AY206" s="18" t="s">
        <v>146</v>
      </c>
      <c r="BE206" s="143">
        <f>IF(N206="základní",J206,0)</f>
        <v>0</v>
      </c>
      <c r="BF206" s="143">
        <f>IF(N206="snížená",J206,0)</f>
        <v>0</v>
      </c>
      <c r="BG206" s="143">
        <f>IF(N206="zákl. přenesená",J206,0)</f>
        <v>0</v>
      </c>
      <c r="BH206" s="143">
        <f>IF(N206="sníž. přenesená",J206,0)</f>
        <v>0</v>
      </c>
      <c r="BI206" s="143">
        <f>IF(N206="nulová",J206,0)</f>
        <v>0</v>
      </c>
      <c r="BJ206" s="18" t="s">
        <v>84</v>
      </c>
      <c r="BK206" s="143">
        <f>ROUND(I206*H206,2)</f>
        <v>0</v>
      </c>
      <c r="BL206" s="18" t="s">
        <v>168</v>
      </c>
      <c r="BM206" s="142" t="s">
        <v>1167</v>
      </c>
    </row>
    <row r="207" spans="2:65" s="1" customFormat="1" ht="19.5">
      <c r="B207" s="33"/>
      <c r="D207" s="144" t="s">
        <v>154</v>
      </c>
      <c r="F207" s="145" t="s">
        <v>1168</v>
      </c>
      <c r="I207" s="146"/>
      <c r="L207" s="33"/>
      <c r="M207" s="147"/>
      <c r="T207" s="54"/>
      <c r="AT207" s="18" t="s">
        <v>154</v>
      </c>
      <c r="AU207" s="18" t="s">
        <v>86</v>
      </c>
    </row>
    <row r="208" spans="2:65" s="1" customFormat="1" ht="11.25">
      <c r="B208" s="33"/>
      <c r="D208" s="181" t="s">
        <v>970</v>
      </c>
      <c r="F208" s="182" t="s">
        <v>1169</v>
      </c>
      <c r="I208" s="146"/>
      <c r="L208" s="33"/>
      <c r="M208" s="147"/>
      <c r="T208" s="54"/>
      <c r="AT208" s="18" t="s">
        <v>970</v>
      </c>
      <c r="AU208" s="18" t="s">
        <v>86</v>
      </c>
    </row>
    <row r="209" spans="2:65" s="12" customFormat="1" ht="11.25">
      <c r="B209" s="163"/>
      <c r="D209" s="144" t="s">
        <v>476</v>
      </c>
      <c r="E209" s="164" t="s">
        <v>21</v>
      </c>
      <c r="F209" s="165" t="s">
        <v>1171</v>
      </c>
      <c r="H209" s="166">
        <v>46.673000000000002</v>
      </c>
      <c r="I209" s="167"/>
      <c r="L209" s="163"/>
      <c r="M209" s="168"/>
      <c r="T209" s="169"/>
      <c r="AT209" s="164" t="s">
        <v>476</v>
      </c>
      <c r="AU209" s="164" t="s">
        <v>86</v>
      </c>
      <c r="AV209" s="12" t="s">
        <v>86</v>
      </c>
      <c r="AW209" s="12" t="s">
        <v>38</v>
      </c>
      <c r="AX209" s="12" t="s">
        <v>77</v>
      </c>
      <c r="AY209" s="164" t="s">
        <v>146</v>
      </c>
    </row>
    <row r="210" spans="2:65" s="12" customFormat="1" ht="11.25">
      <c r="B210" s="163"/>
      <c r="D210" s="144" t="s">
        <v>476</v>
      </c>
      <c r="E210" s="164" t="s">
        <v>21</v>
      </c>
      <c r="F210" s="165" t="s">
        <v>3154</v>
      </c>
      <c r="H210" s="166">
        <v>2821.6179999999999</v>
      </c>
      <c r="I210" s="167"/>
      <c r="L210" s="163"/>
      <c r="M210" s="168"/>
      <c r="T210" s="169"/>
      <c r="AT210" s="164" t="s">
        <v>476</v>
      </c>
      <c r="AU210" s="164" t="s">
        <v>86</v>
      </c>
      <c r="AV210" s="12" t="s">
        <v>86</v>
      </c>
      <c r="AW210" s="12" t="s">
        <v>38</v>
      </c>
      <c r="AX210" s="12" t="s">
        <v>77</v>
      </c>
      <c r="AY210" s="164" t="s">
        <v>146</v>
      </c>
    </row>
    <row r="211" spans="2:65" s="13" customFormat="1" ht="11.25">
      <c r="B211" s="170"/>
      <c r="D211" s="144" t="s">
        <v>476</v>
      </c>
      <c r="E211" s="171" t="s">
        <v>21</v>
      </c>
      <c r="F211" s="172" t="s">
        <v>479</v>
      </c>
      <c r="H211" s="173">
        <v>2868.2910000000002</v>
      </c>
      <c r="I211" s="174"/>
      <c r="L211" s="170"/>
      <c r="M211" s="175"/>
      <c r="T211" s="176"/>
      <c r="AT211" s="171" t="s">
        <v>476</v>
      </c>
      <c r="AU211" s="171" t="s">
        <v>86</v>
      </c>
      <c r="AV211" s="13" t="s">
        <v>168</v>
      </c>
      <c r="AW211" s="13" t="s">
        <v>38</v>
      </c>
      <c r="AX211" s="13" t="s">
        <v>84</v>
      </c>
      <c r="AY211" s="171" t="s">
        <v>146</v>
      </c>
    </row>
    <row r="212" spans="2:65" s="1" customFormat="1" ht="16.5" customHeight="1">
      <c r="B212" s="33"/>
      <c r="C212" s="149" t="s">
        <v>219</v>
      </c>
      <c r="D212" s="149" t="s">
        <v>195</v>
      </c>
      <c r="E212" s="150" t="s">
        <v>1173</v>
      </c>
      <c r="F212" s="151" t="s">
        <v>1174</v>
      </c>
      <c r="G212" s="152" t="s">
        <v>738</v>
      </c>
      <c r="H212" s="153">
        <v>500.47899999999998</v>
      </c>
      <c r="I212" s="154"/>
      <c r="J212" s="155">
        <f>ROUND(I212*H212,2)</f>
        <v>0</v>
      </c>
      <c r="K212" s="151" t="s">
        <v>21</v>
      </c>
      <c r="L212" s="33"/>
      <c r="M212" s="156" t="s">
        <v>21</v>
      </c>
      <c r="N212" s="157" t="s">
        <v>48</v>
      </c>
      <c r="P212" s="140">
        <f>O212*H212</f>
        <v>0</v>
      </c>
      <c r="Q212" s="140">
        <v>0</v>
      </c>
      <c r="R212" s="140">
        <f>Q212*H212</f>
        <v>0</v>
      </c>
      <c r="S212" s="140">
        <v>0</v>
      </c>
      <c r="T212" s="141">
        <f>S212*H212</f>
        <v>0</v>
      </c>
      <c r="AR212" s="142" t="s">
        <v>168</v>
      </c>
      <c r="AT212" s="142" t="s">
        <v>195</v>
      </c>
      <c r="AU212" s="142" t="s">
        <v>86</v>
      </c>
      <c r="AY212" s="18" t="s">
        <v>146</v>
      </c>
      <c r="BE212" s="143">
        <f>IF(N212="základní",J212,0)</f>
        <v>0</v>
      </c>
      <c r="BF212" s="143">
        <f>IF(N212="snížená",J212,0)</f>
        <v>0</v>
      </c>
      <c r="BG212" s="143">
        <f>IF(N212="zákl. přenesená",J212,0)</f>
        <v>0</v>
      </c>
      <c r="BH212" s="143">
        <f>IF(N212="sníž. přenesená",J212,0)</f>
        <v>0</v>
      </c>
      <c r="BI212" s="143">
        <f>IF(N212="nulová",J212,0)</f>
        <v>0</v>
      </c>
      <c r="BJ212" s="18" t="s">
        <v>84</v>
      </c>
      <c r="BK212" s="143">
        <f>ROUND(I212*H212,2)</f>
        <v>0</v>
      </c>
      <c r="BL212" s="18" t="s">
        <v>168</v>
      </c>
      <c r="BM212" s="142" t="s">
        <v>1175</v>
      </c>
    </row>
    <row r="213" spans="2:65" s="1" customFormat="1" ht="11.25">
      <c r="B213" s="33"/>
      <c r="D213" s="144" t="s">
        <v>154</v>
      </c>
      <c r="F213" s="145" t="s">
        <v>1176</v>
      </c>
      <c r="I213" s="146"/>
      <c r="L213" s="33"/>
      <c r="M213" s="147"/>
      <c r="T213" s="54"/>
      <c r="AT213" s="18" t="s">
        <v>154</v>
      </c>
      <c r="AU213" s="18" t="s">
        <v>86</v>
      </c>
    </row>
    <row r="214" spans="2:65" s="12" customFormat="1" ht="11.25">
      <c r="B214" s="163"/>
      <c r="D214" s="144" t="s">
        <v>476</v>
      </c>
      <c r="E214" s="164" t="s">
        <v>21</v>
      </c>
      <c r="F214" s="165" t="s">
        <v>3155</v>
      </c>
      <c r="H214" s="166">
        <v>1910.395</v>
      </c>
      <c r="I214" s="167"/>
      <c r="L214" s="163"/>
      <c r="M214" s="168"/>
      <c r="T214" s="169"/>
      <c r="AT214" s="164" t="s">
        <v>476</v>
      </c>
      <c r="AU214" s="164" t="s">
        <v>86</v>
      </c>
      <c r="AV214" s="12" t="s">
        <v>86</v>
      </c>
      <c r="AW214" s="12" t="s">
        <v>38</v>
      </c>
      <c r="AX214" s="12" t="s">
        <v>77</v>
      </c>
      <c r="AY214" s="164" t="s">
        <v>146</v>
      </c>
    </row>
    <row r="215" spans="2:65" s="12" customFormat="1" ht="11.25">
      <c r="B215" s="163"/>
      <c r="D215" s="144" t="s">
        <v>476</v>
      </c>
      <c r="E215" s="164" t="s">
        <v>21</v>
      </c>
      <c r="F215" s="165" t="s">
        <v>1179</v>
      </c>
      <c r="H215" s="166">
        <v>-1410.809</v>
      </c>
      <c r="I215" s="167"/>
      <c r="L215" s="163"/>
      <c r="M215" s="168"/>
      <c r="T215" s="169"/>
      <c r="AT215" s="164" t="s">
        <v>476</v>
      </c>
      <c r="AU215" s="164" t="s">
        <v>86</v>
      </c>
      <c r="AV215" s="12" t="s">
        <v>86</v>
      </c>
      <c r="AW215" s="12" t="s">
        <v>38</v>
      </c>
      <c r="AX215" s="12" t="s">
        <v>77</v>
      </c>
      <c r="AY215" s="164" t="s">
        <v>146</v>
      </c>
    </row>
    <row r="216" spans="2:65" s="12" customFormat="1" ht="11.25">
      <c r="B216" s="163"/>
      <c r="D216" s="144" t="s">
        <v>476</v>
      </c>
      <c r="E216" s="164" t="s">
        <v>21</v>
      </c>
      <c r="F216" s="165" t="s">
        <v>3156</v>
      </c>
      <c r="H216" s="166">
        <v>0.89300000000000002</v>
      </c>
      <c r="I216" s="167"/>
      <c r="L216" s="163"/>
      <c r="M216" s="168"/>
      <c r="T216" s="169"/>
      <c r="AT216" s="164" t="s">
        <v>476</v>
      </c>
      <c r="AU216" s="164" t="s">
        <v>86</v>
      </c>
      <c r="AV216" s="12" t="s">
        <v>86</v>
      </c>
      <c r="AW216" s="12" t="s">
        <v>38</v>
      </c>
      <c r="AX216" s="12" t="s">
        <v>77</v>
      </c>
      <c r="AY216" s="164" t="s">
        <v>146</v>
      </c>
    </row>
    <row r="217" spans="2:65" s="13" customFormat="1" ht="11.25">
      <c r="B217" s="170"/>
      <c r="D217" s="144" t="s">
        <v>476</v>
      </c>
      <c r="E217" s="171" t="s">
        <v>21</v>
      </c>
      <c r="F217" s="172" t="s">
        <v>479</v>
      </c>
      <c r="H217" s="173">
        <v>500.47899999999998</v>
      </c>
      <c r="I217" s="174"/>
      <c r="L217" s="170"/>
      <c r="M217" s="175"/>
      <c r="T217" s="176"/>
      <c r="AT217" s="171" t="s">
        <v>476</v>
      </c>
      <c r="AU217" s="171" t="s">
        <v>86</v>
      </c>
      <c r="AV217" s="13" t="s">
        <v>168</v>
      </c>
      <c r="AW217" s="13" t="s">
        <v>38</v>
      </c>
      <c r="AX217" s="13" t="s">
        <v>84</v>
      </c>
      <c r="AY217" s="171" t="s">
        <v>146</v>
      </c>
    </row>
    <row r="218" spans="2:65" s="1" customFormat="1" ht="16.5" customHeight="1">
      <c r="B218" s="33"/>
      <c r="C218" s="149" t="s">
        <v>8</v>
      </c>
      <c r="D218" s="149" t="s">
        <v>195</v>
      </c>
      <c r="E218" s="150" t="s">
        <v>1198</v>
      </c>
      <c r="F218" s="151" t="s">
        <v>1199</v>
      </c>
      <c r="G218" s="152" t="s">
        <v>738</v>
      </c>
      <c r="H218" s="153">
        <v>1457.482</v>
      </c>
      <c r="I218" s="154"/>
      <c r="J218" s="155">
        <f>ROUND(I218*H218,2)</f>
        <v>0</v>
      </c>
      <c r="K218" s="151" t="s">
        <v>967</v>
      </c>
      <c r="L218" s="33"/>
      <c r="M218" s="156" t="s">
        <v>21</v>
      </c>
      <c r="N218" s="157" t="s">
        <v>48</v>
      </c>
      <c r="P218" s="140">
        <f>O218*H218</f>
        <v>0</v>
      </c>
      <c r="Q218" s="140">
        <v>0</v>
      </c>
      <c r="R218" s="140">
        <f>Q218*H218</f>
        <v>0</v>
      </c>
      <c r="S218" s="140">
        <v>0</v>
      </c>
      <c r="T218" s="141">
        <f>S218*H218</f>
        <v>0</v>
      </c>
      <c r="AR218" s="142" t="s">
        <v>168</v>
      </c>
      <c r="AT218" s="142" t="s">
        <v>195</v>
      </c>
      <c r="AU218" s="142" t="s">
        <v>86</v>
      </c>
      <c r="AY218" s="18" t="s">
        <v>146</v>
      </c>
      <c r="BE218" s="143">
        <f>IF(N218="základní",J218,0)</f>
        <v>0</v>
      </c>
      <c r="BF218" s="143">
        <f>IF(N218="snížená",J218,0)</f>
        <v>0</v>
      </c>
      <c r="BG218" s="143">
        <f>IF(N218="zákl. přenesená",J218,0)</f>
        <v>0</v>
      </c>
      <c r="BH218" s="143">
        <f>IF(N218="sníž. přenesená",J218,0)</f>
        <v>0</v>
      </c>
      <c r="BI218" s="143">
        <f>IF(N218="nulová",J218,0)</f>
        <v>0</v>
      </c>
      <c r="BJ218" s="18" t="s">
        <v>84</v>
      </c>
      <c r="BK218" s="143">
        <f>ROUND(I218*H218,2)</f>
        <v>0</v>
      </c>
      <c r="BL218" s="18" t="s">
        <v>168</v>
      </c>
      <c r="BM218" s="142" t="s">
        <v>1200</v>
      </c>
    </row>
    <row r="219" spans="2:65" s="1" customFormat="1" ht="19.5">
      <c r="B219" s="33"/>
      <c r="D219" s="144" t="s">
        <v>154</v>
      </c>
      <c r="F219" s="145" t="s">
        <v>1201</v>
      </c>
      <c r="I219" s="146"/>
      <c r="L219" s="33"/>
      <c r="M219" s="147"/>
      <c r="T219" s="54"/>
      <c r="AT219" s="18" t="s">
        <v>154</v>
      </c>
      <c r="AU219" s="18" t="s">
        <v>86</v>
      </c>
    </row>
    <row r="220" spans="2:65" s="1" customFormat="1" ht="11.25">
      <c r="B220" s="33"/>
      <c r="D220" s="181" t="s">
        <v>970</v>
      </c>
      <c r="F220" s="182" t="s">
        <v>1202</v>
      </c>
      <c r="I220" s="146"/>
      <c r="L220" s="33"/>
      <c r="M220" s="147"/>
      <c r="T220" s="54"/>
      <c r="AT220" s="18" t="s">
        <v>970</v>
      </c>
      <c r="AU220" s="18" t="s">
        <v>86</v>
      </c>
    </row>
    <row r="221" spans="2:65" s="12" customFormat="1" ht="11.25">
      <c r="B221" s="163"/>
      <c r="D221" s="144" t="s">
        <v>476</v>
      </c>
      <c r="E221" s="164" t="s">
        <v>21</v>
      </c>
      <c r="F221" s="165" t="s">
        <v>1171</v>
      </c>
      <c r="H221" s="166">
        <v>46.673000000000002</v>
      </c>
      <c r="I221" s="167"/>
      <c r="L221" s="163"/>
      <c r="M221" s="168"/>
      <c r="T221" s="169"/>
      <c r="AT221" s="164" t="s">
        <v>476</v>
      </c>
      <c r="AU221" s="164" t="s">
        <v>86</v>
      </c>
      <c r="AV221" s="12" t="s">
        <v>86</v>
      </c>
      <c r="AW221" s="12" t="s">
        <v>38</v>
      </c>
      <c r="AX221" s="12" t="s">
        <v>77</v>
      </c>
      <c r="AY221" s="164" t="s">
        <v>146</v>
      </c>
    </row>
    <row r="222" spans="2:65" s="12" customFormat="1" ht="11.25">
      <c r="B222" s="163"/>
      <c r="D222" s="144" t="s">
        <v>476</v>
      </c>
      <c r="E222" s="164" t="s">
        <v>21</v>
      </c>
      <c r="F222" s="165" t="s">
        <v>3157</v>
      </c>
      <c r="H222" s="166">
        <v>1410.809</v>
      </c>
      <c r="I222" s="167"/>
      <c r="L222" s="163"/>
      <c r="M222" s="168"/>
      <c r="T222" s="169"/>
      <c r="AT222" s="164" t="s">
        <v>476</v>
      </c>
      <c r="AU222" s="164" t="s">
        <v>86</v>
      </c>
      <c r="AV222" s="12" t="s">
        <v>86</v>
      </c>
      <c r="AW222" s="12" t="s">
        <v>38</v>
      </c>
      <c r="AX222" s="12" t="s">
        <v>77</v>
      </c>
      <c r="AY222" s="164" t="s">
        <v>146</v>
      </c>
    </row>
    <row r="223" spans="2:65" s="13" customFormat="1" ht="11.25">
      <c r="B223" s="170"/>
      <c r="D223" s="144" t="s">
        <v>476</v>
      </c>
      <c r="E223" s="171" t="s">
        <v>21</v>
      </c>
      <c r="F223" s="172" t="s">
        <v>479</v>
      </c>
      <c r="H223" s="173">
        <v>1457.482</v>
      </c>
      <c r="I223" s="174"/>
      <c r="L223" s="170"/>
      <c r="M223" s="175"/>
      <c r="T223" s="176"/>
      <c r="AT223" s="171" t="s">
        <v>476</v>
      </c>
      <c r="AU223" s="171" t="s">
        <v>86</v>
      </c>
      <c r="AV223" s="13" t="s">
        <v>168</v>
      </c>
      <c r="AW223" s="13" t="s">
        <v>38</v>
      </c>
      <c r="AX223" s="13" t="s">
        <v>84</v>
      </c>
      <c r="AY223" s="171" t="s">
        <v>146</v>
      </c>
    </row>
    <row r="224" spans="2:65" s="1" customFormat="1" ht="16.5" customHeight="1">
      <c r="B224" s="33"/>
      <c r="C224" s="149" t="s">
        <v>228</v>
      </c>
      <c r="D224" s="149" t="s">
        <v>195</v>
      </c>
      <c r="E224" s="150" t="s">
        <v>1205</v>
      </c>
      <c r="F224" s="151" t="s">
        <v>1206</v>
      </c>
      <c r="G224" s="152" t="s">
        <v>738</v>
      </c>
      <c r="H224" s="153">
        <v>1410.809</v>
      </c>
      <c r="I224" s="154"/>
      <c r="J224" s="155">
        <f>ROUND(I224*H224,2)</f>
        <v>0</v>
      </c>
      <c r="K224" s="151" t="s">
        <v>967</v>
      </c>
      <c r="L224" s="33"/>
      <c r="M224" s="156" t="s">
        <v>21</v>
      </c>
      <c r="N224" s="157" t="s">
        <v>48</v>
      </c>
      <c r="P224" s="140">
        <f>O224*H224</f>
        <v>0</v>
      </c>
      <c r="Q224" s="140">
        <v>0</v>
      </c>
      <c r="R224" s="140">
        <f>Q224*H224</f>
        <v>0</v>
      </c>
      <c r="S224" s="140">
        <v>0</v>
      </c>
      <c r="T224" s="141">
        <f>S224*H224</f>
        <v>0</v>
      </c>
      <c r="AR224" s="142" t="s">
        <v>168</v>
      </c>
      <c r="AT224" s="142" t="s">
        <v>195</v>
      </c>
      <c r="AU224" s="142" t="s">
        <v>86</v>
      </c>
      <c r="AY224" s="18" t="s">
        <v>146</v>
      </c>
      <c r="BE224" s="143">
        <f>IF(N224="základní",J224,0)</f>
        <v>0</v>
      </c>
      <c r="BF224" s="143">
        <f>IF(N224="snížená",J224,0)</f>
        <v>0</v>
      </c>
      <c r="BG224" s="143">
        <f>IF(N224="zákl. přenesená",J224,0)</f>
        <v>0</v>
      </c>
      <c r="BH224" s="143">
        <f>IF(N224="sníž. přenesená",J224,0)</f>
        <v>0</v>
      </c>
      <c r="BI224" s="143">
        <f>IF(N224="nulová",J224,0)</f>
        <v>0</v>
      </c>
      <c r="BJ224" s="18" t="s">
        <v>84</v>
      </c>
      <c r="BK224" s="143">
        <f>ROUND(I224*H224,2)</f>
        <v>0</v>
      </c>
      <c r="BL224" s="18" t="s">
        <v>168</v>
      </c>
      <c r="BM224" s="142" t="s">
        <v>1207</v>
      </c>
    </row>
    <row r="225" spans="2:65" s="1" customFormat="1" ht="11.25">
      <c r="B225" s="33"/>
      <c r="D225" s="144" t="s">
        <v>154</v>
      </c>
      <c r="F225" s="145" t="s">
        <v>1208</v>
      </c>
      <c r="I225" s="146"/>
      <c r="L225" s="33"/>
      <c r="M225" s="147"/>
      <c r="T225" s="54"/>
      <c r="AT225" s="18" t="s">
        <v>154</v>
      </c>
      <c r="AU225" s="18" t="s">
        <v>86</v>
      </c>
    </row>
    <row r="226" spans="2:65" s="1" customFormat="1" ht="11.25">
      <c r="B226" s="33"/>
      <c r="D226" s="181" t="s">
        <v>970</v>
      </c>
      <c r="F226" s="182" t="s">
        <v>1209</v>
      </c>
      <c r="I226" s="146"/>
      <c r="L226" s="33"/>
      <c r="M226" s="147"/>
      <c r="T226" s="54"/>
      <c r="AT226" s="18" t="s">
        <v>970</v>
      </c>
      <c r="AU226" s="18" t="s">
        <v>86</v>
      </c>
    </row>
    <row r="227" spans="2:65" s="12" customFormat="1" ht="11.25">
      <c r="B227" s="163"/>
      <c r="D227" s="144" t="s">
        <v>476</v>
      </c>
      <c r="E227" s="164" t="s">
        <v>21</v>
      </c>
      <c r="F227" s="165" t="s">
        <v>3158</v>
      </c>
      <c r="H227" s="166">
        <v>1410.809</v>
      </c>
      <c r="I227" s="167"/>
      <c r="L227" s="163"/>
      <c r="M227" s="168"/>
      <c r="T227" s="169"/>
      <c r="AT227" s="164" t="s">
        <v>476</v>
      </c>
      <c r="AU227" s="164" t="s">
        <v>86</v>
      </c>
      <c r="AV227" s="12" t="s">
        <v>86</v>
      </c>
      <c r="AW227" s="12" t="s">
        <v>38</v>
      </c>
      <c r="AX227" s="12" t="s">
        <v>84</v>
      </c>
      <c r="AY227" s="164" t="s">
        <v>146</v>
      </c>
    </row>
    <row r="228" spans="2:65" s="1" customFormat="1" ht="16.5" customHeight="1">
      <c r="B228" s="33"/>
      <c r="C228" s="149" t="s">
        <v>233</v>
      </c>
      <c r="D228" s="149" t="s">
        <v>195</v>
      </c>
      <c r="E228" s="150" t="s">
        <v>3159</v>
      </c>
      <c r="F228" s="151" t="s">
        <v>1213</v>
      </c>
      <c r="G228" s="152" t="s">
        <v>738</v>
      </c>
      <c r="H228" s="153">
        <v>1410.809</v>
      </c>
      <c r="I228" s="154"/>
      <c r="J228" s="155">
        <f>ROUND(I228*H228,2)</f>
        <v>0</v>
      </c>
      <c r="K228" s="151" t="s">
        <v>967</v>
      </c>
      <c r="L228" s="33"/>
      <c r="M228" s="156" t="s">
        <v>21</v>
      </c>
      <c r="N228" s="157" t="s">
        <v>48</v>
      </c>
      <c r="P228" s="140">
        <f>O228*H228</f>
        <v>0</v>
      </c>
      <c r="Q228" s="140">
        <v>0</v>
      </c>
      <c r="R228" s="140">
        <f>Q228*H228</f>
        <v>0</v>
      </c>
      <c r="S228" s="140">
        <v>0</v>
      </c>
      <c r="T228" s="141">
        <f>S228*H228</f>
        <v>0</v>
      </c>
      <c r="AR228" s="142" t="s">
        <v>168</v>
      </c>
      <c r="AT228" s="142" t="s">
        <v>195</v>
      </c>
      <c r="AU228" s="142" t="s">
        <v>86</v>
      </c>
      <c r="AY228" s="18" t="s">
        <v>146</v>
      </c>
      <c r="BE228" s="143">
        <f>IF(N228="základní",J228,0)</f>
        <v>0</v>
      </c>
      <c r="BF228" s="143">
        <f>IF(N228="snížená",J228,0)</f>
        <v>0</v>
      </c>
      <c r="BG228" s="143">
        <f>IF(N228="zákl. přenesená",J228,0)</f>
        <v>0</v>
      </c>
      <c r="BH228" s="143">
        <f>IF(N228="sníž. přenesená",J228,0)</f>
        <v>0</v>
      </c>
      <c r="BI228" s="143">
        <f>IF(N228="nulová",J228,0)</f>
        <v>0</v>
      </c>
      <c r="BJ228" s="18" t="s">
        <v>84</v>
      </c>
      <c r="BK228" s="143">
        <f>ROUND(I228*H228,2)</f>
        <v>0</v>
      </c>
      <c r="BL228" s="18" t="s">
        <v>168</v>
      </c>
      <c r="BM228" s="142" t="s">
        <v>1214</v>
      </c>
    </row>
    <row r="229" spans="2:65" s="1" customFormat="1" ht="19.5">
      <c r="B229" s="33"/>
      <c r="D229" s="144" t="s">
        <v>154</v>
      </c>
      <c r="F229" s="145" t="s">
        <v>1215</v>
      </c>
      <c r="I229" s="146"/>
      <c r="L229" s="33"/>
      <c r="M229" s="147"/>
      <c r="T229" s="54"/>
      <c r="AT229" s="18" t="s">
        <v>154</v>
      </c>
      <c r="AU229" s="18" t="s">
        <v>86</v>
      </c>
    </row>
    <row r="230" spans="2:65" s="1" customFormat="1" ht="11.25">
      <c r="B230" s="33"/>
      <c r="D230" s="181" t="s">
        <v>970</v>
      </c>
      <c r="F230" s="182" t="s">
        <v>3160</v>
      </c>
      <c r="I230" s="146"/>
      <c r="L230" s="33"/>
      <c r="M230" s="147"/>
      <c r="T230" s="54"/>
      <c r="AT230" s="18" t="s">
        <v>970</v>
      </c>
      <c r="AU230" s="18" t="s">
        <v>86</v>
      </c>
    </row>
    <row r="231" spans="2:65" s="14" customFormat="1" ht="11.25">
      <c r="B231" s="183"/>
      <c r="D231" s="144" t="s">
        <v>476</v>
      </c>
      <c r="E231" s="184" t="s">
        <v>21</v>
      </c>
      <c r="F231" s="185" t="s">
        <v>3119</v>
      </c>
      <c r="H231" s="184" t="s">
        <v>21</v>
      </c>
      <c r="I231" s="186"/>
      <c r="L231" s="183"/>
      <c r="M231" s="187"/>
      <c r="T231" s="188"/>
      <c r="AT231" s="184" t="s">
        <v>476</v>
      </c>
      <c r="AU231" s="184" t="s">
        <v>86</v>
      </c>
      <c r="AV231" s="14" t="s">
        <v>84</v>
      </c>
      <c r="AW231" s="14" t="s">
        <v>38</v>
      </c>
      <c r="AX231" s="14" t="s">
        <v>77</v>
      </c>
      <c r="AY231" s="184" t="s">
        <v>146</v>
      </c>
    </row>
    <row r="232" spans="2:65" s="14" customFormat="1" ht="11.25">
      <c r="B232" s="183"/>
      <c r="D232" s="144" t="s">
        <v>476</v>
      </c>
      <c r="E232" s="184" t="s">
        <v>21</v>
      </c>
      <c r="F232" s="185" t="s">
        <v>3161</v>
      </c>
      <c r="H232" s="184" t="s">
        <v>21</v>
      </c>
      <c r="I232" s="186"/>
      <c r="L232" s="183"/>
      <c r="M232" s="187"/>
      <c r="T232" s="188"/>
      <c r="AT232" s="184" t="s">
        <v>476</v>
      </c>
      <c r="AU232" s="184" t="s">
        <v>86</v>
      </c>
      <c r="AV232" s="14" t="s">
        <v>84</v>
      </c>
      <c r="AW232" s="14" t="s">
        <v>38</v>
      </c>
      <c r="AX232" s="14" t="s">
        <v>77</v>
      </c>
      <c r="AY232" s="184" t="s">
        <v>146</v>
      </c>
    </row>
    <row r="233" spans="2:65" s="12" customFormat="1" ht="11.25">
      <c r="B233" s="163"/>
      <c r="D233" s="144" t="s">
        <v>476</v>
      </c>
      <c r="E233" s="164" t="s">
        <v>21</v>
      </c>
      <c r="F233" s="165" t="s">
        <v>3162</v>
      </c>
      <c r="H233" s="166">
        <v>42.4</v>
      </c>
      <c r="I233" s="167"/>
      <c r="L233" s="163"/>
      <c r="M233" s="168"/>
      <c r="T233" s="169"/>
      <c r="AT233" s="164" t="s">
        <v>476</v>
      </c>
      <c r="AU233" s="164" t="s">
        <v>86</v>
      </c>
      <c r="AV233" s="12" t="s">
        <v>86</v>
      </c>
      <c r="AW233" s="12" t="s">
        <v>38</v>
      </c>
      <c r="AX233" s="12" t="s">
        <v>77</v>
      </c>
      <c r="AY233" s="164" t="s">
        <v>146</v>
      </c>
    </row>
    <row r="234" spans="2:65" s="14" customFormat="1" ht="11.25">
      <c r="B234" s="183"/>
      <c r="D234" s="144" t="s">
        <v>476</v>
      </c>
      <c r="E234" s="184" t="s">
        <v>21</v>
      </c>
      <c r="F234" s="185" t="s">
        <v>3163</v>
      </c>
      <c r="H234" s="184" t="s">
        <v>21</v>
      </c>
      <c r="I234" s="186"/>
      <c r="L234" s="183"/>
      <c r="M234" s="187"/>
      <c r="T234" s="188"/>
      <c r="AT234" s="184" t="s">
        <v>476</v>
      </c>
      <c r="AU234" s="184" t="s">
        <v>86</v>
      </c>
      <c r="AV234" s="14" t="s">
        <v>84</v>
      </c>
      <c r="AW234" s="14" t="s">
        <v>38</v>
      </c>
      <c r="AX234" s="14" t="s">
        <v>77</v>
      </c>
      <c r="AY234" s="184" t="s">
        <v>146</v>
      </c>
    </row>
    <row r="235" spans="2:65" s="14" customFormat="1" ht="11.25">
      <c r="B235" s="183"/>
      <c r="D235" s="144" t="s">
        <v>476</v>
      </c>
      <c r="E235" s="184" t="s">
        <v>21</v>
      </c>
      <c r="F235" s="185" t="s">
        <v>3164</v>
      </c>
      <c r="H235" s="184" t="s">
        <v>21</v>
      </c>
      <c r="I235" s="186"/>
      <c r="L235" s="183"/>
      <c r="M235" s="187"/>
      <c r="T235" s="188"/>
      <c r="AT235" s="184" t="s">
        <v>476</v>
      </c>
      <c r="AU235" s="184" t="s">
        <v>86</v>
      </c>
      <c r="AV235" s="14" t="s">
        <v>84</v>
      </c>
      <c r="AW235" s="14" t="s">
        <v>38</v>
      </c>
      <c r="AX235" s="14" t="s">
        <v>77</v>
      </c>
      <c r="AY235" s="184" t="s">
        <v>146</v>
      </c>
    </row>
    <row r="236" spans="2:65" s="12" customFormat="1" ht="11.25">
      <c r="B236" s="163"/>
      <c r="D236" s="144" t="s">
        <v>476</v>
      </c>
      <c r="E236" s="164" t="s">
        <v>21</v>
      </c>
      <c r="F236" s="165" t="s">
        <v>3165</v>
      </c>
      <c r="H236" s="166">
        <v>10.220000000000001</v>
      </c>
      <c r="I236" s="167"/>
      <c r="L236" s="163"/>
      <c r="M236" s="168"/>
      <c r="T236" s="169"/>
      <c r="AT236" s="164" t="s">
        <v>476</v>
      </c>
      <c r="AU236" s="164" t="s">
        <v>86</v>
      </c>
      <c r="AV236" s="12" t="s">
        <v>86</v>
      </c>
      <c r="AW236" s="12" t="s">
        <v>38</v>
      </c>
      <c r="AX236" s="12" t="s">
        <v>77</v>
      </c>
      <c r="AY236" s="164" t="s">
        <v>146</v>
      </c>
    </row>
    <row r="237" spans="2:65" s="14" customFormat="1" ht="11.25">
      <c r="B237" s="183"/>
      <c r="D237" s="144" t="s">
        <v>476</v>
      </c>
      <c r="E237" s="184" t="s">
        <v>21</v>
      </c>
      <c r="F237" s="185" t="s">
        <v>3166</v>
      </c>
      <c r="H237" s="184" t="s">
        <v>21</v>
      </c>
      <c r="I237" s="186"/>
      <c r="L237" s="183"/>
      <c r="M237" s="187"/>
      <c r="T237" s="188"/>
      <c r="AT237" s="184" t="s">
        <v>476</v>
      </c>
      <c r="AU237" s="184" t="s">
        <v>86</v>
      </c>
      <c r="AV237" s="14" t="s">
        <v>84</v>
      </c>
      <c r="AW237" s="14" t="s">
        <v>38</v>
      </c>
      <c r="AX237" s="14" t="s">
        <v>77</v>
      </c>
      <c r="AY237" s="184" t="s">
        <v>146</v>
      </c>
    </row>
    <row r="238" spans="2:65" s="12" customFormat="1" ht="11.25">
      <c r="B238" s="163"/>
      <c r="D238" s="144" t="s">
        <v>476</v>
      </c>
      <c r="E238" s="164" t="s">
        <v>21</v>
      </c>
      <c r="F238" s="165" t="s">
        <v>3167</v>
      </c>
      <c r="H238" s="166">
        <v>155.1</v>
      </c>
      <c r="I238" s="167"/>
      <c r="L238" s="163"/>
      <c r="M238" s="168"/>
      <c r="T238" s="169"/>
      <c r="AT238" s="164" t="s">
        <v>476</v>
      </c>
      <c r="AU238" s="164" t="s">
        <v>86</v>
      </c>
      <c r="AV238" s="12" t="s">
        <v>86</v>
      </c>
      <c r="AW238" s="12" t="s">
        <v>38</v>
      </c>
      <c r="AX238" s="12" t="s">
        <v>77</v>
      </c>
      <c r="AY238" s="164" t="s">
        <v>146</v>
      </c>
    </row>
    <row r="239" spans="2:65" s="12" customFormat="1" ht="11.25">
      <c r="B239" s="163"/>
      <c r="D239" s="144" t="s">
        <v>476</v>
      </c>
      <c r="E239" s="164" t="s">
        <v>21</v>
      </c>
      <c r="F239" s="165" t="s">
        <v>3168</v>
      </c>
      <c r="H239" s="166">
        <v>1.42</v>
      </c>
      <c r="I239" s="167"/>
      <c r="L239" s="163"/>
      <c r="M239" s="168"/>
      <c r="T239" s="169"/>
      <c r="AT239" s="164" t="s">
        <v>476</v>
      </c>
      <c r="AU239" s="164" t="s">
        <v>86</v>
      </c>
      <c r="AV239" s="12" t="s">
        <v>86</v>
      </c>
      <c r="AW239" s="12" t="s">
        <v>38</v>
      </c>
      <c r="AX239" s="12" t="s">
        <v>77</v>
      </c>
      <c r="AY239" s="164" t="s">
        <v>146</v>
      </c>
    </row>
    <row r="240" spans="2:65" s="12" customFormat="1" ht="11.25">
      <c r="B240" s="163"/>
      <c r="D240" s="144" t="s">
        <v>476</v>
      </c>
      <c r="E240" s="164" t="s">
        <v>21</v>
      </c>
      <c r="F240" s="165" t="s">
        <v>3169</v>
      </c>
      <c r="H240" s="166">
        <v>0.48</v>
      </c>
      <c r="I240" s="167"/>
      <c r="L240" s="163"/>
      <c r="M240" s="168"/>
      <c r="T240" s="169"/>
      <c r="AT240" s="164" t="s">
        <v>476</v>
      </c>
      <c r="AU240" s="164" t="s">
        <v>86</v>
      </c>
      <c r="AV240" s="12" t="s">
        <v>86</v>
      </c>
      <c r="AW240" s="12" t="s">
        <v>38</v>
      </c>
      <c r="AX240" s="12" t="s">
        <v>77</v>
      </c>
      <c r="AY240" s="164" t="s">
        <v>146</v>
      </c>
    </row>
    <row r="241" spans="2:51" s="14" customFormat="1" ht="11.25">
      <c r="B241" s="183"/>
      <c r="D241" s="144" t="s">
        <v>476</v>
      </c>
      <c r="E241" s="184" t="s">
        <v>21</v>
      </c>
      <c r="F241" s="185" t="s">
        <v>3170</v>
      </c>
      <c r="H241" s="184" t="s">
        <v>21</v>
      </c>
      <c r="I241" s="186"/>
      <c r="L241" s="183"/>
      <c r="M241" s="187"/>
      <c r="T241" s="188"/>
      <c r="AT241" s="184" t="s">
        <v>476</v>
      </c>
      <c r="AU241" s="184" t="s">
        <v>86</v>
      </c>
      <c r="AV241" s="14" t="s">
        <v>84</v>
      </c>
      <c r="AW241" s="14" t="s">
        <v>38</v>
      </c>
      <c r="AX241" s="14" t="s">
        <v>77</v>
      </c>
      <c r="AY241" s="184" t="s">
        <v>146</v>
      </c>
    </row>
    <row r="242" spans="2:51" s="12" customFormat="1" ht="11.25">
      <c r="B242" s="163"/>
      <c r="D242" s="144" t="s">
        <v>476</v>
      </c>
      <c r="E242" s="164" t="s">
        <v>21</v>
      </c>
      <c r="F242" s="165" t="s">
        <v>3171</v>
      </c>
      <c r="H242" s="166">
        <v>667.65</v>
      </c>
      <c r="I242" s="167"/>
      <c r="L242" s="163"/>
      <c r="M242" s="168"/>
      <c r="T242" s="169"/>
      <c r="AT242" s="164" t="s">
        <v>476</v>
      </c>
      <c r="AU242" s="164" t="s">
        <v>86</v>
      </c>
      <c r="AV242" s="12" t="s">
        <v>86</v>
      </c>
      <c r="AW242" s="12" t="s">
        <v>38</v>
      </c>
      <c r="AX242" s="12" t="s">
        <v>77</v>
      </c>
      <c r="AY242" s="164" t="s">
        <v>146</v>
      </c>
    </row>
    <row r="243" spans="2:51" s="14" customFormat="1" ht="11.25">
      <c r="B243" s="183"/>
      <c r="D243" s="144" t="s">
        <v>476</v>
      </c>
      <c r="E243" s="184" t="s">
        <v>21</v>
      </c>
      <c r="F243" s="185" t="s">
        <v>3133</v>
      </c>
      <c r="H243" s="184" t="s">
        <v>21</v>
      </c>
      <c r="I243" s="186"/>
      <c r="L243" s="183"/>
      <c r="M243" s="187"/>
      <c r="T243" s="188"/>
      <c r="AT243" s="184" t="s">
        <v>476</v>
      </c>
      <c r="AU243" s="184" t="s">
        <v>86</v>
      </c>
      <c r="AV243" s="14" t="s">
        <v>84</v>
      </c>
      <c r="AW243" s="14" t="s">
        <v>38</v>
      </c>
      <c r="AX243" s="14" t="s">
        <v>77</v>
      </c>
      <c r="AY243" s="184" t="s">
        <v>146</v>
      </c>
    </row>
    <row r="244" spans="2:51" s="12" customFormat="1" ht="11.25">
      <c r="B244" s="163"/>
      <c r="D244" s="144" t="s">
        <v>476</v>
      </c>
      <c r="E244" s="164" t="s">
        <v>21</v>
      </c>
      <c r="F244" s="165" t="s">
        <v>3172</v>
      </c>
      <c r="H244" s="166">
        <v>2.76</v>
      </c>
      <c r="I244" s="167"/>
      <c r="L244" s="163"/>
      <c r="M244" s="168"/>
      <c r="T244" s="169"/>
      <c r="AT244" s="164" t="s">
        <v>476</v>
      </c>
      <c r="AU244" s="164" t="s">
        <v>86</v>
      </c>
      <c r="AV244" s="12" t="s">
        <v>86</v>
      </c>
      <c r="AW244" s="12" t="s">
        <v>38</v>
      </c>
      <c r="AX244" s="12" t="s">
        <v>77</v>
      </c>
      <c r="AY244" s="164" t="s">
        <v>146</v>
      </c>
    </row>
    <row r="245" spans="2:51" s="14" customFormat="1" ht="11.25">
      <c r="B245" s="183"/>
      <c r="D245" s="144" t="s">
        <v>476</v>
      </c>
      <c r="E245" s="184" t="s">
        <v>21</v>
      </c>
      <c r="F245" s="185" t="s">
        <v>3135</v>
      </c>
      <c r="H245" s="184" t="s">
        <v>21</v>
      </c>
      <c r="I245" s="186"/>
      <c r="L245" s="183"/>
      <c r="M245" s="187"/>
      <c r="T245" s="188"/>
      <c r="AT245" s="184" t="s">
        <v>476</v>
      </c>
      <c r="AU245" s="184" t="s">
        <v>86</v>
      </c>
      <c r="AV245" s="14" t="s">
        <v>84</v>
      </c>
      <c r="AW245" s="14" t="s">
        <v>38</v>
      </c>
      <c r="AX245" s="14" t="s">
        <v>77</v>
      </c>
      <c r="AY245" s="184" t="s">
        <v>146</v>
      </c>
    </row>
    <row r="246" spans="2:51" s="12" customFormat="1" ht="11.25">
      <c r="B246" s="163"/>
      <c r="D246" s="144" t="s">
        <v>476</v>
      </c>
      <c r="E246" s="164" t="s">
        <v>21</v>
      </c>
      <c r="F246" s="165" t="s">
        <v>3173</v>
      </c>
      <c r="H246" s="166">
        <v>1.68</v>
      </c>
      <c r="I246" s="167"/>
      <c r="L246" s="163"/>
      <c r="M246" s="168"/>
      <c r="T246" s="169"/>
      <c r="AT246" s="164" t="s">
        <v>476</v>
      </c>
      <c r="AU246" s="164" t="s">
        <v>86</v>
      </c>
      <c r="AV246" s="12" t="s">
        <v>86</v>
      </c>
      <c r="AW246" s="12" t="s">
        <v>38</v>
      </c>
      <c r="AX246" s="12" t="s">
        <v>77</v>
      </c>
      <c r="AY246" s="164" t="s">
        <v>146</v>
      </c>
    </row>
    <row r="247" spans="2:51" s="14" customFormat="1" ht="11.25">
      <c r="B247" s="183"/>
      <c r="D247" s="144" t="s">
        <v>476</v>
      </c>
      <c r="E247" s="184" t="s">
        <v>21</v>
      </c>
      <c r="F247" s="185" t="s">
        <v>3137</v>
      </c>
      <c r="H247" s="184" t="s">
        <v>21</v>
      </c>
      <c r="I247" s="186"/>
      <c r="L247" s="183"/>
      <c r="M247" s="187"/>
      <c r="T247" s="188"/>
      <c r="AT247" s="184" t="s">
        <v>476</v>
      </c>
      <c r="AU247" s="184" t="s">
        <v>86</v>
      </c>
      <c r="AV247" s="14" t="s">
        <v>84</v>
      </c>
      <c r="AW247" s="14" t="s">
        <v>38</v>
      </c>
      <c r="AX247" s="14" t="s">
        <v>77</v>
      </c>
      <c r="AY247" s="184" t="s">
        <v>146</v>
      </c>
    </row>
    <row r="248" spans="2:51" s="12" customFormat="1" ht="11.25">
      <c r="B248" s="163"/>
      <c r="D248" s="144" t="s">
        <v>476</v>
      </c>
      <c r="E248" s="164" t="s">
        <v>21</v>
      </c>
      <c r="F248" s="165" t="s">
        <v>3174</v>
      </c>
      <c r="H248" s="166">
        <v>18.75</v>
      </c>
      <c r="I248" s="167"/>
      <c r="L248" s="163"/>
      <c r="M248" s="168"/>
      <c r="T248" s="169"/>
      <c r="AT248" s="164" t="s">
        <v>476</v>
      </c>
      <c r="AU248" s="164" t="s">
        <v>86</v>
      </c>
      <c r="AV248" s="12" t="s">
        <v>86</v>
      </c>
      <c r="AW248" s="12" t="s">
        <v>38</v>
      </c>
      <c r="AX248" s="12" t="s">
        <v>77</v>
      </c>
      <c r="AY248" s="164" t="s">
        <v>146</v>
      </c>
    </row>
    <row r="249" spans="2:51" s="14" customFormat="1" ht="11.25">
      <c r="B249" s="183"/>
      <c r="D249" s="144" t="s">
        <v>476</v>
      </c>
      <c r="E249" s="184" t="s">
        <v>21</v>
      </c>
      <c r="F249" s="185" t="s">
        <v>3107</v>
      </c>
      <c r="H249" s="184" t="s">
        <v>21</v>
      </c>
      <c r="I249" s="186"/>
      <c r="L249" s="183"/>
      <c r="M249" s="187"/>
      <c r="T249" s="188"/>
      <c r="AT249" s="184" t="s">
        <v>476</v>
      </c>
      <c r="AU249" s="184" t="s">
        <v>86</v>
      </c>
      <c r="AV249" s="14" t="s">
        <v>84</v>
      </c>
      <c r="AW249" s="14" t="s">
        <v>38</v>
      </c>
      <c r="AX249" s="14" t="s">
        <v>77</v>
      </c>
      <c r="AY249" s="184" t="s">
        <v>146</v>
      </c>
    </row>
    <row r="250" spans="2:51" s="14" customFormat="1" ht="11.25">
      <c r="B250" s="183"/>
      <c r="D250" s="144" t="s">
        <v>476</v>
      </c>
      <c r="E250" s="184" t="s">
        <v>21</v>
      </c>
      <c r="F250" s="185" t="s">
        <v>3108</v>
      </c>
      <c r="H250" s="184" t="s">
        <v>21</v>
      </c>
      <c r="I250" s="186"/>
      <c r="L250" s="183"/>
      <c r="M250" s="187"/>
      <c r="T250" s="188"/>
      <c r="AT250" s="184" t="s">
        <v>476</v>
      </c>
      <c r="AU250" s="184" t="s">
        <v>86</v>
      </c>
      <c r="AV250" s="14" t="s">
        <v>84</v>
      </c>
      <c r="AW250" s="14" t="s">
        <v>38</v>
      </c>
      <c r="AX250" s="14" t="s">
        <v>77</v>
      </c>
      <c r="AY250" s="184" t="s">
        <v>146</v>
      </c>
    </row>
    <row r="251" spans="2:51" s="12" customFormat="1" ht="11.25">
      <c r="B251" s="163"/>
      <c r="D251" s="144" t="s">
        <v>476</v>
      </c>
      <c r="E251" s="164" t="s">
        <v>21</v>
      </c>
      <c r="F251" s="165" t="s">
        <v>3175</v>
      </c>
      <c r="H251" s="166">
        <v>341.12900000000002</v>
      </c>
      <c r="I251" s="167"/>
      <c r="L251" s="163"/>
      <c r="M251" s="168"/>
      <c r="T251" s="169"/>
      <c r="AT251" s="164" t="s">
        <v>476</v>
      </c>
      <c r="AU251" s="164" t="s">
        <v>86</v>
      </c>
      <c r="AV251" s="12" t="s">
        <v>86</v>
      </c>
      <c r="AW251" s="12" t="s">
        <v>38</v>
      </c>
      <c r="AX251" s="12" t="s">
        <v>77</v>
      </c>
      <c r="AY251" s="164" t="s">
        <v>146</v>
      </c>
    </row>
    <row r="252" spans="2:51" s="12" customFormat="1" ht="11.25">
      <c r="B252" s="163"/>
      <c r="D252" s="144" t="s">
        <v>476</v>
      </c>
      <c r="E252" s="164" t="s">
        <v>21</v>
      </c>
      <c r="F252" s="165" t="s">
        <v>3176</v>
      </c>
      <c r="H252" s="166">
        <v>-3.22</v>
      </c>
      <c r="I252" s="167"/>
      <c r="L252" s="163"/>
      <c r="M252" s="168"/>
      <c r="T252" s="169"/>
      <c r="AT252" s="164" t="s">
        <v>476</v>
      </c>
      <c r="AU252" s="164" t="s">
        <v>86</v>
      </c>
      <c r="AV252" s="12" t="s">
        <v>86</v>
      </c>
      <c r="AW252" s="12" t="s">
        <v>38</v>
      </c>
      <c r="AX252" s="12" t="s">
        <v>77</v>
      </c>
      <c r="AY252" s="164" t="s">
        <v>146</v>
      </c>
    </row>
    <row r="253" spans="2:51" s="12" customFormat="1" ht="11.25">
      <c r="B253" s="163"/>
      <c r="D253" s="144" t="s">
        <v>476</v>
      </c>
      <c r="E253" s="164" t="s">
        <v>21</v>
      </c>
      <c r="F253" s="165" t="s">
        <v>3177</v>
      </c>
      <c r="H253" s="166">
        <v>-1.26</v>
      </c>
      <c r="I253" s="167"/>
      <c r="L253" s="163"/>
      <c r="M253" s="168"/>
      <c r="T253" s="169"/>
      <c r="AT253" s="164" t="s">
        <v>476</v>
      </c>
      <c r="AU253" s="164" t="s">
        <v>86</v>
      </c>
      <c r="AV253" s="12" t="s">
        <v>86</v>
      </c>
      <c r="AW253" s="12" t="s">
        <v>38</v>
      </c>
      <c r="AX253" s="12" t="s">
        <v>77</v>
      </c>
      <c r="AY253" s="164" t="s">
        <v>146</v>
      </c>
    </row>
    <row r="254" spans="2:51" s="14" customFormat="1" ht="11.25">
      <c r="B254" s="183"/>
      <c r="D254" s="144" t="s">
        <v>476</v>
      </c>
      <c r="E254" s="184" t="s">
        <v>21</v>
      </c>
      <c r="F254" s="185" t="s">
        <v>3112</v>
      </c>
      <c r="H254" s="184" t="s">
        <v>21</v>
      </c>
      <c r="I254" s="186"/>
      <c r="L254" s="183"/>
      <c r="M254" s="187"/>
      <c r="T254" s="188"/>
      <c r="AT254" s="184" t="s">
        <v>476</v>
      </c>
      <c r="AU254" s="184" t="s">
        <v>86</v>
      </c>
      <c r="AV254" s="14" t="s">
        <v>84</v>
      </c>
      <c r="AW254" s="14" t="s">
        <v>38</v>
      </c>
      <c r="AX254" s="14" t="s">
        <v>77</v>
      </c>
      <c r="AY254" s="184" t="s">
        <v>146</v>
      </c>
    </row>
    <row r="255" spans="2:51" s="12" customFormat="1" ht="11.25">
      <c r="B255" s="163"/>
      <c r="D255" s="144" t="s">
        <v>476</v>
      </c>
      <c r="E255" s="164" t="s">
        <v>21</v>
      </c>
      <c r="F255" s="165" t="s">
        <v>3178</v>
      </c>
      <c r="H255" s="166">
        <v>79.427999999999997</v>
      </c>
      <c r="I255" s="167"/>
      <c r="L255" s="163"/>
      <c r="M255" s="168"/>
      <c r="T255" s="169"/>
      <c r="AT255" s="164" t="s">
        <v>476</v>
      </c>
      <c r="AU255" s="164" t="s">
        <v>86</v>
      </c>
      <c r="AV255" s="12" t="s">
        <v>86</v>
      </c>
      <c r="AW255" s="12" t="s">
        <v>38</v>
      </c>
      <c r="AX255" s="12" t="s">
        <v>77</v>
      </c>
      <c r="AY255" s="164" t="s">
        <v>146</v>
      </c>
    </row>
    <row r="256" spans="2:51" s="12" customFormat="1" ht="11.25">
      <c r="B256" s="163"/>
      <c r="D256" s="144" t="s">
        <v>476</v>
      </c>
      <c r="E256" s="164" t="s">
        <v>21</v>
      </c>
      <c r="F256" s="165" t="s">
        <v>3179</v>
      </c>
      <c r="H256" s="166">
        <v>-0.44800000000000001</v>
      </c>
      <c r="I256" s="167"/>
      <c r="L256" s="163"/>
      <c r="M256" s="168"/>
      <c r="T256" s="169"/>
      <c r="AT256" s="164" t="s">
        <v>476</v>
      </c>
      <c r="AU256" s="164" t="s">
        <v>86</v>
      </c>
      <c r="AV256" s="12" t="s">
        <v>86</v>
      </c>
      <c r="AW256" s="12" t="s">
        <v>38</v>
      </c>
      <c r="AX256" s="12" t="s">
        <v>77</v>
      </c>
      <c r="AY256" s="164" t="s">
        <v>146</v>
      </c>
    </row>
    <row r="257" spans="2:65" s="12" customFormat="1" ht="11.25">
      <c r="B257" s="163"/>
      <c r="D257" s="144" t="s">
        <v>476</v>
      </c>
      <c r="E257" s="164" t="s">
        <v>21</v>
      </c>
      <c r="F257" s="165" t="s">
        <v>3180</v>
      </c>
      <c r="H257" s="166">
        <v>-0.48</v>
      </c>
      <c r="I257" s="167"/>
      <c r="L257" s="163"/>
      <c r="M257" s="168"/>
      <c r="T257" s="169"/>
      <c r="AT257" s="164" t="s">
        <v>476</v>
      </c>
      <c r="AU257" s="164" t="s">
        <v>86</v>
      </c>
      <c r="AV257" s="12" t="s">
        <v>86</v>
      </c>
      <c r="AW257" s="12" t="s">
        <v>38</v>
      </c>
      <c r="AX257" s="12" t="s">
        <v>77</v>
      </c>
      <c r="AY257" s="164" t="s">
        <v>146</v>
      </c>
    </row>
    <row r="258" spans="2:65" s="14" customFormat="1" ht="11.25">
      <c r="B258" s="183"/>
      <c r="D258" s="144" t="s">
        <v>476</v>
      </c>
      <c r="E258" s="184" t="s">
        <v>21</v>
      </c>
      <c r="F258" s="185" t="s">
        <v>3181</v>
      </c>
      <c r="H258" s="184" t="s">
        <v>21</v>
      </c>
      <c r="I258" s="186"/>
      <c r="L258" s="183"/>
      <c r="M258" s="187"/>
      <c r="T258" s="188"/>
      <c r="AT258" s="184" t="s">
        <v>476</v>
      </c>
      <c r="AU258" s="184" t="s">
        <v>86</v>
      </c>
      <c r="AV258" s="14" t="s">
        <v>84</v>
      </c>
      <c r="AW258" s="14" t="s">
        <v>38</v>
      </c>
      <c r="AX258" s="14" t="s">
        <v>77</v>
      </c>
      <c r="AY258" s="184" t="s">
        <v>146</v>
      </c>
    </row>
    <row r="259" spans="2:65" s="12" customFormat="1" ht="11.25">
      <c r="B259" s="163"/>
      <c r="D259" s="144" t="s">
        <v>476</v>
      </c>
      <c r="E259" s="164" t="s">
        <v>21</v>
      </c>
      <c r="F259" s="165" t="s">
        <v>3182</v>
      </c>
      <c r="H259" s="166">
        <v>95.2</v>
      </c>
      <c r="I259" s="167"/>
      <c r="L259" s="163"/>
      <c r="M259" s="168"/>
      <c r="T259" s="169"/>
      <c r="AT259" s="164" t="s">
        <v>476</v>
      </c>
      <c r="AU259" s="164" t="s">
        <v>86</v>
      </c>
      <c r="AV259" s="12" t="s">
        <v>86</v>
      </c>
      <c r="AW259" s="12" t="s">
        <v>38</v>
      </c>
      <c r="AX259" s="12" t="s">
        <v>77</v>
      </c>
      <c r="AY259" s="164" t="s">
        <v>146</v>
      </c>
    </row>
    <row r="260" spans="2:65" s="13" customFormat="1" ht="11.25">
      <c r="B260" s="170"/>
      <c r="D260" s="144" t="s">
        <v>476</v>
      </c>
      <c r="E260" s="171" t="s">
        <v>953</v>
      </c>
      <c r="F260" s="172" t="s">
        <v>479</v>
      </c>
      <c r="H260" s="173">
        <v>1410.809</v>
      </c>
      <c r="I260" s="174"/>
      <c r="L260" s="170"/>
      <c r="M260" s="175"/>
      <c r="T260" s="176"/>
      <c r="AT260" s="171" t="s">
        <v>476</v>
      </c>
      <c r="AU260" s="171" t="s">
        <v>86</v>
      </c>
      <c r="AV260" s="13" t="s">
        <v>168</v>
      </c>
      <c r="AW260" s="13" t="s">
        <v>38</v>
      </c>
      <c r="AX260" s="13" t="s">
        <v>84</v>
      </c>
      <c r="AY260" s="171" t="s">
        <v>146</v>
      </c>
    </row>
    <row r="261" spans="2:65" s="1" customFormat="1" ht="16.5" customHeight="1">
      <c r="B261" s="33"/>
      <c r="C261" s="149" t="s">
        <v>237</v>
      </c>
      <c r="D261" s="149" t="s">
        <v>195</v>
      </c>
      <c r="E261" s="150" t="s">
        <v>3183</v>
      </c>
      <c r="F261" s="151" t="s">
        <v>3184</v>
      </c>
      <c r="G261" s="152" t="s">
        <v>786</v>
      </c>
      <c r="H261" s="153">
        <v>1</v>
      </c>
      <c r="I261" s="154"/>
      <c r="J261" s="155">
        <f>ROUND(I261*H261,2)</f>
        <v>0</v>
      </c>
      <c r="K261" s="151" t="s">
        <v>967</v>
      </c>
      <c r="L261" s="33"/>
      <c r="M261" s="156" t="s">
        <v>21</v>
      </c>
      <c r="N261" s="157" t="s">
        <v>48</v>
      </c>
      <c r="P261" s="140">
        <f>O261*H261</f>
        <v>0</v>
      </c>
      <c r="Q261" s="140">
        <v>0</v>
      </c>
      <c r="R261" s="140">
        <f>Q261*H261</f>
        <v>0</v>
      </c>
      <c r="S261" s="140">
        <v>0</v>
      </c>
      <c r="T261" s="141">
        <f>S261*H261</f>
        <v>0</v>
      </c>
      <c r="AR261" s="142" t="s">
        <v>168</v>
      </c>
      <c r="AT261" s="142" t="s">
        <v>195</v>
      </c>
      <c r="AU261" s="142" t="s">
        <v>86</v>
      </c>
      <c r="AY261" s="18" t="s">
        <v>146</v>
      </c>
      <c r="BE261" s="143">
        <f>IF(N261="základní",J261,0)</f>
        <v>0</v>
      </c>
      <c r="BF261" s="143">
        <f>IF(N261="snížená",J261,0)</f>
        <v>0</v>
      </c>
      <c r="BG261" s="143">
        <f>IF(N261="zákl. přenesená",J261,0)</f>
        <v>0</v>
      </c>
      <c r="BH261" s="143">
        <f>IF(N261="sníž. přenesená",J261,0)</f>
        <v>0</v>
      </c>
      <c r="BI261" s="143">
        <f>IF(N261="nulová",J261,0)</f>
        <v>0</v>
      </c>
      <c r="BJ261" s="18" t="s">
        <v>84</v>
      </c>
      <c r="BK261" s="143">
        <f>ROUND(I261*H261,2)</f>
        <v>0</v>
      </c>
      <c r="BL261" s="18" t="s">
        <v>168</v>
      </c>
      <c r="BM261" s="142" t="s">
        <v>3185</v>
      </c>
    </row>
    <row r="262" spans="2:65" s="1" customFormat="1" ht="19.5">
      <c r="B262" s="33"/>
      <c r="D262" s="144" t="s">
        <v>154</v>
      </c>
      <c r="F262" s="145" t="s">
        <v>3186</v>
      </c>
      <c r="I262" s="146"/>
      <c r="L262" s="33"/>
      <c r="M262" s="147"/>
      <c r="T262" s="54"/>
      <c r="AT262" s="18" t="s">
        <v>154</v>
      </c>
      <c r="AU262" s="18" t="s">
        <v>86</v>
      </c>
    </row>
    <row r="263" spans="2:65" s="1" customFormat="1" ht="11.25">
      <c r="B263" s="33"/>
      <c r="D263" s="181" t="s">
        <v>970</v>
      </c>
      <c r="F263" s="182" t="s">
        <v>3187</v>
      </c>
      <c r="I263" s="146"/>
      <c r="L263" s="33"/>
      <c r="M263" s="147"/>
      <c r="T263" s="54"/>
      <c r="AT263" s="18" t="s">
        <v>970</v>
      </c>
      <c r="AU263" s="18" t="s">
        <v>86</v>
      </c>
    </row>
    <row r="264" spans="2:65" s="1" customFormat="1" ht="58.5">
      <c r="B264" s="33"/>
      <c r="D264" s="144" t="s">
        <v>984</v>
      </c>
      <c r="F264" s="148" t="s">
        <v>3188</v>
      </c>
      <c r="I264" s="146"/>
      <c r="L264" s="33"/>
      <c r="M264" s="147"/>
      <c r="T264" s="54"/>
      <c r="AT264" s="18" t="s">
        <v>984</v>
      </c>
      <c r="AU264" s="18" t="s">
        <v>86</v>
      </c>
    </row>
    <row r="265" spans="2:65" s="12" customFormat="1" ht="11.25">
      <c r="B265" s="163"/>
      <c r="D265" s="144" t="s">
        <v>476</v>
      </c>
      <c r="E265" s="164" t="s">
        <v>21</v>
      </c>
      <c r="F265" s="165" t="s">
        <v>3033</v>
      </c>
      <c r="H265" s="166">
        <v>1</v>
      </c>
      <c r="I265" s="167"/>
      <c r="L265" s="163"/>
      <c r="M265" s="168"/>
      <c r="T265" s="169"/>
      <c r="AT265" s="164" t="s">
        <v>476</v>
      </c>
      <c r="AU265" s="164" t="s">
        <v>86</v>
      </c>
      <c r="AV265" s="12" t="s">
        <v>86</v>
      </c>
      <c r="AW265" s="12" t="s">
        <v>38</v>
      </c>
      <c r="AX265" s="12" t="s">
        <v>84</v>
      </c>
      <c r="AY265" s="164" t="s">
        <v>146</v>
      </c>
    </row>
    <row r="266" spans="2:65" s="1" customFormat="1" ht="16.5" customHeight="1">
      <c r="B266" s="33"/>
      <c r="C266" s="149" t="s">
        <v>241</v>
      </c>
      <c r="D266" s="149" t="s">
        <v>195</v>
      </c>
      <c r="E266" s="150" t="s">
        <v>1238</v>
      </c>
      <c r="F266" s="151" t="s">
        <v>1239</v>
      </c>
      <c r="G266" s="152" t="s">
        <v>738</v>
      </c>
      <c r="H266" s="153">
        <v>124.858</v>
      </c>
      <c r="I266" s="154"/>
      <c r="J266" s="155">
        <f>ROUND(I266*H266,2)</f>
        <v>0</v>
      </c>
      <c r="K266" s="151" t="s">
        <v>967</v>
      </c>
      <c r="L266" s="33"/>
      <c r="M266" s="156" t="s">
        <v>21</v>
      </c>
      <c r="N266" s="157" t="s">
        <v>48</v>
      </c>
      <c r="P266" s="140">
        <f>O266*H266</f>
        <v>0</v>
      </c>
      <c r="Q266" s="140">
        <v>0</v>
      </c>
      <c r="R266" s="140">
        <f>Q266*H266</f>
        <v>0</v>
      </c>
      <c r="S266" s="140">
        <v>0</v>
      </c>
      <c r="T266" s="141">
        <f>S266*H266</f>
        <v>0</v>
      </c>
      <c r="AR266" s="142" t="s">
        <v>168</v>
      </c>
      <c r="AT266" s="142" t="s">
        <v>195</v>
      </c>
      <c r="AU266" s="142" t="s">
        <v>86</v>
      </c>
      <c r="AY266" s="18" t="s">
        <v>146</v>
      </c>
      <c r="BE266" s="143">
        <f>IF(N266="základní",J266,0)</f>
        <v>0</v>
      </c>
      <c r="BF266" s="143">
        <f>IF(N266="snížená",J266,0)</f>
        <v>0</v>
      </c>
      <c r="BG266" s="143">
        <f>IF(N266="zákl. přenesená",J266,0)</f>
        <v>0</v>
      </c>
      <c r="BH266" s="143">
        <f>IF(N266="sníž. přenesená",J266,0)</f>
        <v>0</v>
      </c>
      <c r="BI266" s="143">
        <f>IF(N266="nulová",J266,0)</f>
        <v>0</v>
      </c>
      <c r="BJ266" s="18" t="s">
        <v>84</v>
      </c>
      <c r="BK266" s="143">
        <f>ROUND(I266*H266,2)</f>
        <v>0</v>
      </c>
      <c r="BL266" s="18" t="s">
        <v>168</v>
      </c>
      <c r="BM266" s="142" t="s">
        <v>1240</v>
      </c>
    </row>
    <row r="267" spans="2:65" s="1" customFormat="1" ht="19.5">
      <c r="B267" s="33"/>
      <c r="D267" s="144" t="s">
        <v>154</v>
      </c>
      <c r="F267" s="145" t="s">
        <v>1241</v>
      </c>
      <c r="I267" s="146"/>
      <c r="L267" s="33"/>
      <c r="M267" s="147"/>
      <c r="T267" s="54"/>
      <c r="AT267" s="18" t="s">
        <v>154</v>
      </c>
      <c r="AU267" s="18" t="s">
        <v>86</v>
      </c>
    </row>
    <row r="268" spans="2:65" s="1" customFormat="1" ht="11.25">
      <c r="B268" s="33"/>
      <c r="D268" s="181" t="s">
        <v>970</v>
      </c>
      <c r="F268" s="182" t="s">
        <v>1242</v>
      </c>
      <c r="I268" s="146"/>
      <c r="L268" s="33"/>
      <c r="M268" s="147"/>
      <c r="T268" s="54"/>
      <c r="AT268" s="18" t="s">
        <v>970</v>
      </c>
      <c r="AU268" s="18" t="s">
        <v>86</v>
      </c>
    </row>
    <row r="269" spans="2:65" s="14" customFormat="1" ht="11.25">
      <c r="B269" s="183"/>
      <c r="D269" s="144" t="s">
        <v>476</v>
      </c>
      <c r="E269" s="184" t="s">
        <v>21</v>
      </c>
      <c r="F269" s="185" t="s">
        <v>3119</v>
      </c>
      <c r="H269" s="184" t="s">
        <v>21</v>
      </c>
      <c r="I269" s="186"/>
      <c r="L269" s="183"/>
      <c r="M269" s="187"/>
      <c r="T269" s="188"/>
      <c r="AT269" s="184" t="s">
        <v>476</v>
      </c>
      <c r="AU269" s="184" t="s">
        <v>86</v>
      </c>
      <c r="AV269" s="14" t="s">
        <v>84</v>
      </c>
      <c r="AW269" s="14" t="s">
        <v>38</v>
      </c>
      <c r="AX269" s="14" t="s">
        <v>77</v>
      </c>
      <c r="AY269" s="184" t="s">
        <v>146</v>
      </c>
    </row>
    <row r="270" spans="2:65" s="14" customFormat="1" ht="11.25">
      <c r="B270" s="183"/>
      <c r="D270" s="144" t="s">
        <v>476</v>
      </c>
      <c r="E270" s="184" t="s">
        <v>21</v>
      </c>
      <c r="F270" s="185" t="s">
        <v>3131</v>
      </c>
      <c r="H270" s="184" t="s">
        <v>21</v>
      </c>
      <c r="I270" s="186"/>
      <c r="L270" s="183"/>
      <c r="M270" s="187"/>
      <c r="T270" s="188"/>
      <c r="AT270" s="184" t="s">
        <v>476</v>
      </c>
      <c r="AU270" s="184" t="s">
        <v>86</v>
      </c>
      <c r="AV270" s="14" t="s">
        <v>84</v>
      </c>
      <c r="AW270" s="14" t="s">
        <v>38</v>
      </c>
      <c r="AX270" s="14" t="s">
        <v>77</v>
      </c>
      <c r="AY270" s="184" t="s">
        <v>146</v>
      </c>
    </row>
    <row r="271" spans="2:65" s="12" customFormat="1" ht="11.25">
      <c r="B271" s="163"/>
      <c r="D271" s="144" t="s">
        <v>476</v>
      </c>
      <c r="E271" s="164" t="s">
        <v>21</v>
      </c>
      <c r="F271" s="165" t="s">
        <v>3189</v>
      </c>
      <c r="H271" s="166">
        <v>1.323</v>
      </c>
      <c r="I271" s="167"/>
      <c r="L271" s="163"/>
      <c r="M271" s="168"/>
      <c r="T271" s="169"/>
      <c r="AT271" s="164" t="s">
        <v>476</v>
      </c>
      <c r="AU271" s="164" t="s">
        <v>86</v>
      </c>
      <c r="AV271" s="12" t="s">
        <v>86</v>
      </c>
      <c r="AW271" s="12" t="s">
        <v>38</v>
      </c>
      <c r="AX271" s="12" t="s">
        <v>77</v>
      </c>
      <c r="AY271" s="164" t="s">
        <v>146</v>
      </c>
    </row>
    <row r="272" spans="2:65" s="12" customFormat="1" ht="11.25">
      <c r="B272" s="163"/>
      <c r="D272" s="144" t="s">
        <v>476</v>
      </c>
      <c r="E272" s="164" t="s">
        <v>21</v>
      </c>
      <c r="F272" s="165" t="s">
        <v>3190</v>
      </c>
      <c r="H272" s="166">
        <v>30.94</v>
      </c>
      <c r="I272" s="167"/>
      <c r="L272" s="163"/>
      <c r="M272" s="168"/>
      <c r="T272" s="169"/>
      <c r="AT272" s="164" t="s">
        <v>476</v>
      </c>
      <c r="AU272" s="164" t="s">
        <v>86</v>
      </c>
      <c r="AV272" s="12" t="s">
        <v>86</v>
      </c>
      <c r="AW272" s="12" t="s">
        <v>38</v>
      </c>
      <c r="AX272" s="12" t="s">
        <v>77</v>
      </c>
      <c r="AY272" s="164" t="s">
        <v>146</v>
      </c>
    </row>
    <row r="273" spans="2:65" s="12" customFormat="1" ht="11.25">
      <c r="B273" s="163"/>
      <c r="D273" s="144" t="s">
        <v>476</v>
      </c>
      <c r="E273" s="164" t="s">
        <v>21</v>
      </c>
      <c r="F273" s="165" t="s">
        <v>3191</v>
      </c>
      <c r="H273" s="166">
        <v>0.84199999999999997</v>
      </c>
      <c r="I273" s="167"/>
      <c r="L273" s="163"/>
      <c r="M273" s="168"/>
      <c r="T273" s="169"/>
      <c r="AT273" s="164" t="s">
        <v>476</v>
      </c>
      <c r="AU273" s="164" t="s">
        <v>86</v>
      </c>
      <c r="AV273" s="12" t="s">
        <v>86</v>
      </c>
      <c r="AW273" s="12" t="s">
        <v>38</v>
      </c>
      <c r="AX273" s="12" t="s">
        <v>77</v>
      </c>
      <c r="AY273" s="164" t="s">
        <v>146</v>
      </c>
    </row>
    <row r="274" spans="2:65" s="12" customFormat="1" ht="11.25">
      <c r="B274" s="163"/>
      <c r="D274" s="144" t="s">
        <v>476</v>
      </c>
      <c r="E274" s="164" t="s">
        <v>21</v>
      </c>
      <c r="F274" s="165" t="s">
        <v>3192</v>
      </c>
      <c r="H274" s="166">
        <v>85.82</v>
      </c>
      <c r="I274" s="167"/>
      <c r="L274" s="163"/>
      <c r="M274" s="168"/>
      <c r="T274" s="169"/>
      <c r="AT274" s="164" t="s">
        <v>476</v>
      </c>
      <c r="AU274" s="164" t="s">
        <v>86</v>
      </c>
      <c r="AV274" s="12" t="s">
        <v>86</v>
      </c>
      <c r="AW274" s="12" t="s">
        <v>38</v>
      </c>
      <c r="AX274" s="12" t="s">
        <v>77</v>
      </c>
      <c r="AY274" s="164" t="s">
        <v>146</v>
      </c>
    </row>
    <row r="275" spans="2:65" s="14" customFormat="1" ht="11.25">
      <c r="B275" s="183"/>
      <c r="D275" s="144" t="s">
        <v>476</v>
      </c>
      <c r="E275" s="184" t="s">
        <v>21</v>
      </c>
      <c r="F275" s="185" t="s">
        <v>3133</v>
      </c>
      <c r="H275" s="184" t="s">
        <v>21</v>
      </c>
      <c r="I275" s="186"/>
      <c r="L275" s="183"/>
      <c r="M275" s="187"/>
      <c r="T275" s="188"/>
      <c r="AT275" s="184" t="s">
        <v>476</v>
      </c>
      <c r="AU275" s="184" t="s">
        <v>86</v>
      </c>
      <c r="AV275" s="14" t="s">
        <v>84</v>
      </c>
      <c r="AW275" s="14" t="s">
        <v>38</v>
      </c>
      <c r="AX275" s="14" t="s">
        <v>77</v>
      </c>
      <c r="AY275" s="184" t="s">
        <v>146</v>
      </c>
    </row>
    <row r="276" spans="2:65" s="12" customFormat="1" ht="11.25">
      <c r="B276" s="163"/>
      <c r="D276" s="144" t="s">
        <v>476</v>
      </c>
      <c r="E276" s="164" t="s">
        <v>21</v>
      </c>
      <c r="F276" s="165" t="s">
        <v>3193</v>
      </c>
      <c r="H276" s="166">
        <v>1.0920000000000001</v>
      </c>
      <c r="I276" s="167"/>
      <c r="L276" s="163"/>
      <c r="M276" s="168"/>
      <c r="T276" s="169"/>
      <c r="AT276" s="164" t="s">
        <v>476</v>
      </c>
      <c r="AU276" s="164" t="s">
        <v>86</v>
      </c>
      <c r="AV276" s="12" t="s">
        <v>86</v>
      </c>
      <c r="AW276" s="12" t="s">
        <v>38</v>
      </c>
      <c r="AX276" s="12" t="s">
        <v>77</v>
      </c>
      <c r="AY276" s="164" t="s">
        <v>146</v>
      </c>
    </row>
    <row r="277" spans="2:65" s="14" customFormat="1" ht="11.25">
      <c r="B277" s="183"/>
      <c r="D277" s="144" t="s">
        <v>476</v>
      </c>
      <c r="E277" s="184" t="s">
        <v>21</v>
      </c>
      <c r="F277" s="185" t="s">
        <v>3135</v>
      </c>
      <c r="H277" s="184" t="s">
        <v>21</v>
      </c>
      <c r="I277" s="186"/>
      <c r="L277" s="183"/>
      <c r="M277" s="187"/>
      <c r="T277" s="188"/>
      <c r="AT277" s="184" t="s">
        <v>476</v>
      </c>
      <c r="AU277" s="184" t="s">
        <v>86</v>
      </c>
      <c r="AV277" s="14" t="s">
        <v>84</v>
      </c>
      <c r="AW277" s="14" t="s">
        <v>38</v>
      </c>
      <c r="AX277" s="14" t="s">
        <v>77</v>
      </c>
      <c r="AY277" s="184" t="s">
        <v>146</v>
      </c>
    </row>
    <row r="278" spans="2:65" s="12" customFormat="1" ht="11.25">
      <c r="B278" s="163"/>
      <c r="D278" s="144" t="s">
        <v>476</v>
      </c>
      <c r="E278" s="164" t="s">
        <v>21</v>
      </c>
      <c r="F278" s="165" t="s">
        <v>3194</v>
      </c>
      <c r="H278" s="166">
        <v>1.113</v>
      </c>
      <c r="I278" s="167"/>
      <c r="L278" s="163"/>
      <c r="M278" s="168"/>
      <c r="T278" s="169"/>
      <c r="AT278" s="164" t="s">
        <v>476</v>
      </c>
      <c r="AU278" s="164" t="s">
        <v>86</v>
      </c>
      <c r="AV278" s="12" t="s">
        <v>86</v>
      </c>
      <c r="AW278" s="12" t="s">
        <v>38</v>
      </c>
      <c r="AX278" s="12" t="s">
        <v>77</v>
      </c>
      <c r="AY278" s="164" t="s">
        <v>146</v>
      </c>
    </row>
    <row r="279" spans="2:65" s="14" customFormat="1" ht="11.25">
      <c r="B279" s="183"/>
      <c r="D279" s="144" t="s">
        <v>476</v>
      </c>
      <c r="E279" s="184" t="s">
        <v>21</v>
      </c>
      <c r="F279" s="185" t="s">
        <v>3137</v>
      </c>
      <c r="H279" s="184" t="s">
        <v>21</v>
      </c>
      <c r="I279" s="186"/>
      <c r="L279" s="183"/>
      <c r="M279" s="187"/>
      <c r="T279" s="188"/>
      <c r="AT279" s="184" t="s">
        <v>476</v>
      </c>
      <c r="AU279" s="184" t="s">
        <v>86</v>
      </c>
      <c r="AV279" s="14" t="s">
        <v>84</v>
      </c>
      <c r="AW279" s="14" t="s">
        <v>38</v>
      </c>
      <c r="AX279" s="14" t="s">
        <v>77</v>
      </c>
      <c r="AY279" s="184" t="s">
        <v>146</v>
      </c>
    </row>
    <row r="280" spans="2:65" s="12" customFormat="1" ht="11.25">
      <c r="B280" s="163"/>
      <c r="D280" s="144" t="s">
        <v>476</v>
      </c>
      <c r="E280" s="164" t="s">
        <v>21</v>
      </c>
      <c r="F280" s="165" t="s">
        <v>3195</v>
      </c>
      <c r="H280" s="166">
        <v>3.7280000000000002</v>
      </c>
      <c r="I280" s="167"/>
      <c r="L280" s="163"/>
      <c r="M280" s="168"/>
      <c r="T280" s="169"/>
      <c r="AT280" s="164" t="s">
        <v>476</v>
      </c>
      <c r="AU280" s="164" t="s">
        <v>86</v>
      </c>
      <c r="AV280" s="12" t="s">
        <v>86</v>
      </c>
      <c r="AW280" s="12" t="s">
        <v>38</v>
      </c>
      <c r="AX280" s="12" t="s">
        <v>77</v>
      </c>
      <c r="AY280" s="164" t="s">
        <v>146</v>
      </c>
    </row>
    <row r="281" spans="2:65" s="13" customFormat="1" ht="11.25">
      <c r="B281" s="170"/>
      <c r="D281" s="144" t="s">
        <v>476</v>
      </c>
      <c r="E281" s="171" t="s">
        <v>831</v>
      </c>
      <c r="F281" s="172" t="s">
        <v>479</v>
      </c>
      <c r="H281" s="173">
        <v>124.858</v>
      </c>
      <c r="I281" s="174"/>
      <c r="L281" s="170"/>
      <c r="M281" s="175"/>
      <c r="T281" s="176"/>
      <c r="AT281" s="171" t="s">
        <v>476</v>
      </c>
      <c r="AU281" s="171" t="s">
        <v>86</v>
      </c>
      <c r="AV281" s="13" t="s">
        <v>168</v>
      </c>
      <c r="AW281" s="13" t="s">
        <v>38</v>
      </c>
      <c r="AX281" s="13" t="s">
        <v>84</v>
      </c>
      <c r="AY281" s="171" t="s">
        <v>146</v>
      </c>
    </row>
    <row r="282" spans="2:65" s="1" customFormat="1" ht="16.5" customHeight="1">
      <c r="B282" s="33"/>
      <c r="C282" s="130" t="s">
        <v>244</v>
      </c>
      <c r="D282" s="130" t="s">
        <v>147</v>
      </c>
      <c r="E282" s="131" t="s">
        <v>1251</v>
      </c>
      <c r="F282" s="132" t="s">
        <v>1252</v>
      </c>
      <c r="G282" s="133" t="s">
        <v>472</v>
      </c>
      <c r="H282" s="134">
        <v>249.71600000000001</v>
      </c>
      <c r="I282" s="135"/>
      <c r="J282" s="136">
        <f>ROUND(I282*H282,2)</f>
        <v>0</v>
      </c>
      <c r="K282" s="132" t="s">
        <v>967</v>
      </c>
      <c r="L282" s="137"/>
      <c r="M282" s="138" t="s">
        <v>21</v>
      </c>
      <c r="N282" s="139" t="s">
        <v>48</v>
      </c>
      <c r="P282" s="140">
        <f>O282*H282</f>
        <v>0</v>
      </c>
      <c r="Q282" s="140">
        <v>1</v>
      </c>
      <c r="R282" s="140">
        <f>Q282*H282</f>
        <v>249.71600000000001</v>
      </c>
      <c r="S282" s="140">
        <v>0</v>
      </c>
      <c r="T282" s="141">
        <f>S282*H282</f>
        <v>0</v>
      </c>
      <c r="AR282" s="142" t="s">
        <v>189</v>
      </c>
      <c r="AT282" s="142" t="s">
        <v>147</v>
      </c>
      <c r="AU282" s="142" t="s">
        <v>86</v>
      </c>
      <c r="AY282" s="18" t="s">
        <v>146</v>
      </c>
      <c r="BE282" s="143">
        <f>IF(N282="základní",J282,0)</f>
        <v>0</v>
      </c>
      <c r="BF282" s="143">
        <f>IF(N282="snížená",J282,0)</f>
        <v>0</v>
      </c>
      <c r="BG282" s="143">
        <f>IF(N282="zákl. přenesená",J282,0)</f>
        <v>0</v>
      </c>
      <c r="BH282" s="143">
        <f>IF(N282="sníž. přenesená",J282,0)</f>
        <v>0</v>
      </c>
      <c r="BI282" s="143">
        <f>IF(N282="nulová",J282,0)</f>
        <v>0</v>
      </c>
      <c r="BJ282" s="18" t="s">
        <v>84</v>
      </c>
      <c r="BK282" s="143">
        <f>ROUND(I282*H282,2)</f>
        <v>0</v>
      </c>
      <c r="BL282" s="18" t="s">
        <v>168</v>
      </c>
      <c r="BM282" s="142" t="s">
        <v>1253</v>
      </c>
    </row>
    <row r="283" spans="2:65" s="1" customFormat="1" ht="11.25">
      <c r="B283" s="33"/>
      <c r="D283" s="144" t="s">
        <v>154</v>
      </c>
      <c r="F283" s="145" t="s">
        <v>1252</v>
      </c>
      <c r="I283" s="146"/>
      <c r="L283" s="33"/>
      <c r="M283" s="147"/>
      <c r="T283" s="54"/>
      <c r="AT283" s="18" t="s">
        <v>154</v>
      </c>
      <c r="AU283" s="18" t="s">
        <v>86</v>
      </c>
    </row>
    <row r="284" spans="2:65" s="12" customFormat="1" ht="11.25">
      <c r="B284" s="163"/>
      <c r="D284" s="144" t="s">
        <v>476</v>
      </c>
      <c r="E284" s="164" t="s">
        <v>21</v>
      </c>
      <c r="F284" s="165" t="s">
        <v>831</v>
      </c>
      <c r="H284" s="166">
        <v>124.858</v>
      </c>
      <c r="I284" s="167"/>
      <c r="L284" s="163"/>
      <c r="M284" s="168"/>
      <c r="T284" s="169"/>
      <c r="AT284" s="164" t="s">
        <v>476</v>
      </c>
      <c r="AU284" s="164" t="s">
        <v>86</v>
      </c>
      <c r="AV284" s="12" t="s">
        <v>86</v>
      </c>
      <c r="AW284" s="12" t="s">
        <v>38</v>
      </c>
      <c r="AX284" s="12" t="s">
        <v>84</v>
      </c>
      <c r="AY284" s="164" t="s">
        <v>146</v>
      </c>
    </row>
    <row r="285" spans="2:65" s="12" customFormat="1" ht="11.25">
      <c r="B285" s="163"/>
      <c r="D285" s="144" t="s">
        <v>476</v>
      </c>
      <c r="F285" s="165" t="s">
        <v>3196</v>
      </c>
      <c r="H285" s="166">
        <v>249.71600000000001</v>
      </c>
      <c r="I285" s="167"/>
      <c r="L285" s="163"/>
      <c r="M285" s="168"/>
      <c r="T285" s="169"/>
      <c r="AT285" s="164" t="s">
        <v>476</v>
      </c>
      <c r="AU285" s="164" t="s">
        <v>86</v>
      </c>
      <c r="AV285" s="12" t="s">
        <v>86</v>
      </c>
      <c r="AW285" s="12" t="s">
        <v>4</v>
      </c>
      <c r="AX285" s="12" t="s">
        <v>84</v>
      </c>
      <c r="AY285" s="164" t="s">
        <v>146</v>
      </c>
    </row>
    <row r="286" spans="2:65" s="1" customFormat="1" ht="21.75" customHeight="1">
      <c r="B286" s="33"/>
      <c r="C286" s="149" t="s">
        <v>7</v>
      </c>
      <c r="D286" s="149" t="s">
        <v>195</v>
      </c>
      <c r="E286" s="150" t="s">
        <v>3197</v>
      </c>
      <c r="F286" s="151" t="s">
        <v>3198</v>
      </c>
      <c r="G286" s="152" t="s">
        <v>722</v>
      </c>
      <c r="H286" s="153">
        <v>311.14999999999998</v>
      </c>
      <c r="I286" s="154"/>
      <c r="J286" s="155">
        <f>ROUND(I286*H286,2)</f>
        <v>0</v>
      </c>
      <c r="K286" s="151" t="s">
        <v>967</v>
      </c>
      <c r="L286" s="33"/>
      <c r="M286" s="156" t="s">
        <v>21</v>
      </c>
      <c r="N286" s="157" t="s">
        <v>48</v>
      </c>
      <c r="P286" s="140">
        <f>O286*H286</f>
        <v>0</v>
      </c>
      <c r="Q286" s="140">
        <v>0</v>
      </c>
      <c r="R286" s="140">
        <f>Q286*H286</f>
        <v>0</v>
      </c>
      <c r="S286" s="140">
        <v>0</v>
      </c>
      <c r="T286" s="141">
        <f>S286*H286</f>
        <v>0</v>
      </c>
      <c r="AR286" s="142" t="s">
        <v>168</v>
      </c>
      <c r="AT286" s="142" t="s">
        <v>195</v>
      </c>
      <c r="AU286" s="142" t="s">
        <v>86</v>
      </c>
      <c r="AY286" s="18" t="s">
        <v>146</v>
      </c>
      <c r="BE286" s="143">
        <f>IF(N286="základní",J286,0)</f>
        <v>0</v>
      </c>
      <c r="BF286" s="143">
        <f>IF(N286="snížená",J286,0)</f>
        <v>0</v>
      </c>
      <c r="BG286" s="143">
        <f>IF(N286="zákl. přenesená",J286,0)</f>
        <v>0</v>
      </c>
      <c r="BH286" s="143">
        <f>IF(N286="sníž. přenesená",J286,0)</f>
        <v>0</v>
      </c>
      <c r="BI286" s="143">
        <f>IF(N286="nulová",J286,0)</f>
        <v>0</v>
      </c>
      <c r="BJ286" s="18" t="s">
        <v>84</v>
      </c>
      <c r="BK286" s="143">
        <f>ROUND(I286*H286,2)</f>
        <v>0</v>
      </c>
      <c r="BL286" s="18" t="s">
        <v>168</v>
      </c>
      <c r="BM286" s="142" t="s">
        <v>1257</v>
      </c>
    </row>
    <row r="287" spans="2:65" s="1" customFormat="1" ht="19.5">
      <c r="B287" s="33"/>
      <c r="D287" s="144" t="s">
        <v>154</v>
      </c>
      <c r="F287" s="145" t="s">
        <v>3199</v>
      </c>
      <c r="I287" s="146"/>
      <c r="L287" s="33"/>
      <c r="M287" s="147"/>
      <c r="T287" s="54"/>
      <c r="AT287" s="18" t="s">
        <v>154</v>
      </c>
      <c r="AU287" s="18" t="s">
        <v>86</v>
      </c>
    </row>
    <row r="288" spans="2:65" s="1" customFormat="1" ht="11.25">
      <c r="B288" s="33"/>
      <c r="D288" s="181" t="s">
        <v>970</v>
      </c>
      <c r="F288" s="182" t="s">
        <v>3200</v>
      </c>
      <c r="I288" s="146"/>
      <c r="L288" s="33"/>
      <c r="M288" s="147"/>
      <c r="T288" s="54"/>
      <c r="AT288" s="18" t="s">
        <v>970</v>
      </c>
      <c r="AU288" s="18" t="s">
        <v>86</v>
      </c>
    </row>
    <row r="289" spans="2:65" s="14" customFormat="1" ht="11.25">
      <c r="B289" s="183"/>
      <c r="D289" s="144" t="s">
        <v>476</v>
      </c>
      <c r="E289" s="184" t="s">
        <v>21</v>
      </c>
      <c r="F289" s="185" t="s">
        <v>3098</v>
      </c>
      <c r="H289" s="184" t="s">
        <v>21</v>
      </c>
      <c r="I289" s="186"/>
      <c r="L289" s="183"/>
      <c r="M289" s="187"/>
      <c r="T289" s="188"/>
      <c r="AT289" s="184" t="s">
        <v>476</v>
      </c>
      <c r="AU289" s="184" t="s">
        <v>86</v>
      </c>
      <c r="AV289" s="14" t="s">
        <v>84</v>
      </c>
      <c r="AW289" s="14" t="s">
        <v>38</v>
      </c>
      <c r="AX289" s="14" t="s">
        <v>77</v>
      </c>
      <c r="AY289" s="184" t="s">
        <v>146</v>
      </c>
    </row>
    <row r="290" spans="2:65" s="12" customFormat="1" ht="11.25">
      <c r="B290" s="163"/>
      <c r="D290" s="144" t="s">
        <v>476</v>
      </c>
      <c r="E290" s="164" t="s">
        <v>21</v>
      </c>
      <c r="F290" s="165" t="s">
        <v>3201</v>
      </c>
      <c r="H290" s="166">
        <v>231.95</v>
      </c>
      <c r="I290" s="167"/>
      <c r="L290" s="163"/>
      <c r="M290" s="168"/>
      <c r="T290" s="169"/>
      <c r="AT290" s="164" t="s">
        <v>476</v>
      </c>
      <c r="AU290" s="164" t="s">
        <v>86</v>
      </c>
      <c r="AV290" s="12" t="s">
        <v>86</v>
      </c>
      <c r="AW290" s="12" t="s">
        <v>38</v>
      </c>
      <c r="AX290" s="12" t="s">
        <v>77</v>
      </c>
      <c r="AY290" s="164" t="s">
        <v>146</v>
      </c>
    </row>
    <row r="291" spans="2:65" s="14" customFormat="1" ht="11.25">
      <c r="B291" s="183"/>
      <c r="D291" s="144" t="s">
        <v>476</v>
      </c>
      <c r="E291" s="184" t="s">
        <v>21</v>
      </c>
      <c r="F291" s="185" t="s">
        <v>3100</v>
      </c>
      <c r="H291" s="184" t="s">
        <v>21</v>
      </c>
      <c r="I291" s="186"/>
      <c r="L291" s="183"/>
      <c r="M291" s="187"/>
      <c r="T291" s="188"/>
      <c r="AT291" s="184" t="s">
        <v>476</v>
      </c>
      <c r="AU291" s="184" t="s">
        <v>86</v>
      </c>
      <c r="AV291" s="14" t="s">
        <v>84</v>
      </c>
      <c r="AW291" s="14" t="s">
        <v>38</v>
      </c>
      <c r="AX291" s="14" t="s">
        <v>77</v>
      </c>
      <c r="AY291" s="184" t="s">
        <v>146</v>
      </c>
    </row>
    <row r="292" spans="2:65" s="12" customFormat="1" ht="11.25">
      <c r="B292" s="163"/>
      <c r="D292" s="144" t="s">
        <v>476</v>
      </c>
      <c r="E292" s="164" t="s">
        <v>21</v>
      </c>
      <c r="F292" s="165" t="s">
        <v>3202</v>
      </c>
      <c r="H292" s="166">
        <v>79.2</v>
      </c>
      <c r="I292" s="167"/>
      <c r="L292" s="163"/>
      <c r="M292" s="168"/>
      <c r="T292" s="169"/>
      <c r="AT292" s="164" t="s">
        <v>476</v>
      </c>
      <c r="AU292" s="164" t="s">
        <v>86</v>
      </c>
      <c r="AV292" s="12" t="s">
        <v>86</v>
      </c>
      <c r="AW292" s="12" t="s">
        <v>38</v>
      </c>
      <c r="AX292" s="12" t="s">
        <v>77</v>
      </c>
      <c r="AY292" s="164" t="s">
        <v>146</v>
      </c>
    </row>
    <row r="293" spans="2:65" s="13" customFormat="1" ht="11.25">
      <c r="B293" s="170"/>
      <c r="D293" s="144" t="s">
        <v>476</v>
      </c>
      <c r="E293" s="171" t="s">
        <v>836</v>
      </c>
      <c r="F293" s="172" t="s">
        <v>479</v>
      </c>
      <c r="H293" s="173">
        <v>311.14999999999998</v>
      </c>
      <c r="I293" s="174"/>
      <c r="L293" s="170"/>
      <c r="M293" s="175"/>
      <c r="T293" s="176"/>
      <c r="AT293" s="171" t="s">
        <v>476</v>
      </c>
      <c r="AU293" s="171" t="s">
        <v>86</v>
      </c>
      <c r="AV293" s="13" t="s">
        <v>168</v>
      </c>
      <c r="AW293" s="13" t="s">
        <v>38</v>
      </c>
      <c r="AX293" s="13" t="s">
        <v>84</v>
      </c>
      <c r="AY293" s="171" t="s">
        <v>146</v>
      </c>
    </row>
    <row r="294" spans="2:65" s="1" customFormat="1" ht="16.5" customHeight="1">
      <c r="B294" s="33"/>
      <c r="C294" s="149" t="s">
        <v>253</v>
      </c>
      <c r="D294" s="149" t="s">
        <v>195</v>
      </c>
      <c r="E294" s="150" t="s">
        <v>3203</v>
      </c>
      <c r="F294" s="151" t="s">
        <v>3204</v>
      </c>
      <c r="G294" s="152" t="s">
        <v>722</v>
      </c>
      <c r="H294" s="153">
        <v>311.14999999999998</v>
      </c>
      <c r="I294" s="154"/>
      <c r="J294" s="155">
        <f>ROUND(I294*H294,2)</f>
        <v>0</v>
      </c>
      <c r="K294" s="151" t="s">
        <v>967</v>
      </c>
      <c r="L294" s="33"/>
      <c r="M294" s="156" t="s">
        <v>21</v>
      </c>
      <c r="N294" s="157" t="s">
        <v>48</v>
      </c>
      <c r="P294" s="140">
        <f>O294*H294</f>
        <v>0</v>
      </c>
      <c r="Q294" s="140">
        <v>0</v>
      </c>
      <c r="R294" s="140">
        <f>Q294*H294</f>
        <v>0</v>
      </c>
      <c r="S294" s="140">
        <v>0</v>
      </c>
      <c r="T294" s="141">
        <f>S294*H294</f>
        <v>0</v>
      </c>
      <c r="AR294" s="142" t="s">
        <v>168</v>
      </c>
      <c r="AT294" s="142" t="s">
        <v>195</v>
      </c>
      <c r="AU294" s="142" t="s">
        <v>86</v>
      </c>
      <c r="AY294" s="18" t="s">
        <v>146</v>
      </c>
      <c r="BE294" s="143">
        <f>IF(N294="základní",J294,0)</f>
        <v>0</v>
      </c>
      <c r="BF294" s="143">
        <f>IF(N294="snížená",J294,0)</f>
        <v>0</v>
      </c>
      <c r="BG294" s="143">
        <f>IF(N294="zákl. přenesená",J294,0)</f>
        <v>0</v>
      </c>
      <c r="BH294" s="143">
        <f>IF(N294="sníž. přenesená",J294,0)</f>
        <v>0</v>
      </c>
      <c r="BI294" s="143">
        <f>IF(N294="nulová",J294,0)</f>
        <v>0</v>
      </c>
      <c r="BJ294" s="18" t="s">
        <v>84</v>
      </c>
      <c r="BK294" s="143">
        <f>ROUND(I294*H294,2)</f>
        <v>0</v>
      </c>
      <c r="BL294" s="18" t="s">
        <v>168</v>
      </c>
      <c r="BM294" s="142" t="s">
        <v>1264</v>
      </c>
    </row>
    <row r="295" spans="2:65" s="1" customFormat="1" ht="11.25">
      <c r="B295" s="33"/>
      <c r="D295" s="144" t="s">
        <v>154</v>
      </c>
      <c r="F295" s="145" t="s">
        <v>3205</v>
      </c>
      <c r="I295" s="146"/>
      <c r="L295" s="33"/>
      <c r="M295" s="147"/>
      <c r="T295" s="54"/>
      <c r="AT295" s="18" t="s">
        <v>154</v>
      </c>
      <c r="AU295" s="18" t="s">
        <v>86</v>
      </c>
    </row>
    <row r="296" spans="2:65" s="1" customFormat="1" ht="11.25">
      <c r="B296" s="33"/>
      <c r="D296" s="181" t="s">
        <v>970</v>
      </c>
      <c r="F296" s="182" t="s">
        <v>3206</v>
      </c>
      <c r="I296" s="146"/>
      <c r="L296" s="33"/>
      <c r="M296" s="147"/>
      <c r="T296" s="54"/>
      <c r="AT296" s="18" t="s">
        <v>970</v>
      </c>
      <c r="AU296" s="18" t="s">
        <v>86</v>
      </c>
    </row>
    <row r="297" spans="2:65" s="1" customFormat="1" ht="107.25">
      <c r="B297" s="33"/>
      <c r="D297" s="144" t="s">
        <v>984</v>
      </c>
      <c r="F297" s="148" t="s">
        <v>3207</v>
      </c>
      <c r="I297" s="146"/>
      <c r="L297" s="33"/>
      <c r="M297" s="147"/>
      <c r="T297" s="54"/>
      <c r="AT297" s="18" t="s">
        <v>984</v>
      </c>
      <c r="AU297" s="18" t="s">
        <v>86</v>
      </c>
    </row>
    <row r="298" spans="2:65" s="12" customFormat="1" ht="11.25">
      <c r="B298" s="163"/>
      <c r="D298" s="144" t="s">
        <v>476</v>
      </c>
      <c r="E298" s="164" t="s">
        <v>21</v>
      </c>
      <c r="F298" s="165" t="s">
        <v>836</v>
      </c>
      <c r="H298" s="166">
        <v>311.14999999999998</v>
      </c>
      <c r="I298" s="167"/>
      <c r="L298" s="163"/>
      <c r="M298" s="168"/>
      <c r="T298" s="169"/>
      <c r="AT298" s="164" t="s">
        <v>476</v>
      </c>
      <c r="AU298" s="164" t="s">
        <v>86</v>
      </c>
      <c r="AV298" s="12" t="s">
        <v>86</v>
      </c>
      <c r="AW298" s="12" t="s">
        <v>38</v>
      </c>
      <c r="AX298" s="12" t="s">
        <v>84</v>
      </c>
      <c r="AY298" s="164" t="s">
        <v>146</v>
      </c>
    </row>
    <row r="299" spans="2:65" s="1" customFormat="1" ht="16.5" customHeight="1">
      <c r="B299" s="33"/>
      <c r="C299" s="130" t="s">
        <v>257</v>
      </c>
      <c r="D299" s="130" t="s">
        <v>147</v>
      </c>
      <c r="E299" s="131" t="s">
        <v>1267</v>
      </c>
      <c r="F299" s="132" t="s">
        <v>1268</v>
      </c>
      <c r="G299" s="133" t="s">
        <v>150</v>
      </c>
      <c r="H299" s="134">
        <v>9.3350000000000009</v>
      </c>
      <c r="I299" s="135"/>
      <c r="J299" s="136">
        <f>ROUND(I299*H299,2)</f>
        <v>0</v>
      </c>
      <c r="K299" s="132" t="s">
        <v>967</v>
      </c>
      <c r="L299" s="137"/>
      <c r="M299" s="138" t="s">
        <v>21</v>
      </c>
      <c r="N299" s="139" t="s">
        <v>48</v>
      </c>
      <c r="P299" s="140">
        <f>O299*H299</f>
        <v>0</v>
      </c>
      <c r="Q299" s="140">
        <v>1E-3</v>
      </c>
      <c r="R299" s="140">
        <f>Q299*H299</f>
        <v>9.3350000000000013E-3</v>
      </c>
      <c r="S299" s="140">
        <v>0</v>
      </c>
      <c r="T299" s="141">
        <f>S299*H299</f>
        <v>0</v>
      </c>
      <c r="AR299" s="142" t="s">
        <v>189</v>
      </c>
      <c r="AT299" s="142" t="s">
        <v>147</v>
      </c>
      <c r="AU299" s="142" t="s">
        <v>86</v>
      </c>
      <c r="AY299" s="18" t="s">
        <v>146</v>
      </c>
      <c r="BE299" s="143">
        <f>IF(N299="základní",J299,0)</f>
        <v>0</v>
      </c>
      <c r="BF299" s="143">
        <f>IF(N299="snížená",J299,0)</f>
        <v>0</v>
      </c>
      <c r="BG299" s="143">
        <f>IF(N299="zákl. přenesená",J299,0)</f>
        <v>0</v>
      </c>
      <c r="BH299" s="143">
        <f>IF(N299="sníž. přenesená",J299,0)</f>
        <v>0</v>
      </c>
      <c r="BI299" s="143">
        <f>IF(N299="nulová",J299,0)</f>
        <v>0</v>
      </c>
      <c r="BJ299" s="18" t="s">
        <v>84</v>
      </c>
      <c r="BK299" s="143">
        <f>ROUND(I299*H299,2)</f>
        <v>0</v>
      </c>
      <c r="BL299" s="18" t="s">
        <v>168</v>
      </c>
      <c r="BM299" s="142" t="s">
        <v>1269</v>
      </c>
    </row>
    <row r="300" spans="2:65" s="1" customFormat="1" ht="11.25">
      <c r="B300" s="33"/>
      <c r="D300" s="144" t="s">
        <v>154</v>
      </c>
      <c r="F300" s="145" t="s">
        <v>1268</v>
      </c>
      <c r="I300" s="146"/>
      <c r="L300" s="33"/>
      <c r="M300" s="147"/>
      <c r="T300" s="54"/>
      <c r="AT300" s="18" t="s">
        <v>154</v>
      </c>
      <c r="AU300" s="18" t="s">
        <v>86</v>
      </c>
    </row>
    <row r="301" spans="2:65" s="12" customFormat="1" ht="11.25">
      <c r="B301" s="163"/>
      <c r="D301" s="144" t="s">
        <v>476</v>
      </c>
      <c r="E301" s="164" t="s">
        <v>21</v>
      </c>
      <c r="F301" s="165" t="s">
        <v>1270</v>
      </c>
      <c r="H301" s="166">
        <v>9.3350000000000009</v>
      </c>
      <c r="I301" s="167"/>
      <c r="L301" s="163"/>
      <c r="M301" s="168"/>
      <c r="T301" s="169"/>
      <c r="AT301" s="164" t="s">
        <v>476</v>
      </c>
      <c r="AU301" s="164" t="s">
        <v>86</v>
      </c>
      <c r="AV301" s="12" t="s">
        <v>86</v>
      </c>
      <c r="AW301" s="12" t="s">
        <v>38</v>
      </c>
      <c r="AX301" s="12" t="s">
        <v>84</v>
      </c>
      <c r="AY301" s="164" t="s">
        <v>146</v>
      </c>
    </row>
    <row r="302" spans="2:65" s="1" customFormat="1" ht="16.5" customHeight="1">
      <c r="B302" s="33"/>
      <c r="C302" s="149" t="s">
        <v>261</v>
      </c>
      <c r="D302" s="149" t="s">
        <v>195</v>
      </c>
      <c r="E302" s="150" t="s">
        <v>1271</v>
      </c>
      <c r="F302" s="151" t="s">
        <v>1272</v>
      </c>
      <c r="G302" s="152" t="s">
        <v>722</v>
      </c>
      <c r="H302" s="153">
        <v>311.14999999999998</v>
      </c>
      <c r="I302" s="154"/>
      <c r="J302" s="155">
        <f>ROUND(I302*H302,2)</f>
        <v>0</v>
      </c>
      <c r="K302" s="151" t="s">
        <v>967</v>
      </c>
      <c r="L302" s="33"/>
      <c r="M302" s="156" t="s">
        <v>21</v>
      </c>
      <c r="N302" s="157" t="s">
        <v>48</v>
      </c>
      <c r="P302" s="140">
        <f>O302*H302</f>
        <v>0</v>
      </c>
      <c r="Q302" s="140">
        <v>0</v>
      </c>
      <c r="R302" s="140">
        <f>Q302*H302</f>
        <v>0</v>
      </c>
      <c r="S302" s="140">
        <v>0</v>
      </c>
      <c r="T302" s="141">
        <f>S302*H302</f>
        <v>0</v>
      </c>
      <c r="AR302" s="142" t="s">
        <v>168</v>
      </c>
      <c r="AT302" s="142" t="s">
        <v>195</v>
      </c>
      <c r="AU302" s="142" t="s">
        <v>86</v>
      </c>
      <c r="AY302" s="18" t="s">
        <v>146</v>
      </c>
      <c r="BE302" s="143">
        <f>IF(N302="základní",J302,0)</f>
        <v>0</v>
      </c>
      <c r="BF302" s="143">
        <f>IF(N302="snížená",J302,0)</f>
        <v>0</v>
      </c>
      <c r="BG302" s="143">
        <f>IF(N302="zákl. přenesená",J302,0)</f>
        <v>0</v>
      </c>
      <c r="BH302" s="143">
        <f>IF(N302="sníž. přenesená",J302,0)</f>
        <v>0</v>
      </c>
      <c r="BI302" s="143">
        <f>IF(N302="nulová",J302,0)</f>
        <v>0</v>
      </c>
      <c r="BJ302" s="18" t="s">
        <v>84</v>
      </c>
      <c r="BK302" s="143">
        <f>ROUND(I302*H302,2)</f>
        <v>0</v>
      </c>
      <c r="BL302" s="18" t="s">
        <v>168</v>
      </c>
      <c r="BM302" s="142" t="s">
        <v>1273</v>
      </c>
    </row>
    <row r="303" spans="2:65" s="1" customFormat="1" ht="11.25">
      <c r="B303" s="33"/>
      <c r="D303" s="144" t="s">
        <v>154</v>
      </c>
      <c r="F303" s="145" t="s">
        <v>1274</v>
      </c>
      <c r="I303" s="146"/>
      <c r="L303" s="33"/>
      <c r="M303" s="147"/>
      <c r="T303" s="54"/>
      <c r="AT303" s="18" t="s">
        <v>154</v>
      </c>
      <c r="AU303" s="18" t="s">
        <v>86</v>
      </c>
    </row>
    <row r="304" spans="2:65" s="1" customFormat="1" ht="11.25">
      <c r="B304" s="33"/>
      <c r="D304" s="181" t="s">
        <v>970</v>
      </c>
      <c r="F304" s="182" t="s">
        <v>1275</v>
      </c>
      <c r="I304" s="146"/>
      <c r="L304" s="33"/>
      <c r="M304" s="147"/>
      <c r="T304" s="54"/>
      <c r="AT304" s="18" t="s">
        <v>970</v>
      </c>
      <c r="AU304" s="18" t="s">
        <v>86</v>
      </c>
    </row>
    <row r="305" spans="2:65" s="12" customFormat="1" ht="11.25">
      <c r="B305" s="163"/>
      <c r="D305" s="144" t="s">
        <v>476</v>
      </c>
      <c r="E305" s="164" t="s">
        <v>21</v>
      </c>
      <c r="F305" s="165" t="s">
        <v>836</v>
      </c>
      <c r="H305" s="166">
        <v>311.14999999999998</v>
      </c>
      <c r="I305" s="167"/>
      <c r="L305" s="163"/>
      <c r="M305" s="168"/>
      <c r="T305" s="169"/>
      <c r="AT305" s="164" t="s">
        <v>476</v>
      </c>
      <c r="AU305" s="164" t="s">
        <v>86</v>
      </c>
      <c r="AV305" s="12" t="s">
        <v>86</v>
      </c>
      <c r="AW305" s="12" t="s">
        <v>38</v>
      </c>
      <c r="AX305" s="12" t="s">
        <v>84</v>
      </c>
      <c r="AY305" s="164" t="s">
        <v>146</v>
      </c>
    </row>
    <row r="306" spans="2:65" s="1" customFormat="1" ht="16.5" customHeight="1">
      <c r="B306" s="33"/>
      <c r="C306" s="149" t="s">
        <v>265</v>
      </c>
      <c r="D306" s="149" t="s">
        <v>195</v>
      </c>
      <c r="E306" s="150" t="s">
        <v>1283</v>
      </c>
      <c r="F306" s="151" t="s">
        <v>1284</v>
      </c>
      <c r="G306" s="152" t="s">
        <v>722</v>
      </c>
      <c r="H306" s="153">
        <v>311.14999999999998</v>
      </c>
      <c r="I306" s="154"/>
      <c r="J306" s="155">
        <f>ROUND(I306*H306,2)</f>
        <v>0</v>
      </c>
      <c r="K306" s="151" t="s">
        <v>967</v>
      </c>
      <c r="L306" s="33"/>
      <c r="M306" s="156" t="s">
        <v>21</v>
      </c>
      <c r="N306" s="157" t="s">
        <v>48</v>
      </c>
      <c r="P306" s="140">
        <f>O306*H306</f>
        <v>0</v>
      </c>
      <c r="Q306" s="140">
        <v>0</v>
      </c>
      <c r="R306" s="140">
        <f>Q306*H306</f>
        <v>0</v>
      </c>
      <c r="S306" s="140">
        <v>0</v>
      </c>
      <c r="T306" s="141">
        <f>S306*H306</f>
        <v>0</v>
      </c>
      <c r="AR306" s="142" t="s">
        <v>168</v>
      </c>
      <c r="AT306" s="142" t="s">
        <v>195</v>
      </c>
      <c r="AU306" s="142" t="s">
        <v>86</v>
      </c>
      <c r="AY306" s="18" t="s">
        <v>146</v>
      </c>
      <c r="BE306" s="143">
        <f>IF(N306="základní",J306,0)</f>
        <v>0</v>
      </c>
      <c r="BF306" s="143">
        <f>IF(N306="snížená",J306,0)</f>
        <v>0</v>
      </c>
      <c r="BG306" s="143">
        <f>IF(N306="zákl. přenesená",J306,0)</f>
        <v>0</v>
      </c>
      <c r="BH306" s="143">
        <f>IF(N306="sníž. přenesená",J306,0)</f>
        <v>0</v>
      </c>
      <c r="BI306" s="143">
        <f>IF(N306="nulová",J306,0)</f>
        <v>0</v>
      </c>
      <c r="BJ306" s="18" t="s">
        <v>84</v>
      </c>
      <c r="BK306" s="143">
        <f>ROUND(I306*H306,2)</f>
        <v>0</v>
      </c>
      <c r="BL306" s="18" t="s">
        <v>168</v>
      </c>
      <c r="BM306" s="142" t="s">
        <v>1285</v>
      </c>
    </row>
    <row r="307" spans="2:65" s="1" customFormat="1" ht="11.25">
      <c r="B307" s="33"/>
      <c r="D307" s="144" t="s">
        <v>154</v>
      </c>
      <c r="F307" s="145" t="s">
        <v>1286</v>
      </c>
      <c r="I307" s="146"/>
      <c r="L307" s="33"/>
      <c r="M307" s="147"/>
      <c r="T307" s="54"/>
      <c r="AT307" s="18" t="s">
        <v>154</v>
      </c>
      <c r="AU307" s="18" t="s">
        <v>86</v>
      </c>
    </row>
    <row r="308" spans="2:65" s="1" customFormat="1" ht="11.25">
      <c r="B308" s="33"/>
      <c r="D308" s="181" t="s">
        <v>970</v>
      </c>
      <c r="F308" s="182" t="s">
        <v>1287</v>
      </c>
      <c r="I308" s="146"/>
      <c r="L308" s="33"/>
      <c r="M308" s="147"/>
      <c r="T308" s="54"/>
      <c r="AT308" s="18" t="s">
        <v>970</v>
      </c>
      <c r="AU308" s="18" t="s">
        <v>86</v>
      </c>
    </row>
    <row r="309" spans="2:65" s="1" customFormat="1" ht="107.25">
      <c r="B309" s="33"/>
      <c r="D309" s="144" t="s">
        <v>984</v>
      </c>
      <c r="F309" s="148" t="s">
        <v>1288</v>
      </c>
      <c r="I309" s="146"/>
      <c r="L309" s="33"/>
      <c r="M309" s="147"/>
      <c r="T309" s="54"/>
      <c r="AT309" s="18" t="s">
        <v>984</v>
      </c>
      <c r="AU309" s="18" t="s">
        <v>86</v>
      </c>
    </row>
    <row r="310" spans="2:65" s="12" customFormat="1" ht="11.25">
      <c r="B310" s="163"/>
      <c r="D310" s="144" t="s">
        <v>476</v>
      </c>
      <c r="E310" s="164" t="s">
        <v>21</v>
      </c>
      <c r="F310" s="165" t="s">
        <v>836</v>
      </c>
      <c r="H310" s="166">
        <v>311.14999999999998</v>
      </c>
      <c r="I310" s="167"/>
      <c r="L310" s="163"/>
      <c r="M310" s="168"/>
      <c r="T310" s="169"/>
      <c r="AT310" s="164" t="s">
        <v>476</v>
      </c>
      <c r="AU310" s="164" t="s">
        <v>86</v>
      </c>
      <c r="AV310" s="12" t="s">
        <v>86</v>
      </c>
      <c r="AW310" s="12" t="s">
        <v>38</v>
      </c>
      <c r="AX310" s="12" t="s">
        <v>84</v>
      </c>
      <c r="AY310" s="164" t="s">
        <v>146</v>
      </c>
    </row>
    <row r="311" spans="2:65" s="1" customFormat="1" ht="16.5" customHeight="1">
      <c r="B311" s="33"/>
      <c r="C311" s="149" t="s">
        <v>269</v>
      </c>
      <c r="D311" s="149" t="s">
        <v>195</v>
      </c>
      <c r="E311" s="150" t="s">
        <v>1289</v>
      </c>
      <c r="F311" s="151" t="s">
        <v>1290</v>
      </c>
      <c r="G311" s="152" t="s">
        <v>738</v>
      </c>
      <c r="H311" s="153">
        <v>9.3350000000000009</v>
      </c>
      <c r="I311" s="154"/>
      <c r="J311" s="155">
        <f>ROUND(I311*H311,2)</f>
        <v>0</v>
      </c>
      <c r="K311" s="151" t="s">
        <v>967</v>
      </c>
      <c r="L311" s="33"/>
      <c r="M311" s="156" t="s">
        <v>21</v>
      </c>
      <c r="N311" s="157" t="s">
        <v>48</v>
      </c>
      <c r="P311" s="140">
        <f>O311*H311</f>
        <v>0</v>
      </c>
      <c r="Q311" s="140">
        <v>0</v>
      </c>
      <c r="R311" s="140">
        <f>Q311*H311</f>
        <v>0</v>
      </c>
      <c r="S311" s="140">
        <v>0</v>
      </c>
      <c r="T311" s="141">
        <f>S311*H311</f>
        <v>0</v>
      </c>
      <c r="AR311" s="142" t="s">
        <v>168</v>
      </c>
      <c r="AT311" s="142" t="s">
        <v>195</v>
      </c>
      <c r="AU311" s="142" t="s">
        <v>86</v>
      </c>
      <c r="AY311" s="18" t="s">
        <v>146</v>
      </c>
      <c r="BE311" s="143">
        <f>IF(N311="základní",J311,0)</f>
        <v>0</v>
      </c>
      <c r="BF311" s="143">
        <f>IF(N311="snížená",J311,0)</f>
        <v>0</v>
      </c>
      <c r="BG311" s="143">
        <f>IF(N311="zákl. přenesená",J311,0)</f>
        <v>0</v>
      </c>
      <c r="BH311" s="143">
        <f>IF(N311="sníž. přenesená",J311,0)</f>
        <v>0</v>
      </c>
      <c r="BI311" s="143">
        <f>IF(N311="nulová",J311,0)</f>
        <v>0</v>
      </c>
      <c r="BJ311" s="18" t="s">
        <v>84</v>
      </c>
      <c r="BK311" s="143">
        <f>ROUND(I311*H311,2)</f>
        <v>0</v>
      </c>
      <c r="BL311" s="18" t="s">
        <v>168</v>
      </c>
      <c r="BM311" s="142" t="s">
        <v>1291</v>
      </c>
    </row>
    <row r="312" spans="2:65" s="1" customFormat="1" ht="11.25">
      <c r="B312" s="33"/>
      <c r="D312" s="144" t="s">
        <v>154</v>
      </c>
      <c r="F312" s="145" t="s">
        <v>1292</v>
      </c>
      <c r="I312" s="146"/>
      <c r="L312" s="33"/>
      <c r="M312" s="147"/>
      <c r="T312" s="54"/>
      <c r="AT312" s="18" t="s">
        <v>154</v>
      </c>
      <c r="AU312" s="18" t="s">
        <v>86</v>
      </c>
    </row>
    <row r="313" spans="2:65" s="1" customFormat="1" ht="11.25">
      <c r="B313" s="33"/>
      <c r="D313" s="181" t="s">
        <v>970</v>
      </c>
      <c r="F313" s="182" t="s">
        <v>1293</v>
      </c>
      <c r="I313" s="146"/>
      <c r="L313" s="33"/>
      <c r="M313" s="147"/>
      <c r="T313" s="54"/>
      <c r="AT313" s="18" t="s">
        <v>970</v>
      </c>
      <c r="AU313" s="18" t="s">
        <v>86</v>
      </c>
    </row>
    <row r="314" spans="2:65" s="12" customFormat="1" ht="11.25">
      <c r="B314" s="163"/>
      <c r="D314" s="144" t="s">
        <v>476</v>
      </c>
      <c r="E314" s="164" t="s">
        <v>21</v>
      </c>
      <c r="F314" s="165" t="s">
        <v>1294</v>
      </c>
      <c r="H314" s="166">
        <v>9.3350000000000009</v>
      </c>
      <c r="I314" s="167"/>
      <c r="L314" s="163"/>
      <c r="M314" s="168"/>
      <c r="T314" s="169"/>
      <c r="AT314" s="164" t="s">
        <v>476</v>
      </c>
      <c r="AU314" s="164" t="s">
        <v>86</v>
      </c>
      <c r="AV314" s="12" t="s">
        <v>86</v>
      </c>
      <c r="AW314" s="12" t="s">
        <v>38</v>
      </c>
      <c r="AX314" s="12" t="s">
        <v>84</v>
      </c>
      <c r="AY314" s="164" t="s">
        <v>146</v>
      </c>
    </row>
    <row r="315" spans="2:65" s="1" customFormat="1" ht="16.5" customHeight="1">
      <c r="B315" s="33"/>
      <c r="C315" s="149" t="s">
        <v>273</v>
      </c>
      <c r="D315" s="149" t="s">
        <v>195</v>
      </c>
      <c r="E315" s="150" t="s">
        <v>3208</v>
      </c>
      <c r="F315" s="151" t="s">
        <v>3209</v>
      </c>
      <c r="G315" s="152" t="s">
        <v>786</v>
      </c>
      <c r="H315" s="153">
        <v>1</v>
      </c>
      <c r="I315" s="154"/>
      <c r="J315" s="155">
        <f>ROUND(I315*H315,2)</f>
        <v>0</v>
      </c>
      <c r="K315" s="151" t="s">
        <v>21</v>
      </c>
      <c r="L315" s="33"/>
      <c r="M315" s="156" t="s">
        <v>21</v>
      </c>
      <c r="N315" s="157" t="s">
        <v>48</v>
      </c>
      <c r="P315" s="140">
        <f>O315*H315</f>
        <v>0</v>
      </c>
      <c r="Q315" s="140">
        <v>0</v>
      </c>
      <c r="R315" s="140">
        <f>Q315*H315</f>
        <v>0</v>
      </c>
      <c r="S315" s="140">
        <v>0</v>
      </c>
      <c r="T315" s="141">
        <f>S315*H315</f>
        <v>0</v>
      </c>
      <c r="AR315" s="142" t="s">
        <v>168</v>
      </c>
      <c r="AT315" s="142" t="s">
        <v>195</v>
      </c>
      <c r="AU315" s="142" t="s">
        <v>86</v>
      </c>
      <c r="AY315" s="18" t="s">
        <v>146</v>
      </c>
      <c r="BE315" s="143">
        <f>IF(N315="základní",J315,0)</f>
        <v>0</v>
      </c>
      <c r="BF315" s="143">
        <f>IF(N315="snížená",J315,0)</f>
        <v>0</v>
      </c>
      <c r="BG315" s="143">
        <f>IF(N315="zákl. přenesená",J315,0)</f>
        <v>0</v>
      </c>
      <c r="BH315" s="143">
        <f>IF(N315="sníž. přenesená",J315,0)</f>
        <v>0</v>
      </c>
      <c r="BI315" s="143">
        <f>IF(N315="nulová",J315,0)</f>
        <v>0</v>
      </c>
      <c r="BJ315" s="18" t="s">
        <v>84</v>
      </c>
      <c r="BK315" s="143">
        <f>ROUND(I315*H315,2)</f>
        <v>0</v>
      </c>
      <c r="BL315" s="18" t="s">
        <v>168</v>
      </c>
      <c r="BM315" s="142" t="s">
        <v>3210</v>
      </c>
    </row>
    <row r="316" spans="2:65" s="1" customFormat="1" ht="19.5">
      <c r="B316" s="33"/>
      <c r="D316" s="144" t="s">
        <v>154</v>
      </c>
      <c r="F316" s="145" t="s">
        <v>3211</v>
      </c>
      <c r="I316" s="146"/>
      <c r="L316" s="33"/>
      <c r="M316" s="147"/>
      <c r="T316" s="54"/>
      <c r="AT316" s="18" t="s">
        <v>154</v>
      </c>
      <c r="AU316" s="18" t="s">
        <v>86</v>
      </c>
    </row>
    <row r="317" spans="2:65" s="12" customFormat="1" ht="11.25">
      <c r="B317" s="163"/>
      <c r="D317" s="144" t="s">
        <v>476</v>
      </c>
      <c r="E317" s="164" t="s">
        <v>21</v>
      </c>
      <c r="F317" s="165" t="s">
        <v>3033</v>
      </c>
      <c r="H317" s="166">
        <v>1</v>
      </c>
      <c r="I317" s="167"/>
      <c r="L317" s="163"/>
      <c r="M317" s="168"/>
      <c r="T317" s="169"/>
      <c r="AT317" s="164" t="s">
        <v>476</v>
      </c>
      <c r="AU317" s="164" t="s">
        <v>86</v>
      </c>
      <c r="AV317" s="12" t="s">
        <v>86</v>
      </c>
      <c r="AW317" s="12" t="s">
        <v>38</v>
      </c>
      <c r="AX317" s="12" t="s">
        <v>84</v>
      </c>
      <c r="AY317" s="164" t="s">
        <v>146</v>
      </c>
    </row>
    <row r="318" spans="2:65" s="11" customFormat="1" ht="22.9" customHeight="1">
      <c r="B318" s="120"/>
      <c r="D318" s="121" t="s">
        <v>76</v>
      </c>
      <c r="E318" s="158" t="s">
        <v>86</v>
      </c>
      <c r="F318" s="158" t="s">
        <v>1295</v>
      </c>
      <c r="I318" s="123"/>
      <c r="J318" s="159">
        <f>BK318</f>
        <v>0</v>
      </c>
      <c r="L318" s="120"/>
      <c r="M318" s="125"/>
      <c r="P318" s="126">
        <f>SUM(P319:P389)</f>
        <v>0</v>
      </c>
      <c r="R318" s="126">
        <f>SUM(R319:R389)</f>
        <v>64.23466925999999</v>
      </c>
      <c r="T318" s="127">
        <f>SUM(T319:T389)</f>
        <v>0</v>
      </c>
      <c r="AR318" s="121" t="s">
        <v>84</v>
      </c>
      <c r="AT318" s="128" t="s">
        <v>76</v>
      </c>
      <c r="AU318" s="128" t="s">
        <v>84</v>
      </c>
      <c r="AY318" s="121" t="s">
        <v>146</v>
      </c>
      <c r="BK318" s="129">
        <f>SUM(BK319:BK389)</f>
        <v>0</v>
      </c>
    </row>
    <row r="319" spans="2:65" s="1" customFormat="1" ht="24.2" customHeight="1">
      <c r="B319" s="33"/>
      <c r="C319" s="149" t="s">
        <v>277</v>
      </c>
      <c r="D319" s="149" t="s">
        <v>195</v>
      </c>
      <c r="E319" s="150" t="s">
        <v>1305</v>
      </c>
      <c r="F319" s="151" t="s">
        <v>1306</v>
      </c>
      <c r="G319" s="152" t="s">
        <v>251</v>
      </c>
      <c r="H319" s="153">
        <v>259.14999999999998</v>
      </c>
      <c r="I319" s="154"/>
      <c r="J319" s="155">
        <f>ROUND(I319*H319,2)</f>
        <v>0</v>
      </c>
      <c r="K319" s="151" t="s">
        <v>967</v>
      </c>
      <c r="L319" s="33"/>
      <c r="M319" s="156" t="s">
        <v>21</v>
      </c>
      <c r="N319" s="157" t="s">
        <v>48</v>
      </c>
      <c r="P319" s="140">
        <f>O319*H319</f>
        <v>0</v>
      </c>
      <c r="Q319" s="140">
        <v>0.2044</v>
      </c>
      <c r="R319" s="140">
        <f>Q319*H319</f>
        <v>52.970259999999996</v>
      </c>
      <c r="S319" s="140">
        <v>0</v>
      </c>
      <c r="T319" s="141">
        <f>S319*H319</f>
        <v>0</v>
      </c>
      <c r="AR319" s="142" t="s">
        <v>168</v>
      </c>
      <c r="AT319" s="142" t="s">
        <v>195</v>
      </c>
      <c r="AU319" s="142" t="s">
        <v>86</v>
      </c>
      <c r="AY319" s="18" t="s">
        <v>146</v>
      </c>
      <c r="BE319" s="143">
        <f>IF(N319="základní",J319,0)</f>
        <v>0</v>
      </c>
      <c r="BF319" s="143">
        <f>IF(N319="snížená",J319,0)</f>
        <v>0</v>
      </c>
      <c r="BG319" s="143">
        <f>IF(N319="zákl. přenesená",J319,0)</f>
        <v>0</v>
      </c>
      <c r="BH319" s="143">
        <f>IF(N319="sníž. přenesená",J319,0)</f>
        <v>0</v>
      </c>
      <c r="BI319" s="143">
        <f>IF(N319="nulová",J319,0)</f>
        <v>0</v>
      </c>
      <c r="BJ319" s="18" t="s">
        <v>84</v>
      </c>
      <c r="BK319" s="143">
        <f>ROUND(I319*H319,2)</f>
        <v>0</v>
      </c>
      <c r="BL319" s="18" t="s">
        <v>168</v>
      </c>
      <c r="BM319" s="142" t="s">
        <v>3212</v>
      </c>
    </row>
    <row r="320" spans="2:65" s="1" customFormat="1" ht="19.5">
      <c r="B320" s="33"/>
      <c r="D320" s="144" t="s">
        <v>154</v>
      </c>
      <c r="F320" s="145" t="s">
        <v>1308</v>
      </c>
      <c r="I320" s="146"/>
      <c r="L320" s="33"/>
      <c r="M320" s="147"/>
      <c r="T320" s="54"/>
      <c r="AT320" s="18" t="s">
        <v>154</v>
      </c>
      <c r="AU320" s="18" t="s">
        <v>86</v>
      </c>
    </row>
    <row r="321" spans="2:65" s="1" customFormat="1" ht="11.25">
      <c r="B321" s="33"/>
      <c r="D321" s="181" t="s">
        <v>970</v>
      </c>
      <c r="F321" s="182" t="s">
        <v>1309</v>
      </c>
      <c r="I321" s="146"/>
      <c r="L321" s="33"/>
      <c r="M321" s="147"/>
      <c r="T321" s="54"/>
      <c r="AT321" s="18" t="s">
        <v>970</v>
      </c>
      <c r="AU321" s="18" t="s">
        <v>86</v>
      </c>
    </row>
    <row r="322" spans="2:65" s="14" customFormat="1" ht="11.25">
      <c r="B322" s="183"/>
      <c r="D322" s="144" t="s">
        <v>476</v>
      </c>
      <c r="E322" s="184" t="s">
        <v>21</v>
      </c>
      <c r="F322" s="185" t="s">
        <v>3213</v>
      </c>
      <c r="H322" s="184" t="s">
        <v>21</v>
      </c>
      <c r="I322" s="186"/>
      <c r="L322" s="183"/>
      <c r="M322" s="187"/>
      <c r="T322" s="188"/>
      <c r="AT322" s="184" t="s">
        <v>476</v>
      </c>
      <c r="AU322" s="184" t="s">
        <v>86</v>
      </c>
      <c r="AV322" s="14" t="s">
        <v>84</v>
      </c>
      <c r="AW322" s="14" t="s">
        <v>38</v>
      </c>
      <c r="AX322" s="14" t="s">
        <v>77</v>
      </c>
      <c r="AY322" s="184" t="s">
        <v>146</v>
      </c>
    </row>
    <row r="323" spans="2:65" s="12" customFormat="1" ht="11.25">
      <c r="B323" s="163"/>
      <c r="D323" s="144" t="s">
        <v>476</v>
      </c>
      <c r="E323" s="164" t="s">
        <v>21</v>
      </c>
      <c r="F323" s="165" t="s">
        <v>3214</v>
      </c>
      <c r="H323" s="166">
        <v>6.5</v>
      </c>
      <c r="I323" s="167"/>
      <c r="L323" s="163"/>
      <c r="M323" s="168"/>
      <c r="T323" s="169"/>
      <c r="AT323" s="164" t="s">
        <v>476</v>
      </c>
      <c r="AU323" s="164" t="s">
        <v>86</v>
      </c>
      <c r="AV323" s="12" t="s">
        <v>86</v>
      </c>
      <c r="AW323" s="12" t="s">
        <v>38</v>
      </c>
      <c r="AX323" s="12" t="s">
        <v>77</v>
      </c>
      <c r="AY323" s="164" t="s">
        <v>146</v>
      </c>
    </row>
    <row r="324" spans="2:65" s="12" customFormat="1" ht="11.25">
      <c r="B324" s="163"/>
      <c r="D324" s="144" t="s">
        <v>476</v>
      </c>
      <c r="E324" s="164" t="s">
        <v>21</v>
      </c>
      <c r="F324" s="165" t="s">
        <v>3215</v>
      </c>
      <c r="H324" s="166">
        <v>58.95</v>
      </c>
      <c r="I324" s="167"/>
      <c r="L324" s="163"/>
      <c r="M324" s="168"/>
      <c r="T324" s="169"/>
      <c r="AT324" s="164" t="s">
        <v>476</v>
      </c>
      <c r="AU324" s="164" t="s">
        <v>86</v>
      </c>
      <c r="AV324" s="12" t="s">
        <v>86</v>
      </c>
      <c r="AW324" s="12" t="s">
        <v>38</v>
      </c>
      <c r="AX324" s="12" t="s">
        <v>77</v>
      </c>
      <c r="AY324" s="164" t="s">
        <v>146</v>
      </c>
    </row>
    <row r="325" spans="2:65" s="12" customFormat="1" ht="11.25">
      <c r="B325" s="163"/>
      <c r="D325" s="144" t="s">
        <v>476</v>
      </c>
      <c r="E325" s="164" t="s">
        <v>21</v>
      </c>
      <c r="F325" s="165" t="s">
        <v>3216</v>
      </c>
      <c r="H325" s="166">
        <v>3.8</v>
      </c>
      <c r="I325" s="167"/>
      <c r="L325" s="163"/>
      <c r="M325" s="168"/>
      <c r="T325" s="169"/>
      <c r="AT325" s="164" t="s">
        <v>476</v>
      </c>
      <c r="AU325" s="164" t="s">
        <v>86</v>
      </c>
      <c r="AV325" s="12" t="s">
        <v>86</v>
      </c>
      <c r="AW325" s="12" t="s">
        <v>38</v>
      </c>
      <c r="AX325" s="12" t="s">
        <v>77</v>
      </c>
      <c r="AY325" s="164" t="s">
        <v>146</v>
      </c>
    </row>
    <row r="326" spans="2:65" s="12" customFormat="1" ht="11.25">
      <c r="B326" s="163"/>
      <c r="D326" s="144" t="s">
        <v>476</v>
      </c>
      <c r="E326" s="164" t="s">
        <v>21</v>
      </c>
      <c r="F326" s="165" t="s">
        <v>3217</v>
      </c>
      <c r="H326" s="166">
        <v>162.30000000000001</v>
      </c>
      <c r="I326" s="167"/>
      <c r="L326" s="163"/>
      <c r="M326" s="168"/>
      <c r="T326" s="169"/>
      <c r="AT326" s="164" t="s">
        <v>476</v>
      </c>
      <c r="AU326" s="164" t="s">
        <v>86</v>
      </c>
      <c r="AV326" s="12" t="s">
        <v>86</v>
      </c>
      <c r="AW326" s="12" t="s">
        <v>38</v>
      </c>
      <c r="AX326" s="12" t="s">
        <v>77</v>
      </c>
      <c r="AY326" s="164" t="s">
        <v>146</v>
      </c>
    </row>
    <row r="327" spans="2:65" s="14" customFormat="1" ht="11.25">
      <c r="B327" s="183"/>
      <c r="D327" s="144" t="s">
        <v>476</v>
      </c>
      <c r="E327" s="184" t="s">
        <v>21</v>
      </c>
      <c r="F327" s="185" t="s">
        <v>3133</v>
      </c>
      <c r="H327" s="184" t="s">
        <v>21</v>
      </c>
      <c r="I327" s="186"/>
      <c r="L327" s="183"/>
      <c r="M327" s="187"/>
      <c r="T327" s="188"/>
      <c r="AT327" s="184" t="s">
        <v>476</v>
      </c>
      <c r="AU327" s="184" t="s">
        <v>86</v>
      </c>
      <c r="AV327" s="14" t="s">
        <v>84</v>
      </c>
      <c r="AW327" s="14" t="s">
        <v>38</v>
      </c>
      <c r="AX327" s="14" t="s">
        <v>77</v>
      </c>
      <c r="AY327" s="184" t="s">
        <v>146</v>
      </c>
    </row>
    <row r="328" spans="2:65" s="12" customFormat="1" ht="11.25">
      <c r="B328" s="163"/>
      <c r="D328" s="144" t="s">
        <v>476</v>
      </c>
      <c r="E328" s="164" t="s">
        <v>21</v>
      </c>
      <c r="F328" s="165" t="s">
        <v>3218</v>
      </c>
      <c r="H328" s="166">
        <v>5.2</v>
      </c>
      <c r="I328" s="167"/>
      <c r="L328" s="163"/>
      <c r="M328" s="168"/>
      <c r="T328" s="169"/>
      <c r="AT328" s="164" t="s">
        <v>476</v>
      </c>
      <c r="AU328" s="164" t="s">
        <v>86</v>
      </c>
      <c r="AV328" s="12" t="s">
        <v>86</v>
      </c>
      <c r="AW328" s="12" t="s">
        <v>38</v>
      </c>
      <c r="AX328" s="12" t="s">
        <v>77</v>
      </c>
      <c r="AY328" s="164" t="s">
        <v>146</v>
      </c>
    </row>
    <row r="329" spans="2:65" s="14" customFormat="1" ht="11.25">
      <c r="B329" s="183"/>
      <c r="D329" s="144" t="s">
        <v>476</v>
      </c>
      <c r="E329" s="184" t="s">
        <v>21</v>
      </c>
      <c r="F329" s="185" t="s">
        <v>3135</v>
      </c>
      <c r="H329" s="184" t="s">
        <v>21</v>
      </c>
      <c r="I329" s="186"/>
      <c r="L329" s="183"/>
      <c r="M329" s="187"/>
      <c r="T329" s="188"/>
      <c r="AT329" s="184" t="s">
        <v>476</v>
      </c>
      <c r="AU329" s="184" t="s">
        <v>86</v>
      </c>
      <c r="AV329" s="14" t="s">
        <v>84</v>
      </c>
      <c r="AW329" s="14" t="s">
        <v>38</v>
      </c>
      <c r="AX329" s="14" t="s">
        <v>77</v>
      </c>
      <c r="AY329" s="184" t="s">
        <v>146</v>
      </c>
    </row>
    <row r="330" spans="2:65" s="12" customFormat="1" ht="11.25">
      <c r="B330" s="163"/>
      <c r="D330" s="144" t="s">
        <v>476</v>
      </c>
      <c r="E330" s="164" t="s">
        <v>21</v>
      </c>
      <c r="F330" s="165" t="s">
        <v>3219</v>
      </c>
      <c r="H330" s="166">
        <v>5.3</v>
      </c>
      <c r="I330" s="167"/>
      <c r="L330" s="163"/>
      <c r="M330" s="168"/>
      <c r="T330" s="169"/>
      <c r="AT330" s="164" t="s">
        <v>476</v>
      </c>
      <c r="AU330" s="164" t="s">
        <v>86</v>
      </c>
      <c r="AV330" s="12" t="s">
        <v>86</v>
      </c>
      <c r="AW330" s="12" t="s">
        <v>38</v>
      </c>
      <c r="AX330" s="12" t="s">
        <v>77</v>
      </c>
      <c r="AY330" s="164" t="s">
        <v>146</v>
      </c>
    </row>
    <row r="331" spans="2:65" s="14" customFormat="1" ht="11.25">
      <c r="B331" s="183"/>
      <c r="D331" s="144" t="s">
        <v>476</v>
      </c>
      <c r="E331" s="184" t="s">
        <v>21</v>
      </c>
      <c r="F331" s="185" t="s">
        <v>3137</v>
      </c>
      <c r="H331" s="184" t="s">
        <v>21</v>
      </c>
      <c r="I331" s="186"/>
      <c r="L331" s="183"/>
      <c r="M331" s="187"/>
      <c r="T331" s="188"/>
      <c r="AT331" s="184" t="s">
        <v>476</v>
      </c>
      <c r="AU331" s="184" t="s">
        <v>86</v>
      </c>
      <c r="AV331" s="14" t="s">
        <v>84</v>
      </c>
      <c r="AW331" s="14" t="s">
        <v>38</v>
      </c>
      <c r="AX331" s="14" t="s">
        <v>77</v>
      </c>
      <c r="AY331" s="184" t="s">
        <v>146</v>
      </c>
    </row>
    <row r="332" spans="2:65" s="12" customFormat="1" ht="11.25">
      <c r="B332" s="163"/>
      <c r="D332" s="144" t="s">
        <v>476</v>
      </c>
      <c r="E332" s="164" t="s">
        <v>21</v>
      </c>
      <c r="F332" s="165" t="s">
        <v>3220</v>
      </c>
      <c r="H332" s="166">
        <v>17.100000000000001</v>
      </c>
      <c r="I332" s="167"/>
      <c r="L332" s="163"/>
      <c r="M332" s="168"/>
      <c r="T332" s="169"/>
      <c r="AT332" s="164" t="s">
        <v>476</v>
      </c>
      <c r="AU332" s="164" t="s">
        <v>86</v>
      </c>
      <c r="AV332" s="12" t="s">
        <v>86</v>
      </c>
      <c r="AW332" s="12" t="s">
        <v>38</v>
      </c>
      <c r="AX332" s="12" t="s">
        <v>77</v>
      </c>
      <c r="AY332" s="164" t="s">
        <v>146</v>
      </c>
    </row>
    <row r="333" spans="2:65" s="13" customFormat="1" ht="11.25">
      <c r="B333" s="170"/>
      <c r="D333" s="144" t="s">
        <v>476</v>
      </c>
      <c r="E333" s="171" t="s">
        <v>787</v>
      </c>
      <c r="F333" s="172" t="s">
        <v>479</v>
      </c>
      <c r="H333" s="173">
        <v>259.14999999999998</v>
      </c>
      <c r="I333" s="174"/>
      <c r="L333" s="170"/>
      <c r="M333" s="175"/>
      <c r="T333" s="176"/>
      <c r="AT333" s="171" t="s">
        <v>476</v>
      </c>
      <c r="AU333" s="171" t="s">
        <v>86</v>
      </c>
      <c r="AV333" s="13" t="s">
        <v>168</v>
      </c>
      <c r="AW333" s="13" t="s">
        <v>38</v>
      </c>
      <c r="AX333" s="13" t="s">
        <v>84</v>
      </c>
      <c r="AY333" s="171" t="s">
        <v>146</v>
      </c>
    </row>
    <row r="334" spans="2:65" s="1" customFormat="1" ht="16.5" customHeight="1">
      <c r="B334" s="33"/>
      <c r="C334" s="149" t="s">
        <v>281</v>
      </c>
      <c r="D334" s="149" t="s">
        <v>195</v>
      </c>
      <c r="E334" s="150" t="s">
        <v>3221</v>
      </c>
      <c r="F334" s="151" t="s">
        <v>3222</v>
      </c>
      <c r="G334" s="152" t="s">
        <v>738</v>
      </c>
      <c r="H334" s="153">
        <v>0.35199999999999998</v>
      </c>
      <c r="I334" s="154"/>
      <c r="J334" s="155">
        <f>ROUND(I334*H334,2)</f>
        <v>0</v>
      </c>
      <c r="K334" s="151" t="s">
        <v>967</v>
      </c>
      <c r="L334" s="33"/>
      <c r="M334" s="156" t="s">
        <v>21</v>
      </c>
      <c r="N334" s="157" t="s">
        <v>48</v>
      </c>
      <c r="P334" s="140">
        <f>O334*H334</f>
        <v>0</v>
      </c>
      <c r="Q334" s="140">
        <v>2.5018699999999998</v>
      </c>
      <c r="R334" s="140">
        <f>Q334*H334</f>
        <v>0.88065823999999993</v>
      </c>
      <c r="S334" s="140">
        <v>0</v>
      </c>
      <c r="T334" s="141">
        <f>S334*H334</f>
        <v>0</v>
      </c>
      <c r="AR334" s="142" t="s">
        <v>168</v>
      </c>
      <c r="AT334" s="142" t="s">
        <v>195</v>
      </c>
      <c r="AU334" s="142" t="s">
        <v>86</v>
      </c>
      <c r="AY334" s="18" t="s">
        <v>146</v>
      </c>
      <c r="BE334" s="143">
        <f>IF(N334="základní",J334,0)</f>
        <v>0</v>
      </c>
      <c r="BF334" s="143">
        <f>IF(N334="snížená",J334,0)</f>
        <v>0</v>
      </c>
      <c r="BG334" s="143">
        <f>IF(N334="zákl. přenesená",J334,0)</f>
        <v>0</v>
      </c>
      <c r="BH334" s="143">
        <f>IF(N334="sníž. přenesená",J334,0)</f>
        <v>0</v>
      </c>
      <c r="BI334" s="143">
        <f>IF(N334="nulová",J334,0)</f>
        <v>0</v>
      </c>
      <c r="BJ334" s="18" t="s">
        <v>84</v>
      </c>
      <c r="BK334" s="143">
        <f>ROUND(I334*H334,2)</f>
        <v>0</v>
      </c>
      <c r="BL334" s="18" t="s">
        <v>168</v>
      </c>
      <c r="BM334" s="142" t="s">
        <v>3223</v>
      </c>
    </row>
    <row r="335" spans="2:65" s="1" customFormat="1" ht="11.25">
      <c r="B335" s="33"/>
      <c r="D335" s="144" t="s">
        <v>154</v>
      </c>
      <c r="F335" s="145" t="s">
        <v>3224</v>
      </c>
      <c r="I335" s="146"/>
      <c r="L335" s="33"/>
      <c r="M335" s="147"/>
      <c r="T335" s="54"/>
      <c r="AT335" s="18" t="s">
        <v>154</v>
      </c>
      <c r="AU335" s="18" t="s">
        <v>86</v>
      </c>
    </row>
    <row r="336" spans="2:65" s="1" customFormat="1" ht="11.25">
      <c r="B336" s="33"/>
      <c r="D336" s="181" t="s">
        <v>970</v>
      </c>
      <c r="F336" s="182" t="s">
        <v>3225</v>
      </c>
      <c r="I336" s="146"/>
      <c r="L336" s="33"/>
      <c r="M336" s="147"/>
      <c r="T336" s="54"/>
      <c r="AT336" s="18" t="s">
        <v>970</v>
      </c>
      <c r="AU336" s="18" t="s">
        <v>86</v>
      </c>
    </row>
    <row r="337" spans="2:65" s="14" customFormat="1" ht="11.25">
      <c r="B337" s="183"/>
      <c r="D337" s="144" t="s">
        <v>476</v>
      </c>
      <c r="E337" s="184" t="s">
        <v>21</v>
      </c>
      <c r="F337" s="185" t="s">
        <v>3226</v>
      </c>
      <c r="H337" s="184" t="s">
        <v>21</v>
      </c>
      <c r="I337" s="186"/>
      <c r="L337" s="183"/>
      <c r="M337" s="187"/>
      <c r="T337" s="188"/>
      <c r="AT337" s="184" t="s">
        <v>476</v>
      </c>
      <c r="AU337" s="184" t="s">
        <v>86</v>
      </c>
      <c r="AV337" s="14" t="s">
        <v>84</v>
      </c>
      <c r="AW337" s="14" t="s">
        <v>38</v>
      </c>
      <c r="AX337" s="14" t="s">
        <v>77</v>
      </c>
      <c r="AY337" s="184" t="s">
        <v>146</v>
      </c>
    </row>
    <row r="338" spans="2:65" s="12" customFormat="1" ht="11.25">
      <c r="B338" s="163"/>
      <c r="D338" s="144" t="s">
        <v>476</v>
      </c>
      <c r="E338" s="164" t="s">
        <v>21</v>
      </c>
      <c r="F338" s="165" t="s">
        <v>3227</v>
      </c>
      <c r="H338" s="166">
        <v>0.16</v>
      </c>
      <c r="I338" s="167"/>
      <c r="L338" s="163"/>
      <c r="M338" s="168"/>
      <c r="T338" s="169"/>
      <c r="AT338" s="164" t="s">
        <v>476</v>
      </c>
      <c r="AU338" s="164" t="s">
        <v>86</v>
      </c>
      <c r="AV338" s="12" t="s">
        <v>86</v>
      </c>
      <c r="AW338" s="12" t="s">
        <v>38</v>
      </c>
      <c r="AX338" s="12" t="s">
        <v>77</v>
      </c>
      <c r="AY338" s="164" t="s">
        <v>146</v>
      </c>
    </row>
    <row r="339" spans="2:65" s="12" customFormat="1" ht="11.25">
      <c r="B339" s="163"/>
      <c r="D339" s="144" t="s">
        <v>476</v>
      </c>
      <c r="E339" s="164" t="s">
        <v>21</v>
      </c>
      <c r="F339" s="165" t="s">
        <v>3228</v>
      </c>
      <c r="H339" s="166">
        <v>0.192</v>
      </c>
      <c r="I339" s="167"/>
      <c r="L339" s="163"/>
      <c r="M339" s="168"/>
      <c r="T339" s="169"/>
      <c r="AT339" s="164" t="s">
        <v>476</v>
      </c>
      <c r="AU339" s="164" t="s">
        <v>86</v>
      </c>
      <c r="AV339" s="12" t="s">
        <v>86</v>
      </c>
      <c r="AW339" s="12" t="s">
        <v>38</v>
      </c>
      <c r="AX339" s="12" t="s">
        <v>77</v>
      </c>
      <c r="AY339" s="164" t="s">
        <v>146</v>
      </c>
    </row>
    <row r="340" spans="2:65" s="13" customFormat="1" ht="11.25">
      <c r="B340" s="170"/>
      <c r="D340" s="144" t="s">
        <v>476</v>
      </c>
      <c r="E340" s="171" t="s">
        <v>21</v>
      </c>
      <c r="F340" s="172" t="s">
        <v>479</v>
      </c>
      <c r="H340" s="173">
        <v>0.35199999999999998</v>
      </c>
      <c r="I340" s="174"/>
      <c r="L340" s="170"/>
      <c r="M340" s="175"/>
      <c r="T340" s="176"/>
      <c r="AT340" s="171" t="s">
        <v>476</v>
      </c>
      <c r="AU340" s="171" t="s">
        <v>86</v>
      </c>
      <c r="AV340" s="13" t="s">
        <v>168</v>
      </c>
      <c r="AW340" s="13" t="s">
        <v>38</v>
      </c>
      <c r="AX340" s="13" t="s">
        <v>84</v>
      </c>
      <c r="AY340" s="171" t="s">
        <v>146</v>
      </c>
    </row>
    <row r="341" spans="2:65" s="1" customFormat="1" ht="16.5" customHeight="1">
      <c r="B341" s="33"/>
      <c r="C341" s="149" t="s">
        <v>285</v>
      </c>
      <c r="D341" s="149" t="s">
        <v>195</v>
      </c>
      <c r="E341" s="150" t="s">
        <v>3229</v>
      </c>
      <c r="F341" s="151" t="s">
        <v>3230</v>
      </c>
      <c r="G341" s="152" t="s">
        <v>738</v>
      </c>
      <c r="H341" s="153">
        <v>3.8279999999999998</v>
      </c>
      <c r="I341" s="154"/>
      <c r="J341" s="155">
        <f>ROUND(I341*H341,2)</f>
        <v>0</v>
      </c>
      <c r="K341" s="151" t="s">
        <v>967</v>
      </c>
      <c r="L341" s="33"/>
      <c r="M341" s="156" t="s">
        <v>21</v>
      </c>
      <c r="N341" s="157" t="s">
        <v>48</v>
      </c>
      <c r="P341" s="140">
        <f>O341*H341</f>
        <v>0</v>
      </c>
      <c r="Q341" s="140">
        <v>2.55328</v>
      </c>
      <c r="R341" s="140">
        <f>Q341*H341</f>
        <v>9.7739558399999993</v>
      </c>
      <c r="S341" s="140">
        <v>0</v>
      </c>
      <c r="T341" s="141">
        <f>S341*H341</f>
        <v>0</v>
      </c>
      <c r="AR341" s="142" t="s">
        <v>168</v>
      </c>
      <c r="AT341" s="142" t="s">
        <v>195</v>
      </c>
      <c r="AU341" s="142" t="s">
        <v>86</v>
      </c>
      <c r="AY341" s="18" t="s">
        <v>146</v>
      </c>
      <c r="BE341" s="143">
        <f>IF(N341="základní",J341,0)</f>
        <v>0</v>
      </c>
      <c r="BF341" s="143">
        <f>IF(N341="snížená",J341,0)</f>
        <v>0</v>
      </c>
      <c r="BG341" s="143">
        <f>IF(N341="zákl. přenesená",J341,0)</f>
        <v>0</v>
      </c>
      <c r="BH341" s="143">
        <f>IF(N341="sníž. přenesená",J341,0)</f>
        <v>0</v>
      </c>
      <c r="BI341" s="143">
        <f>IF(N341="nulová",J341,0)</f>
        <v>0</v>
      </c>
      <c r="BJ341" s="18" t="s">
        <v>84</v>
      </c>
      <c r="BK341" s="143">
        <f>ROUND(I341*H341,2)</f>
        <v>0</v>
      </c>
      <c r="BL341" s="18" t="s">
        <v>168</v>
      </c>
      <c r="BM341" s="142" t="s">
        <v>3231</v>
      </c>
    </row>
    <row r="342" spans="2:65" s="1" customFormat="1" ht="11.25">
      <c r="B342" s="33"/>
      <c r="D342" s="144" t="s">
        <v>154</v>
      </c>
      <c r="F342" s="145" t="s">
        <v>3232</v>
      </c>
      <c r="I342" s="146"/>
      <c r="L342" s="33"/>
      <c r="M342" s="147"/>
      <c r="T342" s="54"/>
      <c r="AT342" s="18" t="s">
        <v>154</v>
      </c>
      <c r="AU342" s="18" t="s">
        <v>86</v>
      </c>
    </row>
    <row r="343" spans="2:65" s="1" customFormat="1" ht="11.25">
      <c r="B343" s="33"/>
      <c r="D343" s="181" t="s">
        <v>970</v>
      </c>
      <c r="F343" s="182" t="s">
        <v>3233</v>
      </c>
      <c r="I343" s="146"/>
      <c r="L343" s="33"/>
      <c r="M343" s="147"/>
      <c r="T343" s="54"/>
      <c r="AT343" s="18" t="s">
        <v>970</v>
      </c>
      <c r="AU343" s="18" t="s">
        <v>86</v>
      </c>
    </row>
    <row r="344" spans="2:65" s="1" customFormat="1" ht="19.5">
      <c r="B344" s="33"/>
      <c r="D344" s="144" t="s">
        <v>156</v>
      </c>
      <c r="F344" s="148" t="s">
        <v>3234</v>
      </c>
      <c r="I344" s="146"/>
      <c r="L344" s="33"/>
      <c r="M344" s="147"/>
      <c r="T344" s="54"/>
      <c r="AT344" s="18" t="s">
        <v>156</v>
      </c>
      <c r="AU344" s="18" t="s">
        <v>86</v>
      </c>
    </row>
    <row r="345" spans="2:65" s="14" customFormat="1" ht="11.25">
      <c r="B345" s="183"/>
      <c r="D345" s="144" t="s">
        <v>476</v>
      </c>
      <c r="E345" s="184" t="s">
        <v>21</v>
      </c>
      <c r="F345" s="185" t="s">
        <v>3235</v>
      </c>
      <c r="H345" s="184" t="s">
        <v>21</v>
      </c>
      <c r="I345" s="186"/>
      <c r="L345" s="183"/>
      <c r="M345" s="187"/>
      <c r="T345" s="188"/>
      <c r="AT345" s="184" t="s">
        <v>476</v>
      </c>
      <c r="AU345" s="184" t="s">
        <v>86</v>
      </c>
      <c r="AV345" s="14" t="s">
        <v>84</v>
      </c>
      <c r="AW345" s="14" t="s">
        <v>38</v>
      </c>
      <c r="AX345" s="14" t="s">
        <v>77</v>
      </c>
      <c r="AY345" s="184" t="s">
        <v>146</v>
      </c>
    </row>
    <row r="346" spans="2:65" s="12" customFormat="1" ht="11.25">
      <c r="B346" s="163"/>
      <c r="D346" s="144" t="s">
        <v>476</v>
      </c>
      <c r="E346" s="164" t="s">
        <v>21</v>
      </c>
      <c r="F346" s="165" t="s">
        <v>3236</v>
      </c>
      <c r="H346" s="166">
        <v>2.52</v>
      </c>
      <c r="I346" s="167"/>
      <c r="L346" s="163"/>
      <c r="M346" s="168"/>
      <c r="T346" s="169"/>
      <c r="AT346" s="164" t="s">
        <v>476</v>
      </c>
      <c r="AU346" s="164" t="s">
        <v>86</v>
      </c>
      <c r="AV346" s="12" t="s">
        <v>86</v>
      </c>
      <c r="AW346" s="12" t="s">
        <v>38</v>
      </c>
      <c r="AX346" s="12" t="s">
        <v>77</v>
      </c>
      <c r="AY346" s="164" t="s">
        <v>146</v>
      </c>
    </row>
    <row r="347" spans="2:65" s="12" customFormat="1" ht="11.25">
      <c r="B347" s="163"/>
      <c r="D347" s="144" t="s">
        <v>476</v>
      </c>
      <c r="E347" s="164" t="s">
        <v>21</v>
      </c>
      <c r="F347" s="165" t="s">
        <v>3237</v>
      </c>
      <c r="H347" s="166">
        <v>1.3080000000000001</v>
      </c>
      <c r="I347" s="167"/>
      <c r="L347" s="163"/>
      <c r="M347" s="168"/>
      <c r="T347" s="169"/>
      <c r="AT347" s="164" t="s">
        <v>476</v>
      </c>
      <c r="AU347" s="164" t="s">
        <v>86</v>
      </c>
      <c r="AV347" s="12" t="s">
        <v>86</v>
      </c>
      <c r="AW347" s="12" t="s">
        <v>38</v>
      </c>
      <c r="AX347" s="12" t="s">
        <v>77</v>
      </c>
      <c r="AY347" s="164" t="s">
        <v>146</v>
      </c>
    </row>
    <row r="348" spans="2:65" s="13" customFormat="1" ht="11.25">
      <c r="B348" s="170"/>
      <c r="D348" s="144" t="s">
        <v>476</v>
      </c>
      <c r="E348" s="171" t="s">
        <v>3057</v>
      </c>
      <c r="F348" s="172" t="s">
        <v>479</v>
      </c>
      <c r="H348" s="173">
        <v>3.8279999999999998</v>
      </c>
      <c r="I348" s="174"/>
      <c r="L348" s="170"/>
      <c r="M348" s="175"/>
      <c r="T348" s="176"/>
      <c r="AT348" s="171" t="s">
        <v>476</v>
      </c>
      <c r="AU348" s="171" t="s">
        <v>86</v>
      </c>
      <c r="AV348" s="13" t="s">
        <v>168</v>
      </c>
      <c r="AW348" s="13" t="s">
        <v>38</v>
      </c>
      <c r="AX348" s="13" t="s">
        <v>84</v>
      </c>
      <c r="AY348" s="171" t="s">
        <v>146</v>
      </c>
    </row>
    <row r="349" spans="2:65" s="1" customFormat="1" ht="16.5" customHeight="1">
      <c r="B349" s="33"/>
      <c r="C349" s="149" t="s">
        <v>290</v>
      </c>
      <c r="D349" s="149" t="s">
        <v>195</v>
      </c>
      <c r="E349" s="150" t="s">
        <v>3238</v>
      </c>
      <c r="F349" s="151" t="s">
        <v>3239</v>
      </c>
      <c r="G349" s="152" t="s">
        <v>722</v>
      </c>
      <c r="H349" s="153">
        <v>4.7640000000000002</v>
      </c>
      <c r="I349" s="154"/>
      <c r="J349" s="155">
        <f>ROUND(I349*H349,2)</f>
        <v>0</v>
      </c>
      <c r="K349" s="151" t="s">
        <v>967</v>
      </c>
      <c r="L349" s="33"/>
      <c r="M349" s="156" t="s">
        <v>21</v>
      </c>
      <c r="N349" s="157" t="s">
        <v>48</v>
      </c>
      <c r="P349" s="140">
        <f>O349*H349</f>
        <v>0</v>
      </c>
      <c r="Q349" s="140">
        <v>5.3899999999999998E-3</v>
      </c>
      <c r="R349" s="140">
        <f>Q349*H349</f>
        <v>2.567796E-2</v>
      </c>
      <c r="S349" s="140">
        <v>0</v>
      </c>
      <c r="T349" s="141">
        <f>S349*H349</f>
        <v>0</v>
      </c>
      <c r="AR349" s="142" t="s">
        <v>168</v>
      </c>
      <c r="AT349" s="142" t="s">
        <v>195</v>
      </c>
      <c r="AU349" s="142" t="s">
        <v>86</v>
      </c>
      <c r="AY349" s="18" t="s">
        <v>146</v>
      </c>
      <c r="BE349" s="143">
        <f>IF(N349="základní",J349,0)</f>
        <v>0</v>
      </c>
      <c r="BF349" s="143">
        <f>IF(N349="snížená",J349,0)</f>
        <v>0</v>
      </c>
      <c r="BG349" s="143">
        <f>IF(N349="zákl. přenesená",J349,0)</f>
        <v>0</v>
      </c>
      <c r="BH349" s="143">
        <f>IF(N349="sníž. přenesená",J349,0)</f>
        <v>0</v>
      </c>
      <c r="BI349" s="143">
        <f>IF(N349="nulová",J349,0)</f>
        <v>0</v>
      </c>
      <c r="BJ349" s="18" t="s">
        <v>84</v>
      </c>
      <c r="BK349" s="143">
        <f>ROUND(I349*H349,2)</f>
        <v>0</v>
      </c>
      <c r="BL349" s="18" t="s">
        <v>168</v>
      </c>
      <c r="BM349" s="142" t="s">
        <v>3240</v>
      </c>
    </row>
    <row r="350" spans="2:65" s="1" customFormat="1" ht="11.25">
      <c r="B350" s="33"/>
      <c r="D350" s="144" t="s">
        <v>154</v>
      </c>
      <c r="F350" s="145" t="s">
        <v>3241</v>
      </c>
      <c r="I350" s="146"/>
      <c r="L350" s="33"/>
      <c r="M350" s="147"/>
      <c r="T350" s="54"/>
      <c r="AT350" s="18" t="s">
        <v>154</v>
      </c>
      <c r="AU350" s="18" t="s">
        <v>86</v>
      </c>
    </row>
    <row r="351" spans="2:65" s="1" customFormat="1" ht="11.25">
      <c r="B351" s="33"/>
      <c r="D351" s="181" t="s">
        <v>970</v>
      </c>
      <c r="F351" s="182" t="s">
        <v>3242</v>
      </c>
      <c r="I351" s="146"/>
      <c r="L351" s="33"/>
      <c r="M351" s="147"/>
      <c r="T351" s="54"/>
      <c r="AT351" s="18" t="s">
        <v>970</v>
      </c>
      <c r="AU351" s="18" t="s">
        <v>86</v>
      </c>
    </row>
    <row r="352" spans="2:65" s="14" customFormat="1" ht="11.25">
      <c r="B352" s="183"/>
      <c r="D352" s="144" t="s">
        <v>476</v>
      </c>
      <c r="E352" s="184" t="s">
        <v>21</v>
      </c>
      <c r="F352" s="185" t="s">
        <v>3235</v>
      </c>
      <c r="H352" s="184" t="s">
        <v>21</v>
      </c>
      <c r="I352" s="186"/>
      <c r="L352" s="183"/>
      <c r="M352" s="187"/>
      <c r="T352" s="188"/>
      <c r="AT352" s="184" t="s">
        <v>476</v>
      </c>
      <c r="AU352" s="184" t="s">
        <v>86</v>
      </c>
      <c r="AV352" s="14" t="s">
        <v>84</v>
      </c>
      <c r="AW352" s="14" t="s">
        <v>38</v>
      </c>
      <c r="AX352" s="14" t="s">
        <v>77</v>
      </c>
      <c r="AY352" s="184" t="s">
        <v>146</v>
      </c>
    </row>
    <row r="353" spans="2:65" s="12" customFormat="1" ht="11.25">
      <c r="B353" s="163"/>
      <c r="D353" s="144" t="s">
        <v>476</v>
      </c>
      <c r="E353" s="164" t="s">
        <v>21</v>
      </c>
      <c r="F353" s="165" t="s">
        <v>3243</v>
      </c>
      <c r="H353" s="166">
        <v>2.86</v>
      </c>
      <c r="I353" s="167"/>
      <c r="L353" s="163"/>
      <c r="M353" s="168"/>
      <c r="T353" s="169"/>
      <c r="AT353" s="164" t="s">
        <v>476</v>
      </c>
      <c r="AU353" s="164" t="s">
        <v>86</v>
      </c>
      <c r="AV353" s="12" t="s">
        <v>86</v>
      </c>
      <c r="AW353" s="12" t="s">
        <v>38</v>
      </c>
      <c r="AX353" s="12" t="s">
        <v>77</v>
      </c>
      <c r="AY353" s="164" t="s">
        <v>146</v>
      </c>
    </row>
    <row r="354" spans="2:65" s="12" customFormat="1" ht="11.25">
      <c r="B354" s="163"/>
      <c r="D354" s="144" t="s">
        <v>476</v>
      </c>
      <c r="E354" s="164" t="s">
        <v>21</v>
      </c>
      <c r="F354" s="165" t="s">
        <v>3244</v>
      </c>
      <c r="H354" s="166">
        <v>1.9039999999999999</v>
      </c>
      <c r="I354" s="167"/>
      <c r="L354" s="163"/>
      <c r="M354" s="168"/>
      <c r="T354" s="169"/>
      <c r="AT354" s="164" t="s">
        <v>476</v>
      </c>
      <c r="AU354" s="164" t="s">
        <v>86</v>
      </c>
      <c r="AV354" s="12" t="s">
        <v>86</v>
      </c>
      <c r="AW354" s="12" t="s">
        <v>38</v>
      </c>
      <c r="AX354" s="12" t="s">
        <v>77</v>
      </c>
      <c r="AY354" s="164" t="s">
        <v>146</v>
      </c>
    </row>
    <row r="355" spans="2:65" s="13" customFormat="1" ht="11.25">
      <c r="B355" s="170"/>
      <c r="D355" s="144" t="s">
        <v>476</v>
      </c>
      <c r="E355" s="171" t="s">
        <v>21</v>
      </c>
      <c r="F355" s="172" t="s">
        <v>479</v>
      </c>
      <c r="H355" s="173">
        <v>4.7640000000000002</v>
      </c>
      <c r="I355" s="174"/>
      <c r="L355" s="170"/>
      <c r="M355" s="175"/>
      <c r="T355" s="176"/>
      <c r="AT355" s="171" t="s">
        <v>476</v>
      </c>
      <c r="AU355" s="171" t="s">
        <v>86</v>
      </c>
      <c r="AV355" s="13" t="s">
        <v>168</v>
      </c>
      <c r="AW355" s="13" t="s">
        <v>38</v>
      </c>
      <c r="AX355" s="13" t="s">
        <v>84</v>
      </c>
      <c r="AY355" s="171" t="s">
        <v>146</v>
      </c>
    </row>
    <row r="356" spans="2:65" s="1" customFormat="1" ht="16.5" customHeight="1">
      <c r="B356" s="33"/>
      <c r="C356" s="149" t="s">
        <v>295</v>
      </c>
      <c r="D356" s="149" t="s">
        <v>195</v>
      </c>
      <c r="E356" s="150" t="s">
        <v>3245</v>
      </c>
      <c r="F356" s="151" t="s">
        <v>3246</v>
      </c>
      <c r="G356" s="152" t="s">
        <v>722</v>
      </c>
      <c r="H356" s="153">
        <v>4.7640000000000002</v>
      </c>
      <c r="I356" s="154"/>
      <c r="J356" s="155">
        <f>ROUND(I356*H356,2)</f>
        <v>0</v>
      </c>
      <c r="K356" s="151" t="s">
        <v>967</v>
      </c>
      <c r="L356" s="33"/>
      <c r="M356" s="156" t="s">
        <v>21</v>
      </c>
      <c r="N356" s="157" t="s">
        <v>48</v>
      </c>
      <c r="P356" s="140">
        <f>O356*H356</f>
        <v>0</v>
      </c>
      <c r="Q356" s="140">
        <v>0</v>
      </c>
      <c r="R356" s="140">
        <f>Q356*H356</f>
        <v>0</v>
      </c>
      <c r="S356" s="140">
        <v>0</v>
      </c>
      <c r="T356" s="141">
        <f>S356*H356</f>
        <v>0</v>
      </c>
      <c r="AR356" s="142" t="s">
        <v>168</v>
      </c>
      <c r="AT356" s="142" t="s">
        <v>195</v>
      </c>
      <c r="AU356" s="142" t="s">
        <v>86</v>
      </c>
      <c r="AY356" s="18" t="s">
        <v>146</v>
      </c>
      <c r="BE356" s="143">
        <f>IF(N356="základní",J356,0)</f>
        <v>0</v>
      </c>
      <c r="BF356" s="143">
        <f>IF(N356="snížená",J356,0)</f>
        <v>0</v>
      </c>
      <c r="BG356" s="143">
        <f>IF(N356="zákl. přenesená",J356,0)</f>
        <v>0</v>
      </c>
      <c r="BH356" s="143">
        <f>IF(N356="sníž. přenesená",J356,0)</f>
        <v>0</v>
      </c>
      <c r="BI356" s="143">
        <f>IF(N356="nulová",J356,0)</f>
        <v>0</v>
      </c>
      <c r="BJ356" s="18" t="s">
        <v>84</v>
      </c>
      <c r="BK356" s="143">
        <f>ROUND(I356*H356,2)</f>
        <v>0</v>
      </c>
      <c r="BL356" s="18" t="s">
        <v>168</v>
      </c>
      <c r="BM356" s="142" t="s">
        <v>3247</v>
      </c>
    </row>
    <row r="357" spans="2:65" s="1" customFormat="1" ht="11.25">
      <c r="B357" s="33"/>
      <c r="D357" s="144" t="s">
        <v>154</v>
      </c>
      <c r="F357" s="145" t="s">
        <v>3248</v>
      </c>
      <c r="I357" s="146"/>
      <c r="L357" s="33"/>
      <c r="M357" s="147"/>
      <c r="T357" s="54"/>
      <c r="AT357" s="18" t="s">
        <v>154</v>
      </c>
      <c r="AU357" s="18" t="s">
        <v>86</v>
      </c>
    </row>
    <row r="358" spans="2:65" s="1" customFormat="1" ht="11.25">
      <c r="B358" s="33"/>
      <c r="D358" s="181" t="s">
        <v>970</v>
      </c>
      <c r="F358" s="182" t="s">
        <v>3249</v>
      </c>
      <c r="I358" s="146"/>
      <c r="L358" s="33"/>
      <c r="M358" s="147"/>
      <c r="T358" s="54"/>
      <c r="AT358" s="18" t="s">
        <v>970</v>
      </c>
      <c r="AU358" s="18" t="s">
        <v>86</v>
      </c>
    </row>
    <row r="359" spans="2:65" s="14" customFormat="1" ht="11.25">
      <c r="B359" s="183"/>
      <c r="D359" s="144" t="s">
        <v>476</v>
      </c>
      <c r="E359" s="184" t="s">
        <v>21</v>
      </c>
      <c r="F359" s="185" t="s">
        <v>3235</v>
      </c>
      <c r="H359" s="184" t="s">
        <v>21</v>
      </c>
      <c r="I359" s="186"/>
      <c r="L359" s="183"/>
      <c r="M359" s="187"/>
      <c r="T359" s="188"/>
      <c r="AT359" s="184" t="s">
        <v>476</v>
      </c>
      <c r="AU359" s="184" t="s">
        <v>86</v>
      </c>
      <c r="AV359" s="14" t="s">
        <v>84</v>
      </c>
      <c r="AW359" s="14" t="s">
        <v>38</v>
      </c>
      <c r="AX359" s="14" t="s">
        <v>77</v>
      </c>
      <c r="AY359" s="184" t="s">
        <v>146</v>
      </c>
    </row>
    <row r="360" spans="2:65" s="12" customFormat="1" ht="11.25">
      <c r="B360" s="163"/>
      <c r="D360" s="144" t="s">
        <v>476</v>
      </c>
      <c r="E360" s="164" t="s">
        <v>21</v>
      </c>
      <c r="F360" s="165" t="s">
        <v>3243</v>
      </c>
      <c r="H360" s="166">
        <v>2.86</v>
      </c>
      <c r="I360" s="167"/>
      <c r="L360" s="163"/>
      <c r="M360" s="168"/>
      <c r="T360" s="169"/>
      <c r="AT360" s="164" t="s">
        <v>476</v>
      </c>
      <c r="AU360" s="164" t="s">
        <v>86</v>
      </c>
      <c r="AV360" s="12" t="s">
        <v>86</v>
      </c>
      <c r="AW360" s="12" t="s">
        <v>38</v>
      </c>
      <c r="AX360" s="12" t="s">
        <v>77</v>
      </c>
      <c r="AY360" s="164" t="s">
        <v>146</v>
      </c>
    </row>
    <row r="361" spans="2:65" s="12" customFormat="1" ht="11.25">
      <c r="B361" s="163"/>
      <c r="D361" s="144" t="s">
        <v>476</v>
      </c>
      <c r="E361" s="164" t="s">
        <v>21</v>
      </c>
      <c r="F361" s="165" t="s">
        <v>3244</v>
      </c>
      <c r="H361" s="166">
        <v>1.9039999999999999</v>
      </c>
      <c r="I361" s="167"/>
      <c r="L361" s="163"/>
      <c r="M361" s="168"/>
      <c r="T361" s="169"/>
      <c r="AT361" s="164" t="s">
        <v>476</v>
      </c>
      <c r="AU361" s="164" t="s">
        <v>86</v>
      </c>
      <c r="AV361" s="12" t="s">
        <v>86</v>
      </c>
      <c r="AW361" s="12" t="s">
        <v>38</v>
      </c>
      <c r="AX361" s="12" t="s">
        <v>77</v>
      </c>
      <c r="AY361" s="164" t="s">
        <v>146</v>
      </c>
    </row>
    <row r="362" spans="2:65" s="13" customFormat="1" ht="11.25">
      <c r="B362" s="170"/>
      <c r="D362" s="144" t="s">
        <v>476</v>
      </c>
      <c r="E362" s="171" t="s">
        <v>21</v>
      </c>
      <c r="F362" s="172" t="s">
        <v>479</v>
      </c>
      <c r="H362" s="173">
        <v>4.7640000000000002</v>
      </c>
      <c r="I362" s="174"/>
      <c r="L362" s="170"/>
      <c r="M362" s="175"/>
      <c r="T362" s="176"/>
      <c r="AT362" s="171" t="s">
        <v>476</v>
      </c>
      <c r="AU362" s="171" t="s">
        <v>86</v>
      </c>
      <c r="AV362" s="13" t="s">
        <v>168</v>
      </c>
      <c r="AW362" s="13" t="s">
        <v>38</v>
      </c>
      <c r="AX362" s="13" t="s">
        <v>84</v>
      </c>
      <c r="AY362" s="171" t="s">
        <v>146</v>
      </c>
    </row>
    <row r="363" spans="2:65" s="1" customFormat="1" ht="16.5" customHeight="1">
      <c r="B363" s="33"/>
      <c r="C363" s="149" t="s">
        <v>300</v>
      </c>
      <c r="D363" s="149" t="s">
        <v>195</v>
      </c>
      <c r="E363" s="150" t="s">
        <v>3250</v>
      </c>
      <c r="F363" s="151" t="s">
        <v>3251</v>
      </c>
      <c r="G363" s="152" t="s">
        <v>472</v>
      </c>
      <c r="H363" s="153">
        <v>0.26800000000000002</v>
      </c>
      <c r="I363" s="154"/>
      <c r="J363" s="155">
        <f>ROUND(I363*H363,2)</f>
        <v>0</v>
      </c>
      <c r="K363" s="151" t="s">
        <v>967</v>
      </c>
      <c r="L363" s="33"/>
      <c r="M363" s="156" t="s">
        <v>21</v>
      </c>
      <c r="N363" s="157" t="s">
        <v>48</v>
      </c>
      <c r="P363" s="140">
        <f>O363*H363</f>
        <v>0</v>
      </c>
      <c r="Q363" s="140">
        <v>1.0471699999999999</v>
      </c>
      <c r="R363" s="140">
        <f>Q363*H363</f>
        <v>0.28064156000000001</v>
      </c>
      <c r="S363" s="140">
        <v>0</v>
      </c>
      <c r="T363" s="141">
        <f>S363*H363</f>
        <v>0</v>
      </c>
      <c r="AR363" s="142" t="s">
        <v>168</v>
      </c>
      <c r="AT363" s="142" t="s">
        <v>195</v>
      </c>
      <c r="AU363" s="142" t="s">
        <v>86</v>
      </c>
      <c r="AY363" s="18" t="s">
        <v>146</v>
      </c>
      <c r="BE363" s="143">
        <f>IF(N363="základní",J363,0)</f>
        <v>0</v>
      </c>
      <c r="BF363" s="143">
        <f>IF(N363="snížená",J363,0)</f>
        <v>0</v>
      </c>
      <c r="BG363" s="143">
        <f>IF(N363="zákl. přenesená",J363,0)</f>
        <v>0</v>
      </c>
      <c r="BH363" s="143">
        <f>IF(N363="sníž. přenesená",J363,0)</f>
        <v>0</v>
      </c>
      <c r="BI363" s="143">
        <f>IF(N363="nulová",J363,0)</f>
        <v>0</v>
      </c>
      <c r="BJ363" s="18" t="s">
        <v>84</v>
      </c>
      <c r="BK363" s="143">
        <f>ROUND(I363*H363,2)</f>
        <v>0</v>
      </c>
      <c r="BL363" s="18" t="s">
        <v>168</v>
      </c>
      <c r="BM363" s="142" t="s">
        <v>3252</v>
      </c>
    </row>
    <row r="364" spans="2:65" s="1" customFormat="1" ht="11.25">
      <c r="B364" s="33"/>
      <c r="D364" s="144" t="s">
        <v>154</v>
      </c>
      <c r="F364" s="145" t="s">
        <v>3253</v>
      </c>
      <c r="I364" s="146"/>
      <c r="L364" s="33"/>
      <c r="M364" s="147"/>
      <c r="T364" s="54"/>
      <c r="AT364" s="18" t="s">
        <v>154</v>
      </c>
      <c r="AU364" s="18" t="s">
        <v>86</v>
      </c>
    </row>
    <row r="365" spans="2:65" s="1" customFormat="1" ht="11.25">
      <c r="B365" s="33"/>
      <c r="D365" s="181" t="s">
        <v>970</v>
      </c>
      <c r="F365" s="182" t="s">
        <v>3254</v>
      </c>
      <c r="I365" s="146"/>
      <c r="L365" s="33"/>
      <c r="M365" s="147"/>
      <c r="T365" s="54"/>
      <c r="AT365" s="18" t="s">
        <v>970</v>
      </c>
      <c r="AU365" s="18" t="s">
        <v>86</v>
      </c>
    </row>
    <row r="366" spans="2:65" s="14" customFormat="1" ht="11.25">
      <c r="B366" s="183"/>
      <c r="D366" s="144" t="s">
        <v>476</v>
      </c>
      <c r="E366" s="184" t="s">
        <v>21</v>
      </c>
      <c r="F366" s="185" t="s">
        <v>3255</v>
      </c>
      <c r="H366" s="184" t="s">
        <v>21</v>
      </c>
      <c r="I366" s="186"/>
      <c r="L366" s="183"/>
      <c r="M366" s="187"/>
      <c r="T366" s="188"/>
      <c r="AT366" s="184" t="s">
        <v>476</v>
      </c>
      <c r="AU366" s="184" t="s">
        <v>86</v>
      </c>
      <c r="AV366" s="14" t="s">
        <v>84</v>
      </c>
      <c r="AW366" s="14" t="s">
        <v>38</v>
      </c>
      <c r="AX366" s="14" t="s">
        <v>77</v>
      </c>
      <c r="AY366" s="184" t="s">
        <v>146</v>
      </c>
    </row>
    <row r="367" spans="2:65" s="12" customFormat="1" ht="11.25">
      <c r="B367" s="163"/>
      <c r="D367" s="144" t="s">
        <v>476</v>
      </c>
      <c r="E367" s="164" t="s">
        <v>21</v>
      </c>
      <c r="F367" s="165" t="s">
        <v>3256</v>
      </c>
      <c r="H367" s="166">
        <v>0.26800000000000002</v>
      </c>
      <c r="I367" s="167"/>
      <c r="L367" s="163"/>
      <c r="M367" s="168"/>
      <c r="T367" s="169"/>
      <c r="AT367" s="164" t="s">
        <v>476</v>
      </c>
      <c r="AU367" s="164" t="s">
        <v>86</v>
      </c>
      <c r="AV367" s="12" t="s">
        <v>86</v>
      </c>
      <c r="AW367" s="12" t="s">
        <v>38</v>
      </c>
      <c r="AX367" s="12" t="s">
        <v>84</v>
      </c>
      <c r="AY367" s="164" t="s">
        <v>146</v>
      </c>
    </row>
    <row r="368" spans="2:65" s="1" customFormat="1" ht="16.5" customHeight="1">
      <c r="B368" s="33"/>
      <c r="C368" s="149" t="s">
        <v>306</v>
      </c>
      <c r="D368" s="149" t="s">
        <v>195</v>
      </c>
      <c r="E368" s="150" t="s">
        <v>3257</v>
      </c>
      <c r="F368" s="151" t="s">
        <v>3258</v>
      </c>
      <c r="G368" s="152" t="s">
        <v>472</v>
      </c>
      <c r="H368" s="153">
        <v>0.27800000000000002</v>
      </c>
      <c r="I368" s="154"/>
      <c r="J368" s="155">
        <f>ROUND(I368*H368,2)</f>
        <v>0</v>
      </c>
      <c r="K368" s="151" t="s">
        <v>967</v>
      </c>
      <c r="L368" s="33"/>
      <c r="M368" s="156" t="s">
        <v>21</v>
      </c>
      <c r="N368" s="157" t="s">
        <v>48</v>
      </c>
      <c r="P368" s="140">
        <f>O368*H368</f>
        <v>0</v>
      </c>
      <c r="Q368" s="140">
        <v>1.06277</v>
      </c>
      <c r="R368" s="140">
        <f>Q368*H368</f>
        <v>0.29545006000000001</v>
      </c>
      <c r="S368" s="140">
        <v>0</v>
      </c>
      <c r="T368" s="141">
        <f>S368*H368</f>
        <v>0</v>
      </c>
      <c r="AR368" s="142" t="s">
        <v>168</v>
      </c>
      <c r="AT368" s="142" t="s">
        <v>195</v>
      </c>
      <c r="AU368" s="142" t="s">
        <v>86</v>
      </c>
      <c r="AY368" s="18" t="s">
        <v>146</v>
      </c>
      <c r="BE368" s="143">
        <f>IF(N368="základní",J368,0)</f>
        <v>0</v>
      </c>
      <c r="BF368" s="143">
        <f>IF(N368="snížená",J368,0)</f>
        <v>0</v>
      </c>
      <c r="BG368" s="143">
        <f>IF(N368="zákl. přenesená",J368,0)</f>
        <v>0</v>
      </c>
      <c r="BH368" s="143">
        <f>IF(N368="sníž. přenesená",J368,0)</f>
        <v>0</v>
      </c>
      <c r="BI368" s="143">
        <f>IF(N368="nulová",J368,0)</f>
        <v>0</v>
      </c>
      <c r="BJ368" s="18" t="s">
        <v>84</v>
      </c>
      <c r="BK368" s="143">
        <f>ROUND(I368*H368,2)</f>
        <v>0</v>
      </c>
      <c r="BL368" s="18" t="s">
        <v>168</v>
      </c>
      <c r="BM368" s="142" t="s">
        <v>3259</v>
      </c>
    </row>
    <row r="369" spans="2:65" s="1" customFormat="1" ht="11.25">
      <c r="B369" s="33"/>
      <c r="D369" s="144" t="s">
        <v>154</v>
      </c>
      <c r="F369" s="145" t="s">
        <v>3260</v>
      </c>
      <c r="I369" s="146"/>
      <c r="L369" s="33"/>
      <c r="M369" s="147"/>
      <c r="T369" s="54"/>
      <c r="AT369" s="18" t="s">
        <v>154</v>
      </c>
      <c r="AU369" s="18" t="s">
        <v>86</v>
      </c>
    </row>
    <row r="370" spans="2:65" s="1" customFormat="1" ht="11.25">
      <c r="B370" s="33"/>
      <c r="D370" s="181" t="s">
        <v>970</v>
      </c>
      <c r="F370" s="182" t="s">
        <v>3261</v>
      </c>
      <c r="I370" s="146"/>
      <c r="L370" s="33"/>
      <c r="M370" s="147"/>
      <c r="T370" s="54"/>
      <c r="AT370" s="18" t="s">
        <v>970</v>
      </c>
      <c r="AU370" s="18" t="s">
        <v>86</v>
      </c>
    </row>
    <row r="371" spans="2:65" s="14" customFormat="1" ht="11.25">
      <c r="B371" s="183"/>
      <c r="D371" s="144" t="s">
        <v>476</v>
      </c>
      <c r="E371" s="184" t="s">
        <v>21</v>
      </c>
      <c r="F371" s="185" t="s">
        <v>3255</v>
      </c>
      <c r="H371" s="184" t="s">
        <v>21</v>
      </c>
      <c r="I371" s="186"/>
      <c r="L371" s="183"/>
      <c r="M371" s="187"/>
      <c r="T371" s="188"/>
      <c r="AT371" s="184" t="s">
        <v>476</v>
      </c>
      <c r="AU371" s="184" t="s">
        <v>86</v>
      </c>
      <c r="AV371" s="14" t="s">
        <v>84</v>
      </c>
      <c r="AW371" s="14" t="s">
        <v>38</v>
      </c>
      <c r="AX371" s="14" t="s">
        <v>77</v>
      </c>
      <c r="AY371" s="184" t="s">
        <v>146</v>
      </c>
    </row>
    <row r="372" spans="2:65" s="12" customFormat="1" ht="11.25">
      <c r="B372" s="163"/>
      <c r="D372" s="144" t="s">
        <v>476</v>
      </c>
      <c r="E372" s="164" t="s">
        <v>21</v>
      </c>
      <c r="F372" s="165" t="s">
        <v>3262</v>
      </c>
      <c r="H372" s="166">
        <v>0.183</v>
      </c>
      <c r="I372" s="167"/>
      <c r="L372" s="163"/>
      <c r="M372" s="168"/>
      <c r="T372" s="169"/>
      <c r="AT372" s="164" t="s">
        <v>476</v>
      </c>
      <c r="AU372" s="164" t="s">
        <v>86</v>
      </c>
      <c r="AV372" s="12" t="s">
        <v>86</v>
      </c>
      <c r="AW372" s="12" t="s">
        <v>38</v>
      </c>
      <c r="AX372" s="12" t="s">
        <v>77</v>
      </c>
      <c r="AY372" s="164" t="s">
        <v>146</v>
      </c>
    </row>
    <row r="373" spans="2:65" s="14" customFormat="1" ht="11.25">
      <c r="B373" s="183"/>
      <c r="D373" s="144" t="s">
        <v>476</v>
      </c>
      <c r="E373" s="184" t="s">
        <v>21</v>
      </c>
      <c r="F373" s="185" t="s">
        <v>3263</v>
      </c>
      <c r="H373" s="184" t="s">
        <v>21</v>
      </c>
      <c r="I373" s="186"/>
      <c r="L373" s="183"/>
      <c r="M373" s="187"/>
      <c r="T373" s="188"/>
      <c r="AT373" s="184" t="s">
        <v>476</v>
      </c>
      <c r="AU373" s="184" t="s">
        <v>86</v>
      </c>
      <c r="AV373" s="14" t="s">
        <v>84</v>
      </c>
      <c r="AW373" s="14" t="s">
        <v>38</v>
      </c>
      <c r="AX373" s="14" t="s">
        <v>77</v>
      </c>
      <c r="AY373" s="184" t="s">
        <v>146</v>
      </c>
    </row>
    <row r="374" spans="2:65" s="12" customFormat="1" ht="11.25">
      <c r="B374" s="163"/>
      <c r="D374" s="144" t="s">
        <v>476</v>
      </c>
      <c r="E374" s="164" t="s">
        <v>21</v>
      </c>
      <c r="F374" s="165" t="s">
        <v>3264</v>
      </c>
      <c r="H374" s="166">
        <v>9.5000000000000001E-2</v>
      </c>
      <c r="I374" s="167"/>
      <c r="L374" s="163"/>
      <c r="M374" s="168"/>
      <c r="T374" s="169"/>
      <c r="AT374" s="164" t="s">
        <v>476</v>
      </c>
      <c r="AU374" s="164" t="s">
        <v>86</v>
      </c>
      <c r="AV374" s="12" t="s">
        <v>86</v>
      </c>
      <c r="AW374" s="12" t="s">
        <v>38</v>
      </c>
      <c r="AX374" s="12" t="s">
        <v>77</v>
      </c>
      <c r="AY374" s="164" t="s">
        <v>146</v>
      </c>
    </row>
    <row r="375" spans="2:65" s="13" customFormat="1" ht="11.25">
      <c r="B375" s="170"/>
      <c r="D375" s="144" t="s">
        <v>476</v>
      </c>
      <c r="E375" s="171" t="s">
        <v>21</v>
      </c>
      <c r="F375" s="172" t="s">
        <v>479</v>
      </c>
      <c r="H375" s="173">
        <v>0.27800000000000002</v>
      </c>
      <c r="I375" s="174"/>
      <c r="L375" s="170"/>
      <c r="M375" s="175"/>
      <c r="T375" s="176"/>
      <c r="AT375" s="171" t="s">
        <v>476</v>
      </c>
      <c r="AU375" s="171" t="s">
        <v>86</v>
      </c>
      <c r="AV375" s="13" t="s">
        <v>168</v>
      </c>
      <c r="AW375" s="13" t="s">
        <v>38</v>
      </c>
      <c r="AX375" s="13" t="s">
        <v>84</v>
      </c>
      <c r="AY375" s="171" t="s">
        <v>146</v>
      </c>
    </row>
    <row r="376" spans="2:65" s="1" customFormat="1" ht="16.5" customHeight="1">
      <c r="B376" s="33"/>
      <c r="C376" s="149" t="s">
        <v>310</v>
      </c>
      <c r="D376" s="149" t="s">
        <v>195</v>
      </c>
      <c r="E376" s="150" t="s">
        <v>3265</v>
      </c>
      <c r="F376" s="151" t="s">
        <v>3266</v>
      </c>
      <c r="G376" s="152" t="s">
        <v>722</v>
      </c>
      <c r="H376" s="153">
        <v>3.04</v>
      </c>
      <c r="I376" s="154"/>
      <c r="J376" s="155">
        <f>ROUND(I376*H376,2)</f>
        <v>0</v>
      </c>
      <c r="K376" s="151" t="s">
        <v>967</v>
      </c>
      <c r="L376" s="33"/>
      <c r="M376" s="156" t="s">
        <v>21</v>
      </c>
      <c r="N376" s="157" t="s">
        <v>48</v>
      </c>
      <c r="P376" s="140">
        <f>O376*H376</f>
        <v>0</v>
      </c>
      <c r="Q376" s="140">
        <v>2.64E-3</v>
      </c>
      <c r="R376" s="140">
        <f>Q376*H376</f>
        <v>8.0256000000000008E-3</v>
      </c>
      <c r="S376" s="140">
        <v>0</v>
      </c>
      <c r="T376" s="141">
        <f>S376*H376</f>
        <v>0</v>
      </c>
      <c r="AR376" s="142" t="s">
        <v>168</v>
      </c>
      <c r="AT376" s="142" t="s">
        <v>195</v>
      </c>
      <c r="AU376" s="142" t="s">
        <v>86</v>
      </c>
      <c r="AY376" s="18" t="s">
        <v>146</v>
      </c>
      <c r="BE376" s="143">
        <f>IF(N376="základní",J376,0)</f>
        <v>0</v>
      </c>
      <c r="BF376" s="143">
        <f>IF(N376="snížená",J376,0)</f>
        <v>0</v>
      </c>
      <c r="BG376" s="143">
        <f>IF(N376="zákl. přenesená",J376,0)</f>
        <v>0</v>
      </c>
      <c r="BH376" s="143">
        <f>IF(N376="sníž. přenesená",J376,0)</f>
        <v>0</v>
      </c>
      <c r="BI376" s="143">
        <f>IF(N376="nulová",J376,0)</f>
        <v>0</v>
      </c>
      <c r="BJ376" s="18" t="s">
        <v>84</v>
      </c>
      <c r="BK376" s="143">
        <f>ROUND(I376*H376,2)</f>
        <v>0</v>
      </c>
      <c r="BL376" s="18" t="s">
        <v>168</v>
      </c>
      <c r="BM376" s="142" t="s">
        <v>3267</v>
      </c>
    </row>
    <row r="377" spans="2:65" s="1" customFormat="1" ht="11.25">
      <c r="B377" s="33"/>
      <c r="D377" s="144" t="s">
        <v>154</v>
      </c>
      <c r="F377" s="145" t="s">
        <v>3268</v>
      </c>
      <c r="I377" s="146"/>
      <c r="L377" s="33"/>
      <c r="M377" s="147"/>
      <c r="T377" s="54"/>
      <c r="AT377" s="18" t="s">
        <v>154</v>
      </c>
      <c r="AU377" s="18" t="s">
        <v>86</v>
      </c>
    </row>
    <row r="378" spans="2:65" s="1" customFormat="1" ht="11.25">
      <c r="B378" s="33"/>
      <c r="D378" s="181" t="s">
        <v>970</v>
      </c>
      <c r="F378" s="182" t="s">
        <v>3269</v>
      </c>
      <c r="I378" s="146"/>
      <c r="L378" s="33"/>
      <c r="M378" s="147"/>
      <c r="T378" s="54"/>
      <c r="AT378" s="18" t="s">
        <v>970</v>
      </c>
      <c r="AU378" s="18" t="s">
        <v>86</v>
      </c>
    </row>
    <row r="379" spans="2:65" s="14" customFormat="1" ht="11.25">
      <c r="B379" s="183"/>
      <c r="D379" s="144" t="s">
        <v>476</v>
      </c>
      <c r="E379" s="184" t="s">
        <v>21</v>
      </c>
      <c r="F379" s="185" t="s">
        <v>3226</v>
      </c>
      <c r="H379" s="184" t="s">
        <v>21</v>
      </c>
      <c r="I379" s="186"/>
      <c r="L379" s="183"/>
      <c r="M379" s="187"/>
      <c r="T379" s="188"/>
      <c r="AT379" s="184" t="s">
        <v>476</v>
      </c>
      <c r="AU379" s="184" t="s">
        <v>86</v>
      </c>
      <c r="AV379" s="14" t="s">
        <v>84</v>
      </c>
      <c r="AW379" s="14" t="s">
        <v>38</v>
      </c>
      <c r="AX379" s="14" t="s">
        <v>77</v>
      </c>
      <c r="AY379" s="184" t="s">
        <v>146</v>
      </c>
    </row>
    <row r="380" spans="2:65" s="12" customFormat="1" ht="11.25">
      <c r="B380" s="163"/>
      <c r="D380" s="144" t="s">
        <v>476</v>
      </c>
      <c r="E380" s="164" t="s">
        <v>21</v>
      </c>
      <c r="F380" s="165" t="s">
        <v>3270</v>
      </c>
      <c r="H380" s="166">
        <v>1.44</v>
      </c>
      <c r="I380" s="167"/>
      <c r="L380" s="163"/>
      <c r="M380" s="168"/>
      <c r="T380" s="169"/>
      <c r="AT380" s="164" t="s">
        <v>476</v>
      </c>
      <c r="AU380" s="164" t="s">
        <v>86</v>
      </c>
      <c r="AV380" s="12" t="s">
        <v>86</v>
      </c>
      <c r="AW380" s="12" t="s">
        <v>38</v>
      </c>
      <c r="AX380" s="12" t="s">
        <v>77</v>
      </c>
      <c r="AY380" s="164" t="s">
        <v>146</v>
      </c>
    </row>
    <row r="381" spans="2:65" s="12" customFormat="1" ht="11.25">
      <c r="B381" s="163"/>
      <c r="D381" s="144" t="s">
        <v>476</v>
      </c>
      <c r="E381" s="164" t="s">
        <v>21</v>
      </c>
      <c r="F381" s="165" t="s">
        <v>3271</v>
      </c>
      <c r="H381" s="166">
        <v>1.6</v>
      </c>
      <c r="I381" s="167"/>
      <c r="L381" s="163"/>
      <c r="M381" s="168"/>
      <c r="T381" s="169"/>
      <c r="AT381" s="164" t="s">
        <v>476</v>
      </c>
      <c r="AU381" s="164" t="s">
        <v>86</v>
      </c>
      <c r="AV381" s="12" t="s">
        <v>86</v>
      </c>
      <c r="AW381" s="12" t="s">
        <v>38</v>
      </c>
      <c r="AX381" s="12" t="s">
        <v>77</v>
      </c>
      <c r="AY381" s="164" t="s">
        <v>146</v>
      </c>
    </row>
    <row r="382" spans="2:65" s="13" customFormat="1" ht="11.25">
      <c r="B382" s="170"/>
      <c r="D382" s="144" t="s">
        <v>476</v>
      </c>
      <c r="E382" s="171" t="s">
        <v>21</v>
      </c>
      <c r="F382" s="172" t="s">
        <v>479</v>
      </c>
      <c r="H382" s="173">
        <v>3.04</v>
      </c>
      <c r="I382" s="174"/>
      <c r="L382" s="170"/>
      <c r="M382" s="175"/>
      <c r="T382" s="176"/>
      <c r="AT382" s="171" t="s">
        <v>476</v>
      </c>
      <c r="AU382" s="171" t="s">
        <v>86</v>
      </c>
      <c r="AV382" s="13" t="s">
        <v>168</v>
      </c>
      <c r="AW382" s="13" t="s">
        <v>38</v>
      </c>
      <c r="AX382" s="13" t="s">
        <v>84</v>
      </c>
      <c r="AY382" s="171" t="s">
        <v>146</v>
      </c>
    </row>
    <row r="383" spans="2:65" s="1" customFormat="1" ht="16.5" customHeight="1">
      <c r="B383" s="33"/>
      <c r="C383" s="149" t="s">
        <v>314</v>
      </c>
      <c r="D383" s="149" t="s">
        <v>195</v>
      </c>
      <c r="E383" s="150" t="s">
        <v>3272</v>
      </c>
      <c r="F383" s="151" t="s">
        <v>3273</v>
      </c>
      <c r="G383" s="152" t="s">
        <v>722</v>
      </c>
      <c r="H383" s="153">
        <v>3.04</v>
      </c>
      <c r="I383" s="154"/>
      <c r="J383" s="155">
        <f>ROUND(I383*H383,2)</f>
        <v>0</v>
      </c>
      <c r="K383" s="151" t="s">
        <v>967</v>
      </c>
      <c r="L383" s="33"/>
      <c r="M383" s="156" t="s">
        <v>21</v>
      </c>
      <c r="N383" s="157" t="s">
        <v>48</v>
      </c>
      <c r="P383" s="140">
        <f>O383*H383</f>
        <v>0</v>
      </c>
      <c r="Q383" s="140">
        <v>0</v>
      </c>
      <c r="R383" s="140">
        <f>Q383*H383</f>
        <v>0</v>
      </c>
      <c r="S383" s="140">
        <v>0</v>
      </c>
      <c r="T383" s="141">
        <f>S383*H383</f>
        <v>0</v>
      </c>
      <c r="AR383" s="142" t="s">
        <v>168</v>
      </c>
      <c r="AT383" s="142" t="s">
        <v>195</v>
      </c>
      <c r="AU383" s="142" t="s">
        <v>86</v>
      </c>
      <c r="AY383" s="18" t="s">
        <v>146</v>
      </c>
      <c r="BE383" s="143">
        <f>IF(N383="základní",J383,0)</f>
        <v>0</v>
      </c>
      <c r="BF383" s="143">
        <f>IF(N383="snížená",J383,0)</f>
        <v>0</v>
      </c>
      <c r="BG383" s="143">
        <f>IF(N383="zákl. přenesená",J383,0)</f>
        <v>0</v>
      </c>
      <c r="BH383" s="143">
        <f>IF(N383="sníž. přenesená",J383,0)</f>
        <v>0</v>
      </c>
      <c r="BI383" s="143">
        <f>IF(N383="nulová",J383,0)</f>
        <v>0</v>
      </c>
      <c r="BJ383" s="18" t="s">
        <v>84</v>
      </c>
      <c r="BK383" s="143">
        <f>ROUND(I383*H383,2)</f>
        <v>0</v>
      </c>
      <c r="BL383" s="18" t="s">
        <v>168</v>
      </c>
      <c r="BM383" s="142" t="s">
        <v>3274</v>
      </c>
    </row>
    <row r="384" spans="2:65" s="1" customFormat="1" ht="11.25">
      <c r="B384" s="33"/>
      <c r="D384" s="144" t="s">
        <v>154</v>
      </c>
      <c r="F384" s="145" t="s">
        <v>3275</v>
      </c>
      <c r="I384" s="146"/>
      <c r="L384" s="33"/>
      <c r="M384" s="147"/>
      <c r="T384" s="54"/>
      <c r="AT384" s="18" t="s">
        <v>154</v>
      </c>
      <c r="AU384" s="18" t="s">
        <v>86</v>
      </c>
    </row>
    <row r="385" spans="2:65" s="1" customFormat="1" ht="11.25">
      <c r="B385" s="33"/>
      <c r="D385" s="181" t="s">
        <v>970</v>
      </c>
      <c r="F385" s="182" t="s">
        <v>3276</v>
      </c>
      <c r="I385" s="146"/>
      <c r="L385" s="33"/>
      <c r="M385" s="147"/>
      <c r="T385" s="54"/>
      <c r="AT385" s="18" t="s">
        <v>970</v>
      </c>
      <c r="AU385" s="18" t="s">
        <v>86</v>
      </c>
    </row>
    <row r="386" spans="2:65" s="14" customFormat="1" ht="11.25">
      <c r="B386" s="183"/>
      <c r="D386" s="144" t="s">
        <v>476</v>
      </c>
      <c r="E386" s="184" t="s">
        <v>21</v>
      </c>
      <c r="F386" s="185" t="s">
        <v>3226</v>
      </c>
      <c r="H386" s="184" t="s">
        <v>21</v>
      </c>
      <c r="I386" s="186"/>
      <c r="L386" s="183"/>
      <c r="M386" s="187"/>
      <c r="T386" s="188"/>
      <c r="AT386" s="184" t="s">
        <v>476</v>
      </c>
      <c r="AU386" s="184" t="s">
        <v>86</v>
      </c>
      <c r="AV386" s="14" t="s">
        <v>84</v>
      </c>
      <c r="AW386" s="14" t="s">
        <v>38</v>
      </c>
      <c r="AX386" s="14" t="s">
        <v>77</v>
      </c>
      <c r="AY386" s="184" t="s">
        <v>146</v>
      </c>
    </row>
    <row r="387" spans="2:65" s="12" customFormat="1" ht="11.25">
      <c r="B387" s="163"/>
      <c r="D387" s="144" t="s">
        <v>476</v>
      </c>
      <c r="E387" s="164" t="s">
        <v>21</v>
      </c>
      <c r="F387" s="165" t="s">
        <v>3270</v>
      </c>
      <c r="H387" s="166">
        <v>1.44</v>
      </c>
      <c r="I387" s="167"/>
      <c r="L387" s="163"/>
      <c r="M387" s="168"/>
      <c r="T387" s="169"/>
      <c r="AT387" s="164" t="s">
        <v>476</v>
      </c>
      <c r="AU387" s="164" t="s">
        <v>86</v>
      </c>
      <c r="AV387" s="12" t="s">
        <v>86</v>
      </c>
      <c r="AW387" s="12" t="s">
        <v>38</v>
      </c>
      <c r="AX387" s="12" t="s">
        <v>77</v>
      </c>
      <c r="AY387" s="164" t="s">
        <v>146</v>
      </c>
    </row>
    <row r="388" spans="2:65" s="12" customFormat="1" ht="11.25">
      <c r="B388" s="163"/>
      <c r="D388" s="144" t="s">
        <v>476</v>
      </c>
      <c r="E388" s="164" t="s">
        <v>21</v>
      </c>
      <c r="F388" s="165" t="s">
        <v>3271</v>
      </c>
      <c r="H388" s="166">
        <v>1.6</v>
      </c>
      <c r="I388" s="167"/>
      <c r="L388" s="163"/>
      <c r="M388" s="168"/>
      <c r="T388" s="169"/>
      <c r="AT388" s="164" t="s">
        <v>476</v>
      </c>
      <c r="AU388" s="164" t="s">
        <v>86</v>
      </c>
      <c r="AV388" s="12" t="s">
        <v>86</v>
      </c>
      <c r="AW388" s="12" t="s">
        <v>38</v>
      </c>
      <c r="AX388" s="12" t="s">
        <v>77</v>
      </c>
      <c r="AY388" s="164" t="s">
        <v>146</v>
      </c>
    </row>
    <row r="389" spans="2:65" s="13" customFormat="1" ht="11.25">
      <c r="B389" s="170"/>
      <c r="D389" s="144" t="s">
        <v>476</v>
      </c>
      <c r="E389" s="171" t="s">
        <v>21</v>
      </c>
      <c r="F389" s="172" t="s">
        <v>479</v>
      </c>
      <c r="H389" s="173">
        <v>3.04</v>
      </c>
      <c r="I389" s="174"/>
      <c r="L389" s="170"/>
      <c r="M389" s="175"/>
      <c r="T389" s="176"/>
      <c r="AT389" s="171" t="s">
        <v>476</v>
      </c>
      <c r="AU389" s="171" t="s">
        <v>86</v>
      </c>
      <c r="AV389" s="13" t="s">
        <v>168</v>
      </c>
      <c r="AW389" s="13" t="s">
        <v>38</v>
      </c>
      <c r="AX389" s="13" t="s">
        <v>84</v>
      </c>
      <c r="AY389" s="171" t="s">
        <v>146</v>
      </c>
    </row>
    <row r="390" spans="2:65" s="11" customFormat="1" ht="22.9" customHeight="1">
      <c r="B390" s="120"/>
      <c r="D390" s="121" t="s">
        <v>76</v>
      </c>
      <c r="E390" s="158" t="s">
        <v>163</v>
      </c>
      <c r="F390" s="158" t="s">
        <v>1418</v>
      </c>
      <c r="I390" s="123"/>
      <c r="J390" s="159">
        <f>BK390</f>
        <v>0</v>
      </c>
      <c r="L390" s="120"/>
      <c r="M390" s="125"/>
      <c r="P390" s="126">
        <f>SUM(P391:P436)</f>
        <v>0</v>
      </c>
      <c r="R390" s="126">
        <f>SUM(R391:R436)</f>
        <v>17.524142440000002</v>
      </c>
      <c r="T390" s="127">
        <f>SUM(T391:T436)</f>
        <v>0</v>
      </c>
      <c r="AR390" s="121" t="s">
        <v>84</v>
      </c>
      <c r="AT390" s="128" t="s">
        <v>76</v>
      </c>
      <c r="AU390" s="128" t="s">
        <v>84</v>
      </c>
      <c r="AY390" s="121" t="s">
        <v>146</v>
      </c>
      <c r="BK390" s="129">
        <f>SUM(BK391:BK436)</f>
        <v>0</v>
      </c>
    </row>
    <row r="391" spans="2:65" s="1" customFormat="1" ht="16.5" customHeight="1">
      <c r="B391" s="33"/>
      <c r="C391" s="149" t="s">
        <v>318</v>
      </c>
      <c r="D391" s="149" t="s">
        <v>195</v>
      </c>
      <c r="E391" s="150" t="s">
        <v>1439</v>
      </c>
      <c r="F391" s="151" t="s">
        <v>1440</v>
      </c>
      <c r="G391" s="152" t="s">
        <v>738</v>
      </c>
      <c r="H391" s="153">
        <v>9.9</v>
      </c>
      <c r="I391" s="154"/>
      <c r="J391" s="155">
        <f>ROUND(I391*H391,2)</f>
        <v>0</v>
      </c>
      <c r="K391" s="151" t="s">
        <v>21</v>
      </c>
      <c r="L391" s="33"/>
      <c r="M391" s="156" t="s">
        <v>21</v>
      </c>
      <c r="N391" s="157" t="s">
        <v>48</v>
      </c>
      <c r="P391" s="140">
        <f>O391*H391</f>
        <v>0</v>
      </c>
      <c r="Q391" s="140">
        <v>0</v>
      </c>
      <c r="R391" s="140">
        <f>Q391*H391</f>
        <v>0</v>
      </c>
      <c r="S391" s="140">
        <v>0</v>
      </c>
      <c r="T391" s="141">
        <f>S391*H391</f>
        <v>0</v>
      </c>
      <c r="AR391" s="142" t="s">
        <v>168</v>
      </c>
      <c r="AT391" s="142" t="s">
        <v>195</v>
      </c>
      <c r="AU391" s="142" t="s">
        <v>86</v>
      </c>
      <c r="AY391" s="18" t="s">
        <v>146</v>
      </c>
      <c r="BE391" s="143">
        <f>IF(N391="základní",J391,0)</f>
        <v>0</v>
      </c>
      <c r="BF391" s="143">
        <f>IF(N391="snížená",J391,0)</f>
        <v>0</v>
      </c>
      <c r="BG391" s="143">
        <f>IF(N391="zákl. přenesená",J391,0)</f>
        <v>0</v>
      </c>
      <c r="BH391" s="143">
        <f>IF(N391="sníž. přenesená",J391,0)</f>
        <v>0</v>
      </c>
      <c r="BI391" s="143">
        <f>IF(N391="nulová",J391,0)</f>
        <v>0</v>
      </c>
      <c r="BJ391" s="18" t="s">
        <v>84</v>
      </c>
      <c r="BK391" s="143">
        <f>ROUND(I391*H391,2)</f>
        <v>0</v>
      </c>
      <c r="BL391" s="18" t="s">
        <v>168</v>
      </c>
      <c r="BM391" s="142" t="s">
        <v>3277</v>
      </c>
    </row>
    <row r="392" spans="2:65" s="1" customFormat="1" ht="29.25">
      <c r="B392" s="33"/>
      <c r="D392" s="144" t="s">
        <v>154</v>
      </c>
      <c r="F392" s="145" t="s">
        <v>1442</v>
      </c>
      <c r="I392" s="146"/>
      <c r="L392" s="33"/>
      <c r="M392" s="147"/>
      <c r="T392" s="54"/>
      <c r="AT392" s="18" t="s">
        <v>154</v>
      </c>
      <c r="AU392" s="18" t="s">
        <v>86</v>
      </c>
    </row>
    <row r="393" spans="2:65" s="1" customFormat="1" ht="234">
      <c r="B393" s="33"/>
      <c r="D393" s="144" t="s">
        <v>984</v>
      </c>
      <c r="F393" s="148" t="s">
        <v>1430</v>
      </c>
      <c r="I393" s="146"/>
      <c r="L393" s="33"/>
      <c r="M393" s="147"/>
      <c r="T393" s="54"/>
      <c r="AT393" s="18" t="s">
        <v>984</v>
      </c>
      <c r="AU393" s="18" t="s">
        <v>86</v>
      </c>
    </row>
    <row r="394" spans="2:65" s="14" customFormat="1" ht="11.25">
      <c r="B394" s="183"/>
      <c r="D394" s="144" t="s">
        <v>476</v>
      </c>
      <c r="E394" s="184" t="s">
        <v>21</v>
      </c>
      <c r="F394" s="185" t="s">
        <v>3278</v>
      </c>
      <c r="H394" s="184" t="s">
        <v>21</v>
      </c>
      <c r="I394" s="186"/>
      <c r="L394" s="183"/>
      <c r="M394" s="187"/>
      <c r="T394" s="188"/>
      <c r="AT394" s="184" t="s">
        <v>476</v>
      </c>
      <c r="AU394" s="184" t="s">
        <v>86</v>
      </c>
      <c r="AV394" s="14" t="s">
        <v>84</v>
      </c>
      <c r="AW394" s="14" t="s">
        <v>38</v>
      </c>
      <c r="AX394" s="14" t="s">
        <v>77</v>
      </c>
      <c r="AY394" s="184" t="s">
        <v>146</v>
      </c>
    </row>
    <row r="395" spans="2:65" s="12" customFormat="1" ht="11.25">
      <c r="B395" s="163"/>
      <c r="D395" s="144" t="s">
        <v>476</v>
      </c>
      <c r="E395" s="164" t="s">
        <v>21</v>
      </c>
      <c r="F395" s="165" t="s">
        <v>3279</v>
      </c>
      <c r="H395" s="166">
        <v>9.9</v>
      </c>
      <c r="I395" s="167"/>
      <c r="L395" s="163"/>
      <c r="M395" s="168"/>
      <c r="T395" s="169"/>
      <c r="AT395" s="164" t="s">
        <v>476</v>
      </c>
      <c r="AU395" s="164" t="s">
        <v>86</v>
      </c>
      <c r="AV395" s="12" t="s">
        <v>86</v>
      </c>
      <c r="AW395" s="12" t="s">
        <v>38</v>
      </c>
      <c r="AX395" s="12" t="s">
        <v>77</v>
      </c>
      <c r="AY395" s="164" t="s">
        <v>146</v>
      </c>
    </row>
    <row r="396" spans="2:65" s="13" customFormat="1" ht="11.25">
      <c r="B396" s="170"/>
      <c r="D396" s="144" t="s">
        <v>476</v>
      </c>
      <c r="E396" s="171" t="s">
        <v>3027</v>
      </c>
      <c r="F396" s="172" t="s">
        <v>479</v>
      </c>
      <c r="H396" s="173">
        <v>9.9</v>
      </c>
      <c r="I396" s="174"/>
      <c r="L396" s="170"/>
      <c r="M396" s="175"/>
      <c r="T396" s="176"/>
      <c r="AT396" s="171" t="s">
        <v>476</v>
      </c>
      <c r="AU396" s="171" t="s">
        <v>86</v>
      </c>
      <c r="AV396" s="13" t="s">
        <v>168</v>
      </c>
      <c r="AW396" s="13" t="s">
        <v>38</v>
      </c>
      <c r="AX396" s="13" t="s">
        <v>84</v>
      </c>
      <c r="AY396" s="171" t="s">
        <v>146</v>
      </c>
    </row>
    <row r="397" spans="2:65" s="1" customFormat="1" ht="16.5" customHeight="1">
      <c r="B397" s="33"/>
      <c r="C397" s="149" t="s">
        <v>322</v>
      </c>
      <c r="D397" s="149" t="s">
        <v>195</v>
      </c>
      <c r="E397" s="150" t="s">
        <v>1456</v>
      </c>
      <c r="F397" s="151" t="s">
        <v>1457</v>
      </c>
      <c r="G397" s="152" t="s">
        <v>722</v>
      </c>
      <c r="H397" s="153">
        <v>33</v>
      </c>
      <c r="I397" s="154"/>
      <c r="J397" s="155">
        <f>ROUND(I397*H397,2)</f>
        <v>0</v>
      </c>
      <c r="K397" s="151" t="s">
        <v>967</v>
      </c>
      <c r="L397" s="33"/>
      <c r="M397" s="156" t="s">
        <v>21</v>
      </c>
      <c r="N397" s="157" t="s">
        <v>48</v>
      </c>
      <c r="P397" s="140">
        <f>O397*H397</f>
        <v>0</v>
      </c>
      <c r="Q397" s="140">
        <v>8.6499999999999997E-3</v>
      </c>
      <c r="R397" s="140">
        <f>Q397*H397</f>
        <v>0.28544999999999998</v>
      </c>
      <c r="S397" s="140">
        <v>0</v>
      </c>
      <c r="T397" s="141">
        <f>S397*H397</f>
        <v>0</v>
      </c>
      <c r="AR397" s="142" t="s">
        <v>168</v>
      </c>
      <c r="AT397" s="142" t="s">
        <v>195</v>
      </c>
      <c r="AU397" s="142" t="s">
        <v>86</v>
      </c>
      <c r="AY397" s="18" t="s">
        <v>146</v>
      </c>
      <c r="BE397" s="143">
        <f>IF(N397="základní",J397,0)</f>
        <v>0</v>
      </c>
      <c r="BF397" s="143">
        <f>IF(N397="snížená",J397,0)</f>
        <v>0</v>
      </c>
      <c r="BG397" s="143">
        <f>IF(N397="zákl. přenesená",J397,0)</f>
        <v>0</v>
      </c>
      <c r="BH397" s="143">
        <f>IF(N397="sníž. přenesená",J397,0)</f>
        <v>0</v>
      </c>
      <c r="BI397" s="143">
        <f>IF(N397="nulová",J397,0)</f>
        <v>0</v>
      </c>
      <c r="BJ397" s="18" t="s">
        <v>84</v>
      </c>
      <c r="BK397" s="143">
        <f>ROUND(I397*H397,2)</f>
        <v>0</v>
      </c>
      <c r="BL397" s="18" t="s">
        <v>168</v>
      </c>
      <c r="BM397" s="142" t="s">
        <v>3280</v>
      </c>
    </row>
    <row r="398" spans="2:65" s="1" customFormat="1" ht="29.25">
      <c r="B398" s="33"/>
      <c r="D398" s="144" t="s">
        <v>154</v>
      </c>
      <c r="F398" s="145" t="s">
        <v>1459</v>
      </c>
      <c r="I398" s="146"/>
      <c r="L398" s="33"/>
      <c r="M398" s="147"/>
      <c r="T398" s="54"/>
      <c r="AT398" s="18" t="s">
        <v>154</v>
      </c>
      <c r="AU398" s="18" t="s">
        <v>86</v>
      </c>
    </row>
    <row r="399" spans="2:65" s="1" customFormat="1" ht="11.25">
      <c r="B399" s="33"/>
      <c r="D399" s="181" t="s">
        <v>970</v>
      </c>
      <c r="F399" s="182" t="s">
        <v>1460</v>
      </c>
      <c r="I399" s="146"/>
      <c r="L399" s="33"/>
      <c r="M399" s="147"/>
      <c r="T399" s="54"/>
      <c r="AT399" s="18" t="s">
        <v>970</v>
      </c>
      <c r="AU399" s="18" t="s">
        <v>86</v>
      </c>
    </row>
    <row r="400" spans="2:65" s="1" customFormat="1" ht="185.25">
      <c r="B400" s="33"/>
      <c r="D400" s="144" t="s">
        <v>984</v>
      </c>
      <c r="F400" s="148" t="s">
        <v>1461</v>
      </c>
      <c r="I400" s="146"/>
      <c r="L400" s="33"/>
      <c r="M400" s="147"/>
      <c r="T400" s="54"/>
      <c r="AT400" s="18" t="s">
        <v>984</v>
      </c>
      <c r="AU400" s="18" t="s">
        <v>86</v>
      </c>
    </row>
    <row r="401" spans="2:65" s="14" customFormat="1" ht="11.25">
      <c r="B401" s="183"/>
      <c r="D401" s="144" t="s">
        <v>476</v>
      </c>
      <c r="E401" s="184" t="s">
        <v>21</v>
      </c>
      <c r="F401" s="185" t="s">
        <v>3235</v>
      </c>
      <c r="H401" s="184" t="s">
        <v>21</v>
      </c>
      <c r="I401" s="186"/>
      <c r="L401" s="183"/>
      <c r="M401" s="187"/>
      <c r="T401" s="188"/>
      <c r="AT401" s="184" t="s">
        <v>476</v>
      </c>
      <c r="AU401" s="184" t="s">
        <v>86</v>
      </c>
      <c r="AV401" s="14" t="s">
        <v>84</v>
      </c>
      <c r="AW401" s="14" t="s">
        <v>38</v>
      </c>
      <c r="AX401" s="14" t="s">
        <v>77</v>
      </c>
      <c r="AY401" s="184" t="s">
        <v>146</v>
      </c>
    </row>
    <row r="402" spans="2:65" s="14" customFormat="1" ht="11.25">
      <c r="B402" s="183"/>
      <c r="D402" s="144" t="s">
        <v>476</v>
      </c>
      <c r="E402" s="184" t="s">
        <v>21</v>
      </c>
      <c r="F402" s="185" t="s">
        <v>3278</v>
      </c>
      <c r="H402" s="184" t="s">
        <v>21</v>
      </c>
      <c r="I402" s="186"/>
      <c r="L402" s="183"/>
      <c r="M402" s="187"/>
      <c r="T402" s="188"/>
      <c r="AT402" s="184" t="s">
        <v>476</v>
      </c>
      <c r="AU402" s="184" t="s">
        <v>86</v>
      </c>
      <c r="AV402" s="14" t="s">
        <v>84</v>
      </c>
      <c r="AW402" s="14" t="s">
        <v>38</v>
      </c>
      <c r="AX402" s="14" t="s">
        <v>77</v>
      </c>
      <c r="AY402" s="184" t="s">
        <v>146</v>
      </c>
    </row>
    <row r="403" spans="2:65" s="12" customFormat="1" ht="11.25">
      <c r="B403" s="163"/>
      <c r="D403" s="144" t="s">
        <v>476</v>
      </c>
      <c r="E403" s="164" t="s">
        <v>21</v>
      </c>
      <c r="F403" s="165" t="s">
        <v>3281</v>
      </c>
      <c r="H403" s="166">
        <v>33</v>
      </c>
      <c r="I403" s="167"/>
      <c r="L403" s="163"/>
      <c r="M403" s="168"/>
      <c r="T403" s="169"/>
      <c r="AT403" s="164" t="s">
        <v>476</v>
      </c>
      <c r="AU403" s="164" t="s">
        <v>86</v>
      </c>
      <c r="AV403" s="12" t="s">
        <v>86</v>
      </c>
      <c r="AW403" s="12" t="s">
        <v>38</v>
      </c>
      <c r="AX403" s="12" t="s">
        <v>77</v>
      </c>
      <c r="AY403" s="164" t="s">
        <v>146</v>
      </c>
    </row>
    <row r="404" spans="2:65" s="13" customFormat="1" ht="11.25">
      <c r="B404" s="170"/>
      <c r="D404" s="144" t="s">
        <v>476</v>
      </c>
      <c r="E404" s="171" t="s">
        <v>3023</v>
      </c>
      <c r="F404" s="172" t="s">
        <v>479</v>
      </c>
      <c r="H404" s="173">
        <v>33</v>
      </c>
      <c r="I404" s="174"/>
      <c r="L404" s="170"/>
      <c r="M404" s="175"/>
      <c r="T404" s="176"/>
      <c r="AT404" s="171" t="s">
        <v>476</v>
      </c>
      <c r="AU404" s="171" t="s">
        <v>86</v>
      </c>
      <c r="AV404" s="13" t="s">
        <v>168</v>
      </c>
      <c r="AW404" s="13" t="s">
        <v>38</v>
      </c>
      <c r="AX404" s="13" t="s">
        <v>84</v>
      </c>
      <c r="AY404" s="171" t="s">
        <v>146</v>
      </c>
    </row>
    <row r="405" spans="2:65" s="1" customFormat="1" ht="16.5" customHeight="1">
      <c r="B405" s="33"/>
      <c r="C405" s="149" t="s">
        <v>326</v>
      </c>
      <c r="D405" s="149" t="s">
        <v>195</v>
      </c>
      <c r="E405" s="150" t="s">
        <v>1478</v>
      </c>
      <c r="F405" s="151" t="s">
        <v>1479</v>
      </c>
      <c r="G405" s="152" t="s">
        <v>722</v>
      </c>
      <c r="H405" s="153">
        <v>33</v>
      </c>
      <c r="I405" s="154"/>
      <c r="J405" s="155">
        <f>ROUND(I405*H405,2)</f>
        <v>0</v>
      </c>
      <c r="K405" s="151" t="s">
        <v>967</v>
      </c>
      <c r="L405" s="33"/>
      <c r="M405" s="156" t="s">
        <v>21</v>
      </c>
      <c r="N405" s="157" t="s">
        <v>48</v>
      </c>
      <c r="P405" s="140">
        <f>O405*H405</f>
        <v>0</v>
      </c>
      <c r="Q405" s="140">
        <v>0</v>
      </c>
      <c r="R405" s="140">
        <f>Q405*H405</f>
        <v>0</v>
      </c>
      <c r="S405" s="140">
        <v>0</v>
      </c>
      <c r="T405" s="141">
        <f>S405*H405</f>
        <v>0</v>
      </c>
      <c r="AR405" s="142" t="s">
        <v>168</v>
      </c>
      <c r="AT405" s="142" t="s">
        <v>195</v>
      </c>
      <c r="AU405" s="142" t="s">
        <v>86</v>
      </c>
      <c r="AY405" s="18" t="s">
        <v>146</v>
      </c>
      <c r="BE405" s="143">
        <f>IF(N405="základní",J405,0)</f>
        <v>0</v>
      </c>
      <c r="BF405" s="143">
        <f>IF(N405="snížená",J405,0)</f>
        <v>0</v>
      </c>
      <c r="BG405" s="143">
        <f>IF(N405="zákl. přenesená",J405,0)</f>
        <v>0</v>
      </c>
      <c r="BH405" s="143">
        <f>IF(N405="sníž. přenesená",J405,0)</f>
        <v>0</v>
      </c>
      <c r="BI405" s="143">
        <f>IF(N405="nulová",J405,0)</f>
        <v>0</v>
      </c>
      <c r="BJ405" s="18" t="s">
        <v>84</v>
      </c>
      <c r="BK405" s="143">
        <f>ROUND(I405*H405,2)</f>
        <v>0</v>
      </c>
      <c r="BL405" s="18" t="s">
        <v>168</v>
      </c>
      <c r="BM405" s="142" t="s">
        <v>3282</v>
      </c>
    </row>
    <row r="406" spans="2:65" s="1" customFormat="1" ht="29.25">
      <c r="B406" s="33"/>
      <c r="D406" s="144" t="s">
        <v>154</v>
      </c>
      <c r="F406" s="145" t="s">
        <v>1481</v>
      </c>
      <c r="I406" s="146"/>
      <c r="L406" s="33"/>
      <c r="M406" s="147"/>
      <c r="T406" s="54"/>
      <c r="AT406" s="18" t="s">
        <v>154</v>
      </c>
      <c r="AU406" s="18" t="s">
        <v>86</v>
      </c>
    </row>
    <row r="407" spans="2:65" s="1" customFormat="1" ht="11.25">
      <c r="B407" s="33"/>
      <c r="D407" s="181" t="s">
        <v>970</v>
      </c>
      <c r="F407" s="182" t="s">
        <v>1482</v>
      </c>
      <c r="I407" s="146"/>
      <c r="L407" s="33"/>
      <c r="M407" s="147"/>
      <c r="T407" s="54"/>
      <c r="AT407" s="18" t="s">
        <v>970</v>
      </c>
      <c r="AU407" s="18" t="s">
        <v>86</v>
      </c>
    </row>
    <row r="408" spans="2:65" s="1" customFormat="1" ht="185.25">
      <c r="B408" s="33"/>
      <c r="D408" s="144" t="s">
        <v>984</v>
      </c>
      <c r="F408" s="148" t="s">
        <v>1461</v>
      </c>
      <c r="I408" s="146"/>
      <c r="L408" s="33"/>
      <c r="M408" s="147"/>
      <c r="T408" s="54"/>
      <c r="AT408" s="18" t="s">
        <v>984</v>
      </c>
      <c r="AU408" s="18" t="s">
        <v>86</v>
      </c>
    </row>
    <row r="409" spans="2:65" s="12" customFormat="1" ht="11.25">
      <c r="B409" s="163"/>
      <c r="D409" s="144" t="s">
        <v>476</v>
      </c>
      <c r="E409" s="164" t="s">
        <v>21</v>
      </c>
      <c r="F409" s="165" t="s">
        <v>3023</v>
      </c>
      <c r="H409" s="166">
        <v>33</v>
      </c>
      <c r="I409" s="167"/>
      <c r="L409" s="163"/>
      <c r="M409" s="168"/>
      <c r="T409" s="169"/>
      <c r="AT409" s="164" t="s">
        <v>476</v>
      </c>
      <c r="AU409" s="164" t="s">
        <v>86</v>
      </c>
      <c r="AV409" s="12" t="s">
        <v>86</v>
      </c>
      <c r="AW409" s="12" t="s">
        <v>38</v>
      </c>
      <c r="AX409" s="12" t="s">
        <v>84</v>
      </c>
      <c r="AY409" s="164" t="s">
        <v>146</v>
      </c>
    </row>
    <row r="410" spans="2:65" s="1" customFormat="1" ht="16.5" customHeight="1">
      <c r="B410" s="33"/>
      <c r="C410" s="149" t="s">
        <v>330</v>
      </c>
      <c r="D410" s="149" t="s">
        <v>195</v>
      </c>
      <c r="E410" s="150" t="s">
        <v>1483</v>
      </c>
      <c r="F410" s="151" t="s">
        <v>1484</v>
      </c>
      <c r="G410" s="152" t="s">
        <v>472</v>
      </c>
      <c r="H410" s="153">
        <v>0.69299999999999995</v>
      </c>
      <c r="I410" s="154"/>
      <c r="J410" s="155">
        <f>ROUND(I410*H410,2)</f>
        <v>0</v>
      </c>
      <c r="K410" s="151" t="s">
        <v>967</v>
      </c>
      <c r="L410" s="33"/>
      <c r="M410" s="156" t="s">
        <v>21</v>
      </c>
      <c r="N410" s="157" t="s">
        <v>48</v>
      </c>
      <c r="P410" s="140">
        <f>O410*H410</f>
        <v>0</v>
      </c>
      <c r="Q410" s="140">
        <v>1.09528</v>
      </c>
      <c r="R410" s="140">
        <f>Q410*H410</f>
        <v>0.75902903999999993</v>
      </c>
      <c r="S410" s="140">
        <v>0</v>
      </c>
      <c r="T410" s="141">
        <f>S410*H410</f>
        <v>0</v>
      </c>
      <c r="AR410" s="142" t="s">
        <v>168</v>
      </c>
      <c r="AT410" s="142" t="s">
        <v>195</v>
      </c>
      <c r="AU410" s="142" t="s">
        <v>86</v>
      </c>
      <c r="AY410" s="18" t="s">
        <v>146</v>
      </c>
      <c r="BE410" s="143">
        <f>IF(N410="základní",J410,0)</f>
        <v>0</v>
      </c>
      <c r="BF410" s="143">
        <f>IF(N410="snížená",J410,0)</f>
        <v>0</v>
      </c>
      <c r="BG410" s="143">
        <f>IF(N410="zákl. přenesená",J410,0)</f>
        <v>0</v>
      </c>
      <c r="BH410" s="143">
        <f>IF(N410="sníž. přenesená",J410,0)</f>
        <v>0</v>
      </c>
      <c r="BI410" s="143">
        <f>IF(N410="nulová",J410,0)</f>
        <v>0</v>
      </c>
      <c r="BJ410" s="18" t="s">
        <v>84</v>
      </c>
      <c r="BK410" s="143">
        <f>ROUND(I410*H410,2)</f>
        <v>0</v>
      </c>
      <c r="BL410" s="18" t="s">
        <v>168</v>
      </c>
      <c r="BM410" s="142" t="s">
        <v>3283</v>
      </c>
    </row>
    <row r="411" spans="2:65" s="1" customFormat="1" ht="29.25">
      <c r="B411" s="33"/>
      <c r="D411" s="144" t="s">
        <v>154</v>
      </c>
      <c r="F411" s="145" t="s">
        <v>1486</v>
      </c>
      <c r="I411" s="146"/>
      <c r="L411" s="33"/>
      <c r="M411" s="147"/>
      <c r="T411" s="54"/>
      <c r="AT411" s="18" t="s">
        <v>154</v>
      </c>
      <c r="AU411" s="18" t="s">
        <v>86</v>
      </c>
    </row>
    <row r="412" spans="2:65" s="1" customFormat="1" ht="11.25">
      <c r="B412" s="33"/>
      <c r="D412" s="181" t="s">
        <v>970</v>
      </c>
      <c r="F412" s="182" t="s">
        <v>1487</v>
      </c>
      <c r="I412" s="146"/>
      <c r="L412" s="33"/>
      <c r="M412" s="147"/>
      <c r="T412" s="54"/>
      <c r="AT412" s="18" t="s">
        <v>970</v>
      </c>
      <c r="AU412" s="18" t="s">
        <v>86</v>
      </c>
    </row>
    <row r="413" spans="2:65" s="1" customFormat="1" ht="97.5">
      <c r="B413" s="33"/>
      <c r="D413" s="144" t="s">
        <v>984</v>
      </c>
      <c r="F413" s="148" t="s">
        <v>1488</v>
      </c>
      <c r="I413" s="146"/>
      <c r="L413" s="33"/>
      <c r="M413" s="147"/>
      <c r="T413" s="54"/>
      <c r="AT413" s="18" t="s">
        <v>984</v>
      </c>
      <c r="AU413" s="18" t="s">
        <v>86</v>
      </c>
    </row>
    <row r="414" spans="2:65" s="12" customFormat="1" ht="11.25">
      <c r="B414" s="163"/>
      <c r="D414" s="144" t="s">
        <v>476</v>
      </c>
      <c r="E414" s="164" t="s">
        <v>21</v>
      </c>
      <c r="F414" s="165" t="s">
        <v>3284</v>
      </c>
      <c r="H414" s="166">
        <v>0.69299999999999995</v>
      </c>
      <c r="I414" s="167"/>
      <c r="L414" s="163"/>
      <c r="M414" s="168"/>
      <c r="T414" s="169"/>
      <c r="AT414" s="164" t="s">
        <v>476</v>
      </c>
      <c r="AU414" s="164" t="s">
        <v>86</v>
      </c>
      <c r="AV414" s="12" t="s">
        <v>86</v>
      </c>
      <c r="AW414" s="12" t="s">
        <v>38</v>
      </c>
      <c r="AX414" s="12" t="s">
        <v>84</v>
      </c>
      <c r="AY414" s="164" t="s">
        <v>146</v>
      </c>
    </row>
    <row r="415" spans="2:65" s="1" customFormat="1" ht="16.5" customHeight="1">
      <c r="B415" s="33"/>
      <c r="C415" s="149" t="s">
        <v>334</v>
      </c>
      <c r="D415" s="149" t="s">
        <v>195</v>
      </c>
      <c r="E415" s="150" t="s">
        <v>1491</v>
      </c>
      <c r="F415" s="151" t="s">
        <v>1492</v>
      </c>
      <c r="G415" s="152" t="s">
        <v>472</v>
      </c>
      <c r="H415" s="153">
        <v>0.47799999999999998</v>
      </c>
      <c r="I415" s="154"/>
      <c r="J415" s="155">
        <f>ROUND(I415*H415,2)</f>
        <v>0</v>
      </c>
      <c r="K415" s="151" t="s">
        <v>967</v>
      </c>
      <c r="L415" s="33"/>
      <c r="M415" s="156" t="s">
        <v>21</v>
      </c>
      <c r="N415" s="157" t="s">
        <v>48</v>
      </c>
      <c r="P415" s="140">
        <f>O415*H415</f>
        <v>0</v>
      </c>
      <c r="Q415" s="140">
        <v>1.03955</v>
      </c>
      <c r="R415" s="140">
        <f>Q415*H415</f>
        <v>0.49690489999999998</v>
      </c>
      <c r="S415" s="140">
        <v>0</v>
      </c>
      <c r="T415" s="141">
        <f>S415*H415</f>
        <v>0</v>
      </c>
      <c r="AR415" s="142" t="s">
        <v>168</v>
      </c>
      <c r="AT415" s="142" t="s">
        <v>195</v>
      </c>
      <c r="AU415" s="142" t="s">
        <v>86</v>
      </c>
      <c r="AY415" s="18" t="s">
        <v>146</v>
      </c>
      <c r="BE415" s="143">
        <f>IF(N415="základní",J415,0)</f>
        <v>0</v>
      </c>
      <c r="BF415" s="143">
        <f>IF(N415="snížená",J415,0)</f>
        <v>0</v>
      </c>
      <c r="BG415" s="143">
        <f>IF(N415="zákl. přenesená",J415,0)</f>
        <v>0</v>
      </c>
      <c r="BH415" s="143">
        <f>IF(N415="sníž. přenesená",J415,0)</f>
        <v>0</v>
      </c>
      <c r="BI415" s="143">
        <f>IF(N415="nulová",J415,0)</f>
        <v>0</v>
      </c>
      <c r="BJ415" s="18" t="s">
        <v>84</v>
      </c>
      <c r="BK415" s="143">
        <f>ROUND(I415*H415,2)</f>
        <v>0</v>
      </c>
      <c r="BL415" s="18" t="s">
        <v>168</v>
      </c>
      <c r="BM415" s="142" t="s">
        <v>3285</v>
      </c>
    </row>
    <row r="416" spans="2:65" s="1" customFormat="1" ht="29.25">
      <c r="B416" s="33"/>
      <c r="D416" s="144" t="s">
        <v>154</v>
      </c>
      <c r="F416" s="145" t="s">
        <v>1494</v>
      </c>
      <c r="I416" s="146"/>
      <c r="L416" s="33"/>
      <c r="M416" s="147"/>
      <c r="T416" s="54"/>
      <c r="AT416" s="18" t="s">
        <v>154</v>
      </c>
      <c r="AU416" s="18" t="s">
        <v>86</v>
      </c>
    </row>
    <row r="417" spans="2:65" s="1" customFormat="1" ht="11.25">
      <c r="B417" s="33"/>
      <c r="D417" s="181" t="s">
        <v>970</v>
      </c>
      <c r="F417" s="182" t="s">
        <v>1495</v>
      </c>
      <c r="I417" s="146"/>
      <c r="L417" s="33"/>
      <c r="M417" s="147"/>
      <c r="T417" s="54"/>
      <c r="AT417" s="18" t="s">
        <v>970</v>
      </c>
      <c r="AU417" s="18" t="s">
        <v>86</v>
      </c>
    </row>
    <row r="418" spans="2:65" s="14" customFormat="1" ht="11.25">
      <c r="B418" s="183"/>
      <c r="D418" s="144" t="s">
        <v>476</v>
      </c>
      <c r="E418" s="184" t="s">
        <v>21</v>
      </c>
      <c r="F418" s="185" t="s">
        <v>3286</v>
      </c>
      <c r="H418" s="184" t="s">
        <v>21</v>
      </c>
      <c r="I418" s="186"/>
      <c r="L418" s="183"/>
      <c r="M418" s="187"/>
      <c r="T418" s="188"/>
      <c r="AT418" s="184" t="s">
        <v>476</v>
      </c>
      <c r="AU418" s="184" t="s">
        <v>86</v>
      </c>
      <c r="AV418" s="14" t="s">
        <v>84</v>
      </c>
      <c r="AW418" s="14" t="s">
        <v>38</v>
      </c>
      <c r="AX418" s="14" t="s">
        <v>77</v>
      </c>
      <c r="AY418" s="184" t="s">
        <v>146</v>
      </c>
    </row>
    <row r="419" spans="2:65" s="12" customFormat="1" ht="11.25">
      <c r="B419" s="163"/>
      <c r="D419" s="144" t="s">
        <v>476</v>
      </c>
      <c r="E419" s="164" t="s">
        <v>21</v>
      </c>
      <c r="F419" s="165" t="s">
        <v>3287</v>
      </c>
      <c r="H419" s="166">
        <v>0.47799999999999998</v>
      </c>
      <c r="I419" s="167"/>
      <c r="L419" s="163"/>
      <c r="M419" s="168"/>
      <c r="T419" s="169"/>
      <c r="AT419" s="164" t="s">
        <v>476</v>
      </c>
      <c r="AU419" s="164" t="s">
        <v>86</v>
      </c>
      <c r="AV419" s="12" t="s">
        <v>86</v>
      </c>
      <c r="AW419" s="12" t="s">
        <v>38</v>
      </c>
      <c r="AX419" s="12" t="s">
        <v>84</v>
      </c>
      <c r="AY419" s="164" t="s">
        <v>146</v>
      </c>
    </row>
    <row r="420" spans="2:65" s="1" customFormat="1" ht="16.5" customHeight="1">
      <c r="B420" s="33"/>
      <c r="C420" s="149" t="s">
        <v>338</v>
      </c>
      <c r="D420" s="149" t="s">
        <v>195</v>
      </c>
      <c r="E420" s="150" t="s">
        <v>3288</v>
      </c>
      <c r="F420" s="151" t="s">
        <v>3289</v>
      </c>
      <c r="G420" s="152" t="s">
        <v>251</v>
      </c>
      <c r="H420" s="153">
        <v>28.55</v>
      </c>
      <c r="I420" s="154"/>
      <c r="J420" s="155">
        <f>ROUND(I420*H420,2)</f>
        <v>0</v>
      </c>
      <c r="K420" s="151" t="s">
        <v>967</v>
      </c>
      <c r="L420" s="33"/>
      <c r="M420" s="156" t="s">
        <v>21</v>
      </c>
      <c r="N420" s="157" t="s">
        <v>48</v>
      </c>
      <c r="P420" s="140">
        <f>O420*H420</f>
        <v>0</v>
      </c>
      <c r="Q420" s="140">
        <v>0.24127000000000001</v>
      </c>
      <c r="R420" s="140">
        <f>Q420*H420</f>
        <v>6.888258500000001</v>
      </c>
      <c r="S420" s="140">
        <v>0</v>
      </c>
      <c r="T420" s="141">
        <f>S420*H420</f>
        <v>0</v>
      </c>
      <c r="AR420" s="142" t="s">
        <v>168</v>
      </c>
      <c r="AT420" s="142" t="s">
        <v>195</v>
      </c>
      <c r="AU420" s="142" t="s">
        <v>86</v>
      </c>
      <c r="AY420" s="18" t="s">
        <v>146</v>
      </c>
      <c r="BE420" s="143">
        <f>IF(N420="základní",J420,0)</f>
        <v>0</v>
      </c>
      <c r="BF420" s="143">
        <f>IF(N420="snížená",J420,0)</f>
        <v>0</v>
      </c>
      <c r="BG420" s="143">
        <f>IF(N420="zákl. přenesená",J420,0)</f>
        <v>0</v>
      </c>
      <c r="BH420" s="143">
        <f>IF(N420="sníž. přenesená",J420,0)</f>
        <v>0</v>
      </c>
      <c r="BI420" s="143">
        <f>IF(N420="nulová",J420,0)</f>
        <v>0</v>
      </c>
      <c r="BJ420" s="18" t="s">
        <v>84</v>
      </c>
      <c r="BK420" s="143">
        <f>ROUND(I420*H420,2)</f>
        <v>0</v>
      </c>
      <c r="BL420" s="18" t="s">
        <v>168</v>
      </c>
      <c r="BM420" s="142" t="s">
        <v>3290</v>
      </c>
    </row>
    <row r="421" spans="2:65" s="1" customFormat="1" ht="11.25">
      <c r="B421" s="33"/>
      <c r="D421" s="144" t="s">
        <v>154</v>
      </c>
      <c r="F421" s="145" t="s">
        <v>3291</v>
      </c>
      <c r="I421" s="146"/>
      <c r="L421" s="33"/>
      <c r="M421" s="147"/>
      <c r="T421" s="54"/>
      <c r="AT421" s="18" t="s">
        <v>154</v>
      </c>
      <c r="AU421" s="18" t="s">
        <v>86</v>
      </c>
    </row>
    <row r="422" spans="2:65" s="1" customFormat="1" ht="11.25">
      <c r="B422" s="33"/>
      <c r="D422" s="181" t="s">
        <v>970</v>
      </c>
      <c r="F422" s="182" t="s">
        <v>3292</v>
      </c>
      <c r="I422" s="146"/>
      <c r="L422" s="33"/>
      <c r="M422" s="147"/>
      <c r="T422" s="54"/>
      <c r="AT422" s="18" t="s">
        <v>970</v>
      </c>
      <c r="AU422" s="18" t="s">
        <v>86</v>
      </c>
    </row>
    <row r="423" spans="2:65" s="14" customFormat="1" ht="11.25">
      <c r="B423" s="183"/>
      <c r="D423" s="144" t="s">
        <v>476</v>
      </c>
      <c r="E423" s="184" t="s">
        <v>21</v>
      </c>
      <c r="F423" s="185" t="s">
        <v>3293</v>
      </c>
      <c r="H423" s="184" t="s">
        <v>21</v>
      </c>
      <c r="I423" s="186"/>
      <c r="L423" s="183"/>
      <c r="M423" s="187"/>
      <c r="T423" s="188"/>
      <c r="AT423" s="184" t="s">
        <v>476</v>
      </c>
      <c r="AU423" s="184" t="s">
        <v>86</v>
      </c>
      <c r="AV423" s="14" t="s">
        <v>84</v>
      </c>
      <c r="AW423" s="14" t="s">
        <v>38</v>
      </c>
      <c r="AX423" s="14" t="s">
        <v>77</v>
      </c>
      <c r="AY423" s="184" t="s">
        <v>146</v>
      </c>
    </row>
    <row r="424" spans="2:65" s="12" customFormat="1" ht="11.25">
      <c r="B424" s="163"/>
      <c r="D424" s="144" t="s">
        <v>476</v>
      </c>
      <c r="E424" s="164" t="s">
        <v>21</v>
      </c>
      <c r="F424" s="165" t="s">
        <v>3294</v>
      </c>
      <c r="H424" s="166">
        <v>28.55</v>
      </c>
      <c r="I424" s="167"/>
      <c r="L424" s="163"/>
      <c r="M424" s="168"/>
      <c r="T424" s="169"/>
      <c r="AT424" s="164" t="s">
        <v>476</v>
      </c>
      <c r="AU424" s="164" t="s">
        <v>86</v>
      </c>
      <c r="AV424" s="12" t="s">
        <v>86</v>
      </c>
      <c r="AW424" s="12" t="s">
        <v>38</v>
      </c>
      <c r="AX424" s="12" t="s">
        <v>84</v>
      </c>
      <c r="AY424" s="164" t="s">
        <v>146</v>
      </c>
    </row>
    <row r="425" spans="2:65" s="1" customFormat="1" ht="16.5" customHeight="1">
      <c r="B425" s="33"/>
      <c r="C425" s="130" t="s">
        <v>342</v>
      </c>
      <c r="D425" s="130" t="s">
        <v>147</v>
      </c>
      <c r="E425" s="131" t="s">
        <v>3295</v>
      </c>
      <c r="F425" s="132" t="s">
        <v>3296</v>
      </c>
      <c r="G425" s="133" t="s">
        <v>786</v>
      </c>
      <c r="H425" s="134">
        <v>96</v>
      </c>
      <c r="I425" s="135"/>
      <c r="J425" s="136">
        <f>ROUND(I425*H425,2)</f>
        <v>0</v>
      </c>
      <c r="K425" s="132" t="s">
        <v>967</v>
      </c>
      <c r="L425" s="137"/>
      <c r="M425" s="138" t="s">
        <v>21</v>
      </c>
      <c r="N425" s="139" t="s">
        <v>48</v>
      </c>
      <c r="P425" s="140">
        <f>O425*H425</f>
        <v>0</v>
      </c>
      <c r="Q425" s="140">
        <v>6.1499999999999999E-2</v>
      </c>
      <c r="R425" s="140">
        <f>Q425*H425</f>
        <v>5.9039999999999999</v>
      </c>
      <c r="S425" s="140">
        <v>0</v>
      </c>
      <c r="T425" s="141">
        <f>S425*H425</f>
        <v>0</v>
      </c>
      <c r="AR425" s="142" t="s">
        <v>189</v>
      </c>
      <c r="AT425" s="142" t="s">
        <v>147</v>
      </c>
      <c r="AU425" s="142" t="s">
        <v>86</v>
      </c>
      <c r="AY425" s="18" t="s">
        <v>146</v>
      </c>
      <c r="BE425" s="143">
        <f>IF(N425="základní",J425,0)</f>
        <v>0</v>
      </c>
      <c r="BF425" s="143">
        <f>IF(N425="snížená",J425,0)</f>
        <v>0</v>
      </c>
      <c r="BG425" s="143">
        <f>IF(N425="zákl. přenesená",J425,0)</f>
        <v>0</v>
      </c>
      <c r="BH425" s="143">
        <f>IF(N425="sníž. přenesená",J425,0)</f>
        <v>0</v>
      </c>
      <c r="BI425" s="143">
        <f>IF(N425="nulová",J425,0)</f>
        <v>0</v>
      </c>
      <c r="BJ425" s="18" t="s">
        <v>84</v>
      </c>
      <c r="BK425" s="143">
        <f>ROUND(I425*H425,2)</f>
        <v>0</v>
      </c>
      <c r="BL425" s="18" t="s">
        <v>168</v>
      </c>
      <c r="BM425" s="142" t="s">
        <v>3297</v>
      </c>
    </row>
    <row r="426" spans="2:65" s="1" customFormat="1" ht="11.25">
      <c r="B426" s="33"/>
      <c r="D426" s="144" t="s">
        <v>154</v>
      </c>
      <c r="F426" s="145" t="s">
        <v>3296</v>
      </c>
      <c r="I426" s="146"/>
      <c r="L426" s="33"/>
      <c r="M426" s="147"/>
      <c r="T426" s="54"/>
      <c r="AT426" s="18" t="s">
        <v>154</v>
      </c>
      <c r="AU426" s="18" t="s">
        <v>86</v>
      </c>
    </row>
    <row r="427" spans="2:65" s="14" customFormat="1" ht="11.25">
      <c r="B427" s="183"/>
      <c r="D427" s="144" t="s">
        <v>476</v>
      </c>
      <c r="E427" s="184" t="s">
        <v>21</v>
      </c>
      <c r="F427" s="185" t="s">
        <v>3293</v>
      </c>
      <c r="H427" s="184" t="s">
        <v>21</v>
      </c>
      <c r="I427" s="186"/>
      <c r="L427" s="183"/>
      <c r="M427" s="187"/>
      <c r="T427" s="188"/>
      <c r="AT427" s="184" t="s">
        <v>476</v>
      </c>
      <c r="AU427" s="184" t="s">
        <v>86</v>
      </c>
      <c r="AV427" s="14" t="s">
        <v>84</v>
      </c>
      <c r="AW427" s="14" t="s">
        <v>38</v>
      </c>
      <c r="AX427" s="14" t="s">
        <v>77</v>
      </c>
      <c r="AY427" s="184" t="s">
        <v>146</v>
      </c>
    </row>
    <row r="428" spans="2:65" s="12" customFormat="1" ht="11.25">
      <c r="B428" s="163"/>
      <c r="D428" s="144" t="s">
        <v>476</v>
      </c>
      <c r="E428" s="164" t="s">
        <v>21</v>
      </c>
      <c r="F428" s="165" t="s">
        <v>3298</v>
      </c>
      <c r="H428" s="166">
        <v>96</v>
      </c>
      <c r="I428" s="167"/>
      <c r="L428" s="163"/>
      <c r="M428" s="168"/>
      <c r="T428" s="169"/>
      <c r="AT428" s="164" t="s">
        <v>476</v>
      </c>
      <c r="AU428" s="164" t="s">
        <v>86</v>
      </c>
      <c r="AV428" s="12" t="s">
        <v>86</v>
      </c>
      <c r="AW428" s="12" t="s">
        <v>38</v>
      </c>
      <c r="AX428" s="12" t="s">
        <v>84</v>
      </c>
      <c r="AY428" s="164" t="s">
        <v>146</v>
      </c>
    </row>
    <row r="429" spans="2:65" s="1" customFormat="1" ht="16.5" customHeight="1">
      <c r="B429" s="33"/>
      <c r="C429" s="130" t="s">
        <v>346</v>
      </c>
      <c r="D429" s="130" t="s">
        <v>147</v>
      </c>
      <c r="E429" s="131" t="s">
        <v>3299</v>
      </c>
      <c r="F429" s="132" t="s">
        <v>3300</v>
      </c>
      <c r="G429" s="133" t="s">
        <v>786</v>
      </c>
      <c r="H429" s="134">
        <v>48</v>
      </c>
      <c r="I429" s="135"/>
      <c r="J429" s="136">
        <f>ROUND(I429*H429,2)</f>
        <v>0</v>
      </c>
      <c r="K429" s="132" t="s">
        <v>967</v>
      </c>
      <c r="L429" s="137"/>
      <c r="M429" s="138" t="s">
        <v>21</v>
      </c>
      <c r="N429" s="139" t="s">
        <v>48</v>
      </c>
      <c r="P429" s="140">
        <f>O429*H429</f>
        <v>0</v>
      </c>
      <c r="Q429" s="140">
        <v>5.0500000000000003E-2</v>
      </c>
      <c r="R429" s="140">
        <f>Q429*H429</f>
        <v>2.4240000000000004</v>
      </c>
      <c r="S429" s="140">
        <v>0</v>
      </c>
      <c r="T429" s="141">
        <f>S429*H429</f>
        <v>0</v>
      </c>
      <c r="AR429" s="142" t="s">
        <v>189</v>
      </c>
      <c r="AT429" s="142" t="s">
        <v>147</v>
      </c>
      <c r="AU429" s="142" t="s">
        <v>86</v>
      </c>
      <c r="AY429" s="18" t="s">
        <v>146</v>
      </c>
      <c r="BE429" s="143">
        <f>IF(N429="základní",J429,0)</f>
        <v>0</v>
      </c>
      <c r="BF429" s="143">
        <f>IF(N429="snížená",J429,0)</f>
        <v>0</v>
      </c>
      <c r="BG429" s="143">
        <f>IF(N429="zákl. přenesená",J429,0)</f>
        <v>0</v>
      </c>
      <c r="BH429" s="143">
        <f>IF(N429="sníž. přenesená",J429,0)</f>
        <v>0</v>
      </c>
      <c r="BI429" s="143">
        <f>IF(N429="nulová",J429,0)</f>
        <v>0</v>
      </c>
      <c r="BJ429" s="18" t="s">
        <v>84</v>
      </c>
      <c r="BK429" s="143">
        <f>ROUND(I429*H429,2)</f>
        <v>0</v>
      </c>
      <c r="BL429" s="18" t="s">
        <v>168</v>
      </c>
      <c r="BM429" s="142" t="s">
        <v>3301</v>
      </c>
    </row>
    <row r="430" spans="2:65" s="1" customFormat="1" ht="11.25">
      <c r="B430" s="33"/>
      <c r="D430" s="144" t="s">
        <v>154</v>
      </c>
      <c r="F430" s="145" t="s">
        <v>3300</v>
      </c>
      <c r="I430" s="146"/>
      <c r="L430" s="33"/>
      <c r="M430" s="147"/>
      <c r="T430" s="54"/>
      <c r="AT430" s="18" t="s">
        <v>154</v>
      </c>
      <c r="AU430" s="18" t="s">
        <v>86</v>
      </c>
    </row>
    <row r="431" spans="2:65" s="14" customFormat="1" ht="11.25">
      <c r="B431" s="183"/>
      <c r="D431" s="144" t="s">
        <v>476</v>
      </c>
      <c r="E431" s="184" t="s">
        <v>21</v>
      </c>
      <c r="F431" s="185" t="s">
        <v>3293</v>
      </c>
      <c r="H431" s="184" t="s">
        <v>21</v>
      </c>
      <c r="I431" s="186"/>
      <c r="L431" s="183"/>
      <c r="M431" s="187"/>
      <c r="T431" s="188"/>
      <c r="AT431" s="184" t="s">
        <v>476</v>
      </c>
      <c r="AU431" s="184" t="s">
        <v>86</v>
      </c>
      <c r="AV431" s="14" t="s">
        <v>84</v>
      </c>
      <c r="AW431" s="14" t="s">
        <v>38</v>
      </c>
      <c r="AX431" s="14" t="s">
        <v>77</v>
      </c>
      <c r="AY431" s="184" t="s">
        <v>146</v>
      </c>
    </row>
    <row r="432" spans="2:65" s="12" customFormat="1" ht="11.25">
      <c r="B432" s="163"/>
      <c r="D432" s="144" t="s">
        <v>476</v>
      </c>
      <c r="E432" s="164" t="s">
        <v>21</v>
      </c>
      <c r="F432" s="165" t="s">
        <v>3302</v>
      </c>
      <c r="H432" s="166">
        <v>48</v>
      </c>
      <c r="I432" s="167"/>
      <c r="L432" s="163"/>
      <c r="M432" s="168"/>
      <c r="T432" s="169"/>
      <c r="AT432" s="164" t="s">
        <v>476</v>
      </c>
      <c r="AU432" s="164" t="s">
        <v>86</v>
      </c>
      <c r="AV432" s="12" t="s">
        <v>86</v>
      </c>
      <c r="AW432" s="12" t="s">
        <v>38</v>
      </c>
      <c r="AX432" s="12" t="s">
        <v>84</v>
      </c>
      <c r="AY432" s="164" t="s">
        <v>146</v>
      </c>
    </row>
    <row r="433" spans="2:65" s="1" customFormat="1" ht="16.5" customHeight="1">
      <c r="B433" s="33"/>
      <c r="C433" s="130" t="s">
        <v>350</v>
      </c>
      <c r="D433" s="130" t="s">
        <v>147</v>
      </c>
      <c r="E433" s="131" t="s">
        <v>3303</v>
      </c>
      <c r="F433" s="132" t="s">
        <v>3304</v>
      </c>
      <c r="G433" s="133" t="s">
        <v>786</v>
      </c>
      <c r="H433" s="134">
        <v>21</v>
      </c>
      <c r="I433" s="135"/>
      <c r="J433" s="136">
        <f>ROUND(I433*H433,2)</f>
        <v>0</v>
      </c>
      <c r="K433" s="132" t="s">
        <v>967</v>
      </c>
      <c r="L433" s="137"/>
      <c r="M433" s="138" t="s">
        <v>21</v>
      </c>
      <c r="N433" s="139" t="s">
        <v>48</v>
      </c>
      <c r="P433" s="140">
        <f>O433*H433</f>
        <v>0</v>
      </c>
      <c r="Q433" s="140">
        <v>3.6499999999999998E-2</v>
      </c>
      <c r="R433" s="140">
        <f>Q433*H433</f>
        <v>0.76649999999999996</v>
      </c>
      <c r="S433" s="140">
        <v>0</v>
      </c>
      <c r="T433" s="141">
        <f>S433*H433</f>
        <v>0</v>
      </c>
      <c r="AR433" s="142" t="s">
        <v>189</v>
      </c>
      <c r="AT433" s="142" t="s">
        <v>147</v>
      </c>
      <c r="AU433" s="142" t="s">
        <v>86</v>
      </c>
      <c r="AY433" s="18" t="s">
        <v>146</v>
      </c>
      <c r="BE433" s="143">
        <f>IF(N433="základní",J433,0)</f>
        <v>0</v>
      </c>
      <c r="BF433" s="143">
        <f>IF(N433="snížená",J433,0)</f>
        <v>0</v>
      </c>
      <c r="BG433" s="143">
        <f>IF(N433="zákl. přenesená",J433,0)</f>
        <v>0</v>
      </c>
      <c r="BH433" s="143">
        <f>IF(N433="sníž. přenesená",J433,0)</f>
        <v>0</v>
      </c>
      <c r="BI433" s="143">
        <f>IF(N433="nulová",J433,0)</f>
        <v>0</v>
      </c>
      <c r="BJ433" s="18" t="s">
        <v>84</v>
      </c>
      <c r="BK433" s="143">
        <f>ROUND(I433*H433,2)</f>
        <v>0</v>
      </c>
      <c r="BL433" s="18" t="s">
        <v>168</v>
      </c>
      <c r="BM433" s="142" t="s">
        <v>3305</v>
      </c>
    </row>
    <row r="434" spans="2:65" s="1" customFormat="1" ht="11.25">
      <c r="B434" s="33"/>
      <c r="D434" s="144" t="s">
        <v>154</v>
      </c>
      <c r="F434" s="145" t="s">
        <v>3304</v>
      </c>
      <c r="I434" s="146"/>
      <c r="L434" s="33"/>
      <c r="M434" s="147"/>
      <c r="T434" s="54"/>
      <c r="AT434" s="18" t="s">
        <v>154</v>
      </c>
      <c r="AU434" s="18" t="s">
        <v>86</v>
      </c>
    </row>
    <row r="435" spans="2:65" s="14" customFormat="1" ht="11.25">
      <c r="B435" s="183"/>
      <c r="D435" s="144" t="s">
        <v>476</v>
      </c>
      <c r="E435" s="184" t="s">
        <v>21</v>
      </c>
      <c r="F435" s="185" t="s">
        <v>3293</v>
      </c>
      <c r="H435" s="184" t="s">
        <v>21</v>
      </c>
      <c r="I435" s="186"/>
      <c r="L435" s="183"/>
      <c r="M435" s="187"/>
      <c r="T435" s="188"/>
      <c r="AT435" s="184" t="s">
        <v>476</v>
      </c>
      <c r="AU435" s="184" t="s">
        <v>86</v>
      </c>
      <c r="AV435" s="14" t="s">
        <v>84</v>
      </c>
      <c r="AW435" s="14" t="s">
        <v>38</v>
      </c>
      <c r="AX435" s="14" t="s">
        <v>77</v>
      </c>
      <c r="AY435" s="184" t="s">
        <v>146</v>
      </c>
    </row>
    <row r="436" spans="2:65" s="12" customFormat="1" ht="11.25">
      <c r="B436" s="163"/>
      <c r="D436" s="144" t="s">
        <v>476</v>
      </c>
      <c r="E436" s="164" t="s">
        <v>21</v>
      </c>
      <c r="F436" s="165" t="s">
        <v>3306</v>
      </c>
      <c r="H436" s="166">
        <v>21</v>
      </c>
      <c r="I436" s="167"/>
      <c r="L436" s="163"/>
      <c r="M436" s="168"/>
      <c r="T436" s="169"/>
      <c r="AT436" s="164" t="s">
        <v>476</v>
      </c>
      <c r="AU436" s="164" t="s">
        <v>86</v>
      </c>
      <c r="AV436" s="12" t="s">
        <v>86</v>
      </c>
      <c r="AW436" s="12" t="s">
        <v>38</v>
      </c>
      <c r="AX436" s="12" t="s">
        <v>84</v>
      </c>
      <c r="AY436" s="164" t="s">
        <v>146</v>
      </c>
    </row>
    <row r="437" spans="2:65" s="11" customFormat="1" ht="22.9" customHeight="1">
      <c r="B437" s="120"/>
      <c r="D437" s="121" t="s">
        <v>76</v>
      </c>
      <c r="E437" s="158" t="s">
        <v>168</v>
      </c>
      <c r="F437" s="158" t="s">
        <v>1523</v>
      </c>
      <c r="I437" s="123"/>
      <c r="J437" s="159">
        <f>BK437</f>
        <v>0</v>
      </c>
      <c r="L437" s="120"/>
      <c r="M437" s="125"/>
      <c r="P437" s="126">
        <f>SUM(P438:P553)</f>
        <v>0</v>
      </c>
      <c r="R437" s="126">
        <f>SUM(R438:R553)</f>
        <v>6.4495719999999999</v>
      </c>
      <c r="T437" s="127">
        <f>SUM(T438:T553)</f>
        <v>0</v>
      </c>
      <c r="AR437" s="121" t="s">
        <v>84</v>
      </c>
      <c r="AT437" s="128" t="s">
        <v>76</v>
      </c>
      <c r="AU437" s="128" t="s">
        <v>84</v>
      </c>
      <c r="AY437" s="121" t="s">
        <v>146</v>
      </c>
      <c r="BK437" s="129">
        <f>SUM(BK438:BK553)</f>
        <v>0</v>
      </c>
    </row>
    <row r="438" spans="2:65" s="1" customFormat="1" ht="16.5" customHeight="1">
      <c r="B438" s="33"/>
      <c r="C438" s="149" t="s">
        <v>356</v>
      </c>
      <c r="D438" s="149" t="s">
        <v>195</v>
      </c>
      <c r="E438" s="150" t="s">
        <v>1534</v>
      </c>
      <c r="F438" s="151" t="s">
        <v>1535</v>
      </c>
      <c r="G438" s="152" t="s">
        <v>722</v>
      </c>
      <c r="H438" s="153">
        <v>188.352</v>
      </c>
      <c r="I438" s="154"/>
      <c r="J438" s="155">
        <f>ROUND(I438*H438,2)</f>
        <v>0</v>
      </c>
      <c r="K438" s="151" t="s">
        <v>967</v>
      </c>
      <c r="L438" s="33"/>
      <c r="M438" s="156" t="s">
        <v>21</v>
      </c>
      <c r="N438" s="157" t="s">
        <v>48</v>
      </c>
      <c r="P438" s="140">
        <f>O438*H438</f>
        <v>0</v>
      </c>
      <c r="Q438" s="140">
        <v>0</v>
      </c>
      <c r="R438" s="140">
        <f>Q438*H438</f>
        <v>0</v>
      </c>
      <c r="S438" s="140">
        <v>0</v>
      </c>
      <c r="T438" s="141">
        <f>S438*H438</f>
        <v>0</v>
      </c>
      <c r="AR438" s="142" t="s">
        <v>168</v>
      </c>
      <c r="AT438" s="142" t="s">
        <v>195</v>
      </c>
      <c r="AU438" s="142" t="s">
        <v>86</v>
      </c>
      <c r="AY438" s="18" t="s">
        <v>146</v>
      </c>
      <c r="BE438" s="143">
        <f>IF(N438="základní",J438,0)</f>
        <v>0</v>
      </c>
      <c r="BF438" s="143">
        <f>IF(N438="snížená",J438,0)</f>
        <v>0</v>
      </c>
      <c r="BG438" s="143">
        <f>IF(N438="zákl. přenesená",J438,0)</f>
        <v>0</v>
      </c>
      <c r="BH438" s="143">
        <f>IF(N438="sníž. přenesená",J438,0)</f>
        <v>0</v>
      </c>
      <c r="BI438" s="143">
        <f>IF(N438="nulová",J438,0)</f>
        <v>0</v>
      </c>
      <c r="BJ438" s="18" t="s">
        <v>84</v>
      </c>
      <c r="BK438" s="143">
        <f>ROUND(I438*H438,2)</f>
        <v>0</v>
      </c>
      <c r="BL438" s="18" t="s">
        <v>168</v>
      </c>
      <c r="BM438" s="142" t="s">
        <v>1536</v>
      </c>
    </row>
    <row r="439" spans="2:65" s="1" customFormat="1" ht="11.25">
      <c r="B439" s="33"/>
      <c r="D439" s="144" t="s">
        <v>154</v>
      </c>
      <c r="F439" s="145" t="s">
        <v>1537</v>
      </c>
      <c r="I439" s="146"/>
      <c r="L439" s="33"/>
      <c r="M439" s="147"/>
      <c r="T439" s="54"/>
      <c r="AT439" s="18" t="s">
        <v>154</v>
      </c>
      <c r="AU439" s="18" t="s">
        <v>86</v>
      </c>
    </row>
    <row r="440" spans="2:65" s="1" customFormat="1" ht="11.25">
      <c r="B440" s="33"/>
      <c r="D440" s="181" t="s">
        <v>970</v>
      </c>
      <c r="F440" s="182" t="s">
        <v>1538</v>
      </c>
      <c r="I440" s="146"/>
      <c r="L440" s="33"/>
      <c r="M440" s="147"/>
      <c r="T440" s="54"/>
      <c r="AT440" s="18" t="s">
        <v>970</v>
      </c>
      <c r="AU440" s="18" t="s">
        <v>86</v>
      </c>
    </row>
    <row r="441" spans="2:65" s="1" customFormat="1" ht="117">
      <c r="B441" s="33"/>
      <c r="D441" s="144" t="s">
        <v>984</v>
      </c>
      <c r="F441" s="148" t="s">
        <v>1539</v>
      </c>
      <c r="I441" s="146"/>
      <c r="L441" s="33"/>
      <c r="M441" s="147"/>
      <c r="T441" s="54"/>
      <c r="AT441" s="18" t="s">
        <v>984</v>
      </c>
      <c r="AU441" s="18" t="s">
        <v>86</v>
      </c>
    </row>
    <row r="442" spans="2:65" s="14" customFormat="1" ht="11.25">
      <c r="B442" s="183"/>
      <c r="D442" s="144" t="s">
        <v>476</v>
      </c>
      <c r="E442" s="184" t="s">
        <v>21</v>
      </c>
      <c r="F442" s="185" t="s">
        <v>3307</v>
      </c>
      <c r="H442" s="184" t="s">
        <v>21</v>
      </c>
      <c r="I442" s="186"/>
      <c r="L442" s="183"/>
      <c r="M442" s="187"/>
      <c r="T442" s="188"/>
      <c r="AT442" s="184" t="s">
        <v>476</v>
      </c>
      <c r="AU442" s="184" t="s">
        <v>86</v>
      </c>
      <c r="AV442" s="14" t="s">
        <v>84</v>
      </c>
      <c r="AW442" s="14" t="s">
        <v>38</v>
      </c>
      <c r="AX442" s="14" t="s">
        <v>77</v>
      </c>
      <c r="AY442" s="184" t="s">
        <v>146</v>
      </c>
    </row>
    <row r="443" spans="2:65" s="12" customFormat="1" ht="11.25">
      <c r="B443" s="163"/>
      <c r="D443" s="144" t="s">
        <v>476</v>
      </c>
      <c r="E443" s="164" t="s">
        <v>21</v>
      </c>
      <c r="F443" s="165" t="s">
        <v>3308</v>
      </c>
      <c r="H443" s="166">
        <v>6.3</v>
      </c>
      <c r="I443" s="167"/>
      <c r="L443" s="163"/>
      <c r="M443" s="168"/>
      <c r="T443" s="169"/>
      <c r="AT443" s="164" t="s">
        <v>476</v>
      </c>
      <c r="AU443" s="164" t="s">
        <v>86</v>
      </c>
      <c r="AV443" s="12" t="s">
        <v>86</v>
      </c>
      <c r="AW443" s="12" t="s">
        <v>38</v>
      </c>
      <c r="AX443" s="12" t="s">
        <v>77</v>
      </c>
      <c r="AY443" s="164" t="s">
        <v>146</v>
      </c>
    </row>
    <row r="444" spans="2:65" s="12" customFormat="1" ht="11.25">
      <c r="B444" s="163"/>
      <c r="D444" s="144" t="s">
        <v>476</v>
      </c>
      <c r="E444" s="164" t="s">
        <v>21</v>
      </c>
      <c r="F444" s="165" t="s">
        <v>3309</v>
      </c>
      <c r="H444" s="166">
        <v>82.575000000000003</v>
      </c>
      <c r="I444" s="167"/>
      <c r="L444" s="163"/>
      <c r="M444" s="168"/>
      <c r="T444" s="169"/>
      <c r="AT444" s="164" t="s">
        <v>476</v>
      </c>
      <c r="AU444" s="164" t="s">
        <v>86</v>
      </c>
      <c r="AV444" s="12" t="s">
        <v>86</v>
      </c>
      <c r="AW444" s="12" t="s">
        <v>38</v>
      </c>
      <c r="AX444" s="12" t="s">
        <v>77</v>
      </c>
      <c r="AY444" s="164" t="s">
        <v>146</v>
      </c>
    </row>
    <row r="445" spans="2:65" s="12" customFormat="1" ht="11.25">
      <c r="B445" s="163"/>
      <c r="D445" s="144" t="s">
        <v>476</v>
      </c>
      <c r="E445" s="164" t="s">
        <v>21</v>
      </c>
      <c r="F445" s="165" t="s">
        <v>3310</v>
      </c>
      <c r="H445" s="166">
        <v>9.64</v>
      </c>
      <c r="I445" s="167"/>
      <c r="L445" s="163"/>
      <c r="M445" s="168"/>
      <c r="T445" s="169"/>
      <c r="AT445" s="164" t="s">
        <v>476</v>
      </c>
      <c r="AU445" s="164" t="s">
        <v>86</v>
      </c>
      <c r="AV445" s="12" t="s">
        <v>86</v>
      </c>
      <c r="AW445" s="12" t="s">
        <v>38</v>
      </c>
      <c r="AX445" s="12" t="s">
        <v>77</v>
      </c>
      <c r="AY445" s="164" t="s">
        <v>146</v>
      </c>
    </row>
    <row r="446" spans="2:65" s="12" customFormat="1" ht="11.25">
      <c r="B446" s="163"/>
      <c r="D446" s="144" t="s">
        <v>476</v>
      </c>
      <c r="E446" s="164" t="s">
        <v>21</v>
      </c>
      <c r="F446" s="165" t="s">
        <v>3311</v>
      </c>
      <c r="H446" s="166">
        <v>4</v>
      </c>
      <c r="I446" s="167"/>
      <c r="L446" s="163"/>
      <c r="M446" s="168"/>
      <c r="T446" s="169"/>
      <c r="AT446" s="164" t="s">
        <v>476</v>
      </c>
      <c r="AU446" s="164" t="s">
        <v>86</v>
      </c>
      <c r="AV446" s="12" t="s">
        <v>86</v>
      </c>
      <c r="AW446" s="12" t="s">
        <v>38</v>
      </c>
      <c r="AX446" s="12" t="s">
        <v>77</v>
      </c>
      <c r="AY446" s="164" t="s">
        <v>146</v>
      </c>
    </row>
    <row r="447" spans="2:65" s="12" customFormat="1" ht="11.25">
      <c r="B447" s="163"/>
      <c r="D447" s="144" t="s">
        <v>476</v>
      </c>
      <c r="E447" s="164" t="s">
        <v>21</v>
      </c>
      <c r="F447" s="165" t="s">
        <v>3312</v>
      </c>
      <c r="H447" s="166">
        <v>22.77</v>
      </c>
      <c r="I447" s="167"/>
      <c r="L447" s="163"/>
      <c r="M447" s="168"/>
      <c r="T447" s="169"/>
      <c r="AT447" s="164" t="s">
        <v>476</v>
      </c>
      <c r="AU447" s="164" t="s">
        <v>86</v>
      </c>
      <c r="AV447" s="12" t="s">
        <v>86</v>
      </c>
      <c r="AW447" s="12" t="s">
        <v>38</v>
      </c>
      <c r="AX447" s="12" t="s">
        <v>77</v>
      </c>
      <c r="AY447" s="164" t="s">
        <v>146</v>
      </c>
    </row>
    <row r="448" spans="2:65" s="12" customFormat="1" ht="11.25">
      <c r="B448" s="163"/>
      <c r="D448" s="144" t="s">
        <v>476</v>
      </c>
      <c r="E448" s="164" t="s">
        <v>21</v>
      </c>
      <c r="F448" s="165" t="s">
        <v>3313</v>
      </c>
      <c r="H448" s="166">
        <v>8.1679999999999993</v>
      </c>
      <c r="I448" s="167"/>
      <c r="L448" s="163"/>
      <c r="M448" s="168"/>
      <c r="T448" s="169"/>
      <c r="AT448" s="164" t="s">
        <v>476</v>
      </c>
      <c r="AU448" s="164" t="s">
        <v>86</v>
      </c>
      <c r="AV448" s="12" t="s">
        <v>86</v>
      </c>
      <c r="AW448" s="12" t="s">
        <v>38</v>
      </c>
      <c r="AX448" s="12" t="s">
        <v>77</v>
      </c>
      <c r="AY448" s="164" t="s">
        <v>146</v>
      </c>
    </row>
    <row r="449" spans="2:65" s="12" customFormat="1" ht="11.25">
      <c r="B449" s="163"/>
      <c r="D449" s="144" t="s">
        <v>476</v>
      </c>
      <c r="E449" s="164" t="s">
        <v>21</v>
      </c>
      <c r="F449" s="165" t="s">
        <v>3314</v>
      </c>
      <c r="H449" s="166">
        <v>19.058</v>
      </c>
      <c r="I449" s="167"/>
      <c r="L449" s="163"/>
      <c r="M449" s="168"/>
      <c r="T449" s="169"/>
      <c r="AT449" s="164" t="s">
        <v>476</v>
      </c>
      <c r="AU449" s="164" t="s">
        <v>86</v>
      </c>
      <c r="AV449" s="12" t="s">
        <v>86</v>
      </c>
      <c r="AW449" s="12" t="s">
        <v>38</v>
      </c>
      <c r="AX449" s="12" t="s">
        <v>77</v>
      </c>
      <c r="AY449" s="164" t="s">
        <v>146</v>
      </c>
    </row>
    <row r="450" spans="2:65" s="14" customFormat="1" ht="11.25">
      <c r="B450" s="183"/>
      <c r="D450" s="144" t="s">
        <v>476</v>
      </c>
      <c r="E450" s="184" t="s">
        <v>21</v>
      </c>
      <c r="F450" s="185" t="s">
        <v>3133</v>
      </c>
      <c r="H450" s="184" t="s">
        <v>21</v>
      </c>
      <c r="I450" s="186"/>
      <c r="L450" s="183"/>
      <c r="M450" s="187"/>
      <c r="T450" s="188"/>
      <c r="AT450" s="184" t="s">
        <v>476</v>
      </c>
      <c r="AU450" s="184" t="s">
        <v>86</v>
      </c>
      <c r="AV450" s="14" t="s">
        <v>84</v>
      </c>
      <c r="AW450" s="14" t="s">
        <v>38</v>
      </c>
      <c r="AX450" s="14" t="s">
        <v>77</v>
      </c>
      <c r="AY450" s="184" t="s">
        <v>146</v>
      </c>
    </row>
    <row r="451" spans="2:65" s="12" customFormat="1" ht="11.25">
      <c r="B451" s="163"/>
      <c r="D451" s="144" t="s">
        <v>476</v>
      </c>
      <c r="E451" s="164" t="s">
        <v>21</v>
      </c>
      <c r="F451" s="165" t="s">
        <v>3315</v>
      </c>
      <c r="H451" s="166">
        <v>5.2</v>
      </c>
      <c r="I451" s="167"/>
      <c r="L451" s="163"/>
      <c r="M451" s="168"/>
      <c r="T451" s="169"/>
      <c r="AT451" s="164" t="s">
        <v>476</v>
      </c>
      <c r="AU451" s="164" t="s">
        <v>86</v>
      </c>
      <c r="AV451" s="12" t="s">
        <v>86</v>
      </c>
      <c r="AW451" s="12" t="s">
        <v>38</v>
      </c>
      <c r="AX451" s="12" t="s">
        <v>77</v>
      </c>
      <c r="AY451" s="164" t="s">
        <v>146</v>
      </c>
    </row>
    <row r="452" spans="2:65" s="14" customFormat="1" ht="11.25">
      <c r="B452" s="183"/>
      <c r="D452" s="144" t="s">
        <v>476</v>
      </c>
      <c r="E452" s="184" t="s">
        <v>21</v>
      </c>
      <c r="F452" s="185" t="s">
        <v>3135</v>
      </c>
      <c r="H452" s="184" t="s">
        <v>21</v>
      </c>
      <c r="I452" s="186"/>
      <c r="L452" s="183"/>
      <c r="M452" s="187"/>
      <c r="T452" s="188"/>
      <c r="AT452" s="184" t="s">
        <v>476</v>
      </c>
      <c r="AU452" s="184" t="s">
        <v>86</v>
      </c>
      <c r="AV452" s="14" t="s">
        <v>84</v>
      </c>
      <c r="AW452" s="14" t="s">
        <v>38</v>
      </c>
      <c r="AX452" s="14" t="s">
        <v>77</v>
      </c>
      <c r="AY452" s="184" t="s">
        <v>146</v>
      </c>
    </row>
    <row r="453" spans="2:65" s="12" customFormat="1" ht="11.25">
      <c r="B453" s="163"/>
      <c r="D453" s="144" t="s">
        <v>476</v>
      </c>
      <c r="E453" s="164" t="s">
        <v>21</v>
      </c>
      <c r="F453" s="165" t="s">
        <v>3316</v>
      </c>
      <c r="H453" s="166">
        <v>5.3</v>
      </c>
      <c r="I453" s="167"/>
      <c r="L453" s="163"/>
      <c r="M453" s="168"/>
      <c r="T453" s="169"/>
      <c r="AT453" s="164" t="s">
        <v>476</v>
      </c>
      <c r="AU453" s="164" t="s">
        <v>86</v>
      </c>
      <c r="AV453" s="12" t="s">
        <v>86</v>
      </c>
      <c r="AW453" s="12" t="s">
        <v>38</v>
      </c>
      <c r="AX453" s="12" t="s">
        <v>77</v>
      </c>
      <c r="AY453" s="164" t="s">
        <v>146</v>
      </c>
    </row>
    <row r="454" spans="2:65" s="14" customFormat="1" ht="11.25">
      <c r="B454" s="183"/>
      <c r="D454" s="144" t="s">
        <v>476</v>
      </c>
      <c r="E454" s="184" t="s">
        <v>21</v>
      </c>
      <c r="F454" s="185" t="s">
        <v>3137</v>
      </c>
      <c r="H454" s="184" t="s">
        <v>21</v>
      </c>
      <c r="I454" s="186"/>
      <c r="L454" s="183"/>
      <c r="M454" s="187"/>
      <c r="T454" s="188"/>
      <c r="AT454" s="184" t="s">
        <v>476</v>
      </c>
      <c r="AU454" s="184" t="s">
        <v>86</v>
      </c>
      <c r="AV454" s="14" t="s">
        <v>84</v>
      </c>
      <c r="AW454" s="14" t="s">
        <v>38</v>
      </c>
      <c r="AX454" s="14" t="s">
        <v>77</v>
      </c>
      <c r="AY454" s="184" t="s">
        <v>146</v>
      </c>
    </row>
    <row r="455" spans="2:65" s="12" customFormat="1" ht="11.25">
      <c r="B455" s="163"/>
      <c r="D455" s="144" t="s">
        <v>476</v>
      </c>
      <c r="E455" s="164" t="s">
        <v>21</v>
      </c>
      <c r="F455" s="165" t="s">
        <v>3317</v>
      </c>
      <c r="H455" s="166">
        <v>1.7749999999999999</v>
      </c>
      <c r="I455" s="167"/>
      <c r="L455" s="163"/>
      <c r="M455" s="168"/>
      <c r="T455" s="169"/>
      <c r="AT455" s="164" t="s">
        <v>476</v>
      </c>
      <c r="AU455" s="164" t="s">
        <v>86</v>
      </c>
      <c r="AV455" s="12" t="s">
        <v>86</v>
      </c>
      <c r="AW455" s="12" t="s">
        <v>38</v>
      </c>
      <c r="AX455" s="12" t="s">
        <v>77</v>
      </c>
      <c r="AY455" s="164" t="s">
        <v>146</v>
      </c>
    </row>
    <row r="456" spans="2:65" s="12" customFormat="1" ht="11.25">
      <c r="B456" s="163"/>
      <c r="D456" s="144" t="s">
        <v>476</v>
      </c>
      <c r="E456" s="164" t="s">
        <v>21</v>
      </c>
      <c r="F456" s="165" t="s">
        <v>3318</v>
      </c>
      <c r="H456" s="166">
        <v>2.7229999999999999</v>
      </c>
      <c r="I456" s="167"/>
      <c r="L456" s="163"/>
      <c r="M456" s="168"/>
      <c r="T456" s="169"/>
      <c r="AT456" s="164" t="s">
        <v>476</v>
      </c>
      <c r="AU456" s="164" t="s">
        <v>86</v>
      </c>
      <c r="AV456" s="12" t="s">
        <v>86</v>
      </c>
      <c r="AW456" s="12" t="s">
        <v>38</v>
      </c>
      <c r="AX456" s="12" t="s">
        <v>77</v>
      </c>
      <c r="AY456" s="164" t="s">
        <v>146</v>
      </c>
    </row>
    <row r="457" spans="2:65" s="14" customFormat="1" ht="11.25">
      <c r="B457" s="183"/>
      <c r="D457" s="144" t="s">
        <v>476</v>
      </c>
      <c r="E457" s="184" t="s">
        <v>21</v>
      </c>
      <c r="F457" s="185" t="s">
        <v>3319</v>
      </c>
      <c r="H457" s="184" t="s">
        <v>21</v>
      </c>
      <c r="I457" s="186"/>
      <c r="L457" s="183"/>
      <c r="M457" s="187"/>
      <c r="T457" s="188"/>
      <c r="AT457" s="184" t="s">
        <v>476</v>
      </c>
      <c r="AU457" s="184" t="s">
        <v>86</v>
      </c>
      <c r="AV457" s="14" t="s">
        <v>84</v>
      </c>
      <c r="AW457" s="14" t="s">
        <v>38</v>
      </c>
      <c r="AX457" s="14" t="s">
        <v>77</v>
      </c>
      <c r="AY457" s="184" t="s">
        <v>146</v>
      </c>
    </row>
    <row r="458" spans="2:65" s="12" customFormat="1" ht="11.25">
      <c r="B458" s="163"/>
      <c r="D458" s="144" t="s">
        <v>476</v>
      </c>
      <c r="E458" s="164" t="s">
        <v>21</v>
      </c>
      <c r="F458" s="165" t="s">
        <v>3320</v>
      </c>
      <c r="H458" s="166">
        <v>7.52</v>
      </c>
      <c r="I458" s="167"/>
      <c r="L458" s="163"/>
      <c r="M458" s="168"/>
      <c r="T458" s="169"/>
      <c r="AT458" s="164" t="s">
        <v>476</v>
      </c>
      <c r="AU458" s="164" t="s">
        <v>86</v>
      </c>
      <c r="AV458" s="12" t="s">
        <v>86</v>
      </c>
      <c r="AW458" s="12" t="s">
        <v>38</v>
      </c>
      <c r="AX458" s="12" t="s">
        <v>77</v>
      </c>
      <c r="AY458" s="164" t="s">
        <v>146</v>
      </c>
    </row>
    <row r="459" spans="2:65" s="14" customFormat="1" ht="11.25">
      <c r="B459" s="183"/>
      <c r="D459" s="144" t="s">
        <v>476</v>
      </c>
      <c r="E459" s="184" t="s">
        <v>21</v>
      </c>
      <c r="F459" s="185" t="s">
        <v>3321</v>
      </c>
      <c r="H459" s="184" t="s">
        <v>21</v>
      </c>
      <c r="I459" s="186"/>
      <c r="L459" s="183"/>
      <c r="M459" s="187"/>
      <c r="T459" s="188"/>
      <c r="AT459" s="184" t="s">
        <v>476</v>
      </c>
      <c r="AU459" s="184" t="s">
        <v>86</v>
      </c>
      <c r="AV459" s="14" t="s">
        <v>84</v>
      </c>
      <c r="AW459" s="14" t="s">
        <v>38</v>
      </c>
      <c r="AX459" s="14" t="s">
        <v>77</v>
      </c>
      <c r="AY459" s="184" t="s">
        <v>146</v>
      </c>
    </row>
    <row r="460" spans="2:65" s="12" customFormat="1" ht="11.25">
      <c r="B460" s="163"/>
      <c r="D460" s="144" t="s">
        <v>476</v>
      </c>
      <c r="E460" s="164" t="s">
        <v>21</v>
      </c>
      <c r="F460" s="165" t="s">
        <v>3322</v>
      </c>
      <c r="H460" s="166">
        <v>12.6</v>
      </c>
      <c r="I460" s="167"/>
      <c r="L460" s="163"/>
      <c r="M460" s="168"/>
      <c r="T460" s="169"/>
      <c r="AT460" s="164" t="s">
        <v>476</v>
      </c>
      <c r="AU460" s="164" t="s">
        <v>86</v>
      </c>
      <c r="AV460" s="12" t="s">
        <v>86</v>
      </c>
      <c r="AW460" s="12" t="s">
        <v>38</v>
      </c>
      <c r="AX460" s="12" t="s">
        <v>77</v>
      </c>
      <c r="AY460" s="164" t="s">
        <v>146</v>
      </c>
    </row>
    <row r="461" spans="2:65" s="12" customFormat="1" ht="11.25">
      <c r="B461" s="163"/>
      <c r="D461" s="144" t="s">
        <v>476</v>
      </c>
      <c r="E461" s="164" t="s">
        <v>21</v>
      </c>
      <c r="F461" s="165" t="s">
        <v>3323</v>
      </c>
      <c r="H461" s="166">
        <v>0.72299999999999998</v>
      </c>
      <c r="I461" s="167"/>
      <c r="L461" s="163"/>
      <c r="M461" s="168"/>
      <c r="T461" s="169"/>
      <c r="AT461" s="164" t="s">
        <v>476</v>
      </c>
      <c r="AU461" s="164" t="s">
        <v>86</v>
      </c>
      <c r="AV461" s="12" t="s">
        <v>86</v>
      </c>
      <c r="AW461" s="12" t="s">
        <v>38</v>
      </c>
      <c r="AX461" s="12" t="s">
        <v>77</v>
      </c>
      <c r="AY461" s="164" t="s">
        <v>146</v>
      </c>
    </row>
    <row r="462" spans="2:65" s="13" customFormat="1" ht="11.25">
      <c r="B462" s="170"/>
      <c r="D462" s="144" t="s">
        <v>476</v>
      </c>
      <c r="E462" s="171" t="s">
        <v>21</v>
      </c>
      <c r="F462" s="172" t="s">
        <v>479</v>
      </c>
      <c r="H462" s="173">
        <v>188.352</v>
      </c>
      <c r="I462" s="174"/>
      <c r="L462" s="170"/>
      <c r="M462" s="175"/>
      <c r="T462" s="176"/>
      <c r="AT462" s="171" t="s">
        <v>476</v>
      </c>
      <c r="AU462" s="171" t="s">
        <v>86</v>
      </c>
      <c r="AV462" s="13" t="s">
        <v>168</v>
      </c>
      <c r="AW462" s="13" t="s">
        <v>38</v>
      </c>
      <c r="AX462" s="13" t="s">
        <v>84</v>
      </c>
      <c r="AY462" s="171" t="s">
        <v>146</v>
      </c>
    </row>
    <row r="463" spans="2:65" s="1" customFormat="1" ht="21.75" customHeight="1">
      <c r="B463" s="33"/>
      <c r="C463" s="149" t="s">
        <v>361</v>
      </c>
      <c r="D463" s="149" t="s">
        <v>195</v>
      </c>
      <c r="E463" s="150" t="s">
        <v>1551</v>
      </c>
      <c r="F463" s="151" t="s">
        <v>1552</v>
      </c>
      <c r="G463" s="152" t="s">
        <v>722</v>
      </c>
      <c r="H463" s="153">
        <v>76.06</v>
      </c>
      <c r="I463" s="154"/>
      <c r="J463" s="155">
        <f>ROUND(I463*H463,2)</f>
        <v>0</v>
      </c>
      <c r="K463" s="151" t="s">
        <v>967</v>
      </c>
      <c r="L463" s="33"/>
      <c r="M463" s="156" t="s">
        <v>21</v>
      </c>
      <c r="N463" s="157" t="s">
        <v>48</v>
      </c>
      <c r="P463" s="140">
        <f>O463*H463</f>
        <v>0</v>
      </c>
      <c r="Q463" s="140">
        <v>0</v>
      </c>
      <c r="R463" s="140">
        <f>Q463*H463</f>
        <v>0</v>
      </c>
      <c r="S463" s="140">
        <v>0</v>
      </c>
      <c r="T463" s="141">
        <f>S463*H463</f>
        <v>0</v>
      </c>
      <c r="AR463" s="142" t="s">
        <v>168</v>
      </c>
      <c r="AT463" s="142" t="s">
        <v>195</v>
      </c>
      <c r="AU463" s="142" t="s">
        <v>86</v>
      </c>
      <c r="AY463" s="18" t="s">
        <v>146</v>
      </c>
      <c r="BE463" s="143">
        <f>IF(N463="základní",J463,0)</f>
        <v>0</v>
      </c>
      <c r="BF463" s="143">
        <f>IF(N463="snížená",J463,0)</f>
        <v>0</v>
      </c>
      <c r="BG463" s="143">
        <f>IF(N463="zákl. přenesená",J463,0)</f>
        <v>0</v>
      </c>
      <c r="BH463" s="143">
        <f>IF(N463="sníž. přenesená",J463,0)</f>
        <v>0</v>
      </c>
      <c r="BI463" s="143">
        <f>IF(N463="nulová",J463,0)</f>
        <v>0</v>
      </c>
      <c r="BJ463" s="18" t="s">
        <v>84</v>
      </c>
      <c r="BK463" s="143">
        <f>ROUND(I463*H463,2)</f>
        <v>0</v>
      </c>
      <c r="BL463" s="18" t="s">
        <v>168</v>
      </c>
      <c r="BM463" s="142" t="s">
        <v>3324</v>
      </c>
    </row>
    <row r="464" spans="2:65" s="1" customFormat="1" ht="11.25">
      <c r="B464" s="33"/>
      <c r="D464" s="144" t="s">
        <v>154</v>
      </c>
      <c r="F464" s="145" t="s">
        <v>1554</v>
      </c>
      <c r="I464" s="146"/>
      <c r="L464" s="33"/>
      <c r="M464" s="147"/>
      <c r="T464" s="54"/>
      <c r="AT464" s="18" t="s">
        <v>154</v>
      </c>
      <c r="AU464" s="18" t="s">
        <v>86</v>
      </c>
    </row>
    <row r="465" spans="2:65" s="1" customFormat="1" ht="11.25">
      <c r="B465" s="33"/>
      <c r="D465" s="181" t="s">
        <v>970</v>
      </c>
      <c r="F465" s="182" t="s">
        <v>1555</v>
      </c>
      <c r="I465" s="146"/>
      <c r="L465" s="33"/>
      <c r="M465" s="147"/>
      <c r="T465" s="54"/>
      <c r="AT465" s="18" t="s">
        <v>970</v>
      </c>
      <c r="AU465" s="18" t="s">
        <v>86</v>
      </c>
    </row>
    <row r="466" spans="2:65" s="12" customFormat="1" ht="11.25">
      <c r="B466" s="163"/>
      <c r="D466" s="144" t="s">
        <v>476</v>
      </c>
      <c r="E466" s="164" t="s">
        <v>21</v>
      </c>
      <c r="F466" s="165" t="s">
        <v>3063</v>
      </c>
      <c r="H466" s="166">
        <v>76.06</v>
      </c>
      <c r="I466" s="167"/>
      <c r="L466" s="163"/>
      <c r="M466" s="168"/>
      <c r="T466" s="169"/>
      <c r="AT466" s="164" t="s">
        <v>476</v>
      </c>
      <c r="AU466" s="164" t="s">
        <v>86</v>
      </c>
      <c r="AV466" s="12" t="s">
        <v>86</v>
      </c>
      <c r="AW466" s="12" t="s">
        <v>38</v>
      </c>
      <c r="AX466" s="12" t="s">
        <v>84</v>
      </c>
      <c r="AY466" s="164" t="s">
        <v>146</v>
      </c>
    </row>
    <row r="467" spans="2:65" s="1" customFormat="1" ht="16.5" customHeight="1">
      <c r="B467" s="33"/>
      <c r="C467" s="149" t="s">
        <v>365</v>
      </c>
      <c r="D467" s="149" t="s">
        <v>195</v>
      </c>
      <c r="E467" s="150" t="s">
        <v>1565</v>
      </c>
      <c r="F467" s="151" t="s">
        <v>1566</v>
      </c>
      <c r="G467" s="152" t="s">
        <v>738</v>
      </c>
      <c r="H467" s="153">
        <v>36.957999999999998</v>
      </c>
      <c r="I467" s="154"/>
      <c r="J467" s="155">
        <f>ROUND(I467*H467,2)</f>
        <v>0</v>
      </c>
      <c r="K467" s="151" t="s">
        <v>967</v>
      </c>
      <c r="L467" s="33"/>
      <c r="M467" s="156" t="s">
        <v>21</v>
      </c>
      <c r="N467" s="157" t="s">
        <v>48</v>
      </c>
      <c r="P467" s="140">
        <f>O467*H467</f>
        <v>0</v>
      </c>
      <c r="Q467" s="140">
        <v>0</v>
      </c>
      <c r="R467" s="140">
        <f>Q467*H467</f>
        <v>0</v>
      </c>
      <c r="S467" s="140">
        <v>0</v>
      </c>
      <c r="T467" s="141">
        <f>S467*H467</f>
        <v>0</v>
      </c>
      <c r="AR467" s="142" t="s">
        <v>168</v>
      </c>
      <c r="AT467" s="142" t="s">
        <v>195</v>
      </c>
      <c r="AU467" s="142" t="s">
        <v>86</v>
      </c>
      <c r="AY467" s="18" t="s">
        <v>146</v>
      </c>
      <c r="BE467" s="143">
        <f>IF(N467="základní",J467,0)</f>
        <v>0</v>
      </c>
      <c r="BF467" s="143">
        <f>IF(N467="snížená",J467,0)</f>
        <v>0</v>
      </c>
      <c r="BG467" s="143">
        <f>IF(N467="zákl. přenesená",J467,0)</f>
        <v>0</v>
      </c>
      <c r="BH467" s="143">
        <f>IF(N467="sníž. přenesená",J467,0)</f>
        <v>0</v>
      </c>
      <c r="BI467" s="143">
        <f>IF(N467="nulová",J467,0)</f>
        <v>0</v>
      </c>
      <c r="BJ467" s="18" t="s">
        <v>84</v>
      </c>
      <c r="BK467" s="143">
        <f>ROUND(I467*H467,2)</f>
        <v>0</v>
      </c>
      <c r="BL467" s="18" t="s">
        <v>168</v>
      </c>
      <c r="BM467" s="142" t="s">
        <v>1567</v>
      </c>
    </row>
    <row r="468" spans="2:65" s="1" customFormat="1" ht="11.25">
      <c r="B468" s="33"/>
      <c r="D468" s="144" t="s">
        <v>154</v>
      </c>
      <c r="F468" s="145" t="s">
        <v>1568</v>
      </c>
      <c r="I468" s="146"/>
      <c r="L468" s="33"/>
      <c r="M468" s="147"/>
      <c r="T468" s="54"/>
      <c r="AT468" s="18" t="s">
        <v>154</v>
      </c>
      <c r="AU468" s="18" t="s">
        <v>86</v>
      </c>
    </row>
    <row r="469" spans="2:65" s="1" customFormat="1" ht="11.25">
      <c r="B469" s="33"/>
      <c r="D469" s="181" t="s">
        <v>970</v>
      </c>
      <c r="F469" s="182" t="s">
        <v>1569</v>
      </c>
      <c r="I469" s="146"/>
      <c r="L469" s="33"/>
      <c r="M469" s="147"/>
      <c r="T469" s="54"/>
      <c r="AT469" s="18" t="s">
        <v>970</v>
      </c>
      <c r="AU469" s="18" t="s">
        <v>86</v>
      </c>
    </row>
    <row r="470" spans="2:65" s="14" customFormat="1" ht="11.25">
      <c r="B470" s="183"/>
      <c r="D470" s="144" t="s">
        <v>476</v>
      </c>
      <c r="E470" s="184" t="s">
        <v>21</v>
      </c>
      <c r="F470" s="185" t="s">
        <v>3213</v>
      </c>
      <c r="H470" s="184" t="s">
        <v>21</v>
      </c>
      <c r="I470" s="186"/>
      <c r="L470" s="183"/>
      <c r="M470" s="187"/>
      <c r="T470" s="188"/>
      <c r="AT470" s="184" t="s">
        <v>476</v>
      </c>
      <c r="AU470" s="184" t="s">
        <v>86</v>
      </c>
      <c r="AV470" s="14" t="s">
        <v>84</v>
      </c>
      <c r="AW470" s="14" t="s">
        <v>38</v>
      </c>
      <c r="AX470" s="14" t="s">
        <v>77</v>
      </c>
      <c r="AY470" s="184" t="s">
        <v>146</v>
      </c>
    </row>
    <row r="471" spans="2:65" s="12" customFormat="1" ht="11.25">
      <c r="B471" s="163"/>
      <c r="D471" s="144" t="s">
        <v>476</v>
      </c>
      <c r="E471" s="164" t="s">
        <v>21</v>
      </c>
      <c r="F471" s="165" t="s">
        <v>3325</v>
      </c>
      <c r="H471" s="166">
        <v>0.63</v>
      </c>
      <c r="I471" s="167"/>
      <c r="L471" s="163"/>
      <c r="M471" s="168"/>
      <c r="T471" s="169"/>
      <c r="AT471" s="164" t="s">
        <v>476</v>
      </c>
      <c r="AU471" s="164" t="s">
        <v>86</v>
      </c>
      <c r="AV471" s="12" t="s">
        <v>86</v>
      </c>
      <c r="AW471" s="12" t="s">
        <v>38</v>
      </c>
      <c r="AX471" s="12" t="s">
        <v>77</v>
      </c>
      <c r="AY471" s="164" t="s">
        <v>146</v>
      </c>
    </row>
    <row r="472" spans="2:65" s="12" customFormat="1" ht="11.25">
      <c r="B472" s="163"/>
      <c r="D472" s="144" t="s">
        <v>476</v>
      </c>
      <c r="E472" s="164" t="s">
        <v>21</v>
      </c>
      <c r="F472" s="165" t="s">
        <v>3326</v>
      </c>
      <c r="H472" s="166">
        <v>8.843</v>
      </c>
      <c r="I472" s="167"/>
      <c r="L472" s="163"/>
      <c r="M472" s="168"/>
      <c r="T472" s="169"/>
      <c r="AT472" s="164" t="s">
        <v>476</v>
      </c>
      <c r="AU472" s="164" t="s">
        <v>86</v>
      </c>
      <c r="AV472" s="12" t="s">
        <v>86</v>
      </c>
      <c r="AW472" s="12" t="s">
        <v>38</v>
      </c>
      <c r="AX472" s="12" t="s">
        <v>77</v>
      </c>
      <c r="AY472" s="164" t="s">
        <v>146</v>
      </c>
    </row>
    <row r="473" spans="2:65" s="12" customFormat="1" ht="11.25">
      <c r="B473" s="163"/>
      <c r="D473" s="144" t="s">
        <v>476</v>
      </c>
      <c r="E473" s="164" t="s">
        <v>21</v>
      </c>
      <c r="F473" s="165" t="s">
        <v>3327</v>
      </c>
      <c r="H473" s="166">
        <v>0.38</v>
      </c>
      <c r="I473" s="167"/>
      <c r="L473" s="163"/>
      <c r="M473" s="168"/>
      <c r="T473" s="169"/>
      <c r="AT473" s="164" t="s">
        <v>476</v>
      </c>
      <c r="AU473" s="164" t="s">
        <v>86</v>
      </c>
      <c r="AV473" s="12" t="s">
        <v>86</v>
      </c>
      <c r="AW473" s="12" t="s">
        <v>38</v>
      </c>
      <c r="AX473" s="12" t="s">
        <v>77</v>
      </c>
      <c r="AY473" s="164" t="s">
        <v>146</v>
      </c>
    </row>
    <row r="474" spans="2:65" s="12" customFormat="1" ht="11.25">
      <c r="B474" s="163"/>
      <c r="D474" s="144" t="s">
        <v>476</v>
      </c>
      <c r="E474" s="164" t="s">
        <v>21</v>
      </c>
      <c r="F474" s="165" t="s">
        <v>3328</v>
      </c>
      <c r="H474" s="166">
        <v>24.344999999999999</v>
      </c>
      <c r="I474" s="167"/>
      <c r="L474" s="163"/>
      <c r="M474" s="168"/>
      <c r="T474" s="169"/>
      <c r="AT474" s="164" t="s">
        <v>476</v>
      </c>
      <c r="AU474" s="164" t="s">
        <v>86</v>
      </c>
      <c r="AV474" s="12" t="s">
        <v>86</v>
      </c>
      <c r="AW474" s="12" t="s">
        <v>38</v>
      </c>
      <c r="AX474" s="12" t="s">
        <v>77</v>
      </c>
      <c r="AY474" s="164" t="s">
        <v>146</v>
      </c>
    </row>
    <row r="475" spans="2:65" s="14" customFormat="1" ht="11.25">
      <c r="B475" s="183"/>
      <c r="D475" s="144" t="s">
        <v>476</v>
      </c>
      <c r="E475" s="184" t="s">
        <v>21</v>
      </c>
      <c r="F475" s="185" t="s">
        <v>3133</v>
      </c>
      <c r="H475" s="184" t="s">
        <v>21</v>
      </c>
      <c r="I475" s="186"/>
      <c r="L475" s="183"/>
      <c r="M475" s="187"/>
      <c r="T475" s="188"/>
      <c r="AT475" s="184" t="s">
        <v>476</v>
      </c>
      <c r="AU475" s="184" t="s">
        <v>86</v>
      </c>
      <c r="AV475" s="14" t="s">
        <v>84</v>
      </c>
      <c r="AW475" s="14" t="s">
        <v>38</v>
      </c>
      <c r="AX475" s="14" t="s">
        <v>77</v>
      </c>
      <c r="AY475" s="184" t="s">
        <v>146</v>
      </c>
    </row>
    <row r="476" spans="2:65" s="12" customFormat="1" ht="11.25">
      <c r="B476" s="163"/>
      <c r="D476" s="144" t="s">
        <v>476</v>
      </c>
      <c r="E476" s="164" t="s">
        <v>21</v>
      </c>
      <c r="F476" s="165" t="s">
        <v>3329</v>
      </c>
      <c r="H476" s="166">
        <v>0.52</v>
      </c>
      <c r="I476" s="167"/>
      <c r="L476" s="163"/>
      <c r="M476" s="168"/>
      <c r="T476" s="169"/>
      <c r="AT476" s="164" t="s">
        <v>476</v>
      </c>
      <c r="AU476" s="164" t="s">
        <v>86</v>
      </c>
      <c r="AV476" s="12" t="s">
        <v>86</v>
      </c>
      <c r="AW476" s="12" t="s">
        <v>38</v>
      </c>
      <c r="AX476" s="12" t="s">
        <v>77</v>
      </c>
      <c r="AY476" s="164" t="s">
        <v>146</v>
      </c>
    </row>
    <row r="477" spans="2:65" s="14" customFormat="1" ht="11.25">
      <c r="B477" s="183"/>
      <c r="D477" s="144" t="s">
        <v>476</v>
      </c>
      <c r="E477" s="184" t="s">
        <v>21</v>
      </c>
      <c r="F477" s="185" t="s">
        <v>3135</v>
      </c>
      <c r="H477" s="184" t="s">
        <v>21</v>
      </c>
      <c r="I477" s="186"/>
      <c r="L477" s="183"/>
      <c r="M477" s="187"/>
      <c r="T477" s="188"/>
      <c r="AT477" s="184" t="s">
        <v>476</v>
      </c>
      <c r="AU477" s="184" t="s">
        <v>86</v>
      </c>
      <c r="AV477" s="14" t="s">
        <v>84</v>
      </c>
      <c r="AW477" s="14" t="s">
        <v>38</v>
      </c>
      <c r="AX477" s="14" t="s">
        <v>77</v>
      </c>
      <c r="AY477" s="184" t="s">
        <v>146</v>
      </c>
    </row>
    <row r="478" spans="2:65" s="12" customFormat="1" ht="11.25">
      <c r="B478" s="163"/>
      <c r="D478" s="144" t="s">
        <v>476</v>
      </c>
      <c r="E478" s="164" t="s">
        <v>21</v>
      </c>
      <c r="F478" s="165" t="s">
        <v>3330</v>
      </c>
      <c r="H478" s="166">
        <v>0.53</v>
      </c>
      <c r="I478" s="167"/>
      <c r="L478" s="163"/>
      <c r="M478" s="168"/>
      <c r="T478" s="169"/>
      <c r="AT478" s="164" t="s">
        <v>476</v>
      </c>
      <c r="AU478" s="164" t="s">
        <v>86</v>
      </c>
      <c r="AV478" s="12" t="s">
        <v>86</v>
      </c>
      <c r="AW478" s="12" t="s">
        <v>38</v>
      </c>
      <c r="AX478" s="12" t="s">
        <v>77</v>
      </c>
      <c r="AY478" s="164" t="s">
        <v>146</v>
      </c>
    </row>
    <row r="479" spans="2:65" s="14" customFormat="1" ht="11.25">
      <c r="B479" s="183"/>
      <c r="D479" s="144" t="s">
        <v>476</v>
      </c>
      <c r="E479" s="184" t="s">
        <v>21</v>
      </c>
      <c r="F479" s="185" t="s">
        <v>3137</v>
      </c>
      <c r="H479" s="184" t="s">
        <v>21</v>
      </c>
      <c r="I479" s="186"/>
      <c r="L479" s="183"/>
      <c r="M479" s="187"/>
      <c r="T479" s="188"/>
      <c r="AT479" s="184" t="s">
        <v>476</v>
      </c>
      <c r="AU479" s="184" t="s">
        <v>86</v>
      </c>
      <c r="AV479" s="14" t="s">
        <v>84</v>
      </c>
      <c r="AW479" s="14" t="s">
        <v>38</v>
      </c>
      <c r="AX479" s="14" t="s">
        <v>77</v>
      </c>
      <c r="AY479" s="184" t="s">
        <v>146</v>
      </c>
    </row>
    <row r="480" spans="2:65" s="12" customFormat="1" ht="11.25">
      <c r="B480" s="163"/>
      <c r="D480" s="144" t="s">
        <v>476</v>
      </c>
      <c r="E480" s="164" t="s">
        <v>21</v>
      </c>
      <c r="F480" s="165" t="s">
        <v>3331</v>
      </c>
      <c r="H480" s="166">
        <v>1.71</v>
      </c>
      <c r="I480" s="167"/>
      <c r="L480" s="163"/>
      <c r="M480" s="168"/>
      <c r="T480" s="169"/>
      <c r="AT480" s="164" t="s">
        <v>476</v>
      </c>
      <c r="AU480" s="164" t="s">
        <v>86</v>
      </c>
      <c r="AV480" s="12" t="s">
        <v>86</v>
      </c>
      <c r="AW480" s="12" t="s">
        <v>38</v>
      </c>
      <c r="AX480" s="12" t="s">
        <v>77</v>
      </c>
      <c r="AY480" s="164" t="s">
        <v>146</v>
      </c>
    </row>
    <row r="481" spans="2:65" s="13" customFormat="1" ht="11.25">
      <c r="B481" s="170"/>
      <c r="D481" s="144" t="s">
        <v>476</v>
      </c>
      <c r="E481" s="171" t="s">
        <v>21</v>
      </c>
      <c r="F481" s="172" t="s">
        <v>479</v>
      </c>
      <c r="H481" s="173">
        <v>36.957999999999998</v>
      </c>
      <c r="I481" s="174"/>
      <c r="L481" s="170"/>
      <c r="M481" s="175"/>
      <c r="T481" s="176"/>
      <c r="AT481" s="171" t="s">
        <v>476</v>
      </c>
      <c r="AU481" s="171" t="s">
        <v>86</v>
      </c>
      <c r="AV481" s="13" t="s">
        <v>168</v>
      </c>
      <c r="AW481" s="13" t="s">
        <v>38</v>
      </c>
      <c r="AX481" s="13" t="s">
        <v>84</v>
      </c>
      <c r="AY481" s="171" t="s">
        <v>146</v>
      </c>
    </row>
    <row r="482" spans="2:65" s="1" customFormat="1" ht="16.5" customHeight="1">
      <c r="B482" s="33"/>
      <c r="C482" s="149" t="s">
        <v>369</v>
      </c>
      <c r="D482" s="149" t="s">
        <v>195</v>
      </c>
      <c r="E482" s="150" t="s">
        <v>1575</v>
      </c>
      <c r="F482" s="151" t="s">
        <v>1576</v>
      </c>
      <c r="G482" s="152" t="s">
        <v>786</v>
      </c>
      <c r="H482" s="153">
        <v>166</v>
      </c>
      <c r="I482" s="154"/>
      <c r="J482" s="155">
        <f>ROUND(I482*H482,2)</f>
        <v>0</v>
      </c>
      <c r="K482" s="151" t="s">
        <v>967</v>
      </c>
      <c r="L482" s="33"/>
      <c r="M482" s="156" t="s">
        <v>21</v>
      </c>
      <c r="N482" s="157" t="s">
        <v>48</v>
      </c>
      <c r="P482" s="140">
        <f>O482*H482</f>
        <v>0</v>
      </c>
      <c r="Q482" s="140">
        <v>1.65E-3</v>
      </c>
      <c r="R482" s="140">
        <f>Q482*H482</f>
        <v>0.27389999999999998</v>
      </c>
      <c r="S482" s="140">
        <v>0</v>
      </c>
      <c r="T482" s="141">
        <f>S482*H482</f>
        <v>0</v>
      </c>
      <c r="AR482" s="142" t="s">
        <v>168</v>
      </c>
      <c r="AT482" s="142" t="s">
        <v>195</v>
      </c>
      <c r="AU482" s="142" t="s">
        <v>86</v>
      </c>
      <c r="AY482" s="18" t="s">
        <v>146</v>
      </c>
      <c r="BE482" s="143">
        <f>IF(N482="základní",J482,0)</f>
        <v>0</v>
      </c>
      <c r="BF482" s="143">
        <f>IF(N482="snížená",J482,0)</f>
        <v>0</v>
      </c>
      <c r="BG482" s="143">
        <f>IF(N482="zákl. přenesená",J482,0)</f>
        <v>0</v>
      </c>
      <c r="BH482" s="143">
        <f>IF(N482="sníž. přenesená",J482,0)</f>
        <v>0</v>
      </c>
      <c r="BI482" s="143">
        <f>IF(N482="nulová",J482,0)</f>
        <v>0</v>
      </c>
      <c r="BJ482" s="18" t="s">
        <v>84</v>
      </c>
      <c r="BK482" s="143">
        <f>ROUND(I482*H482,2)</f>
        <v>0</v>
      </c>
      <c r="BL482" s="18" t="s">
        <v>168</v>
      </c>
      <c r="BM482" s="142" t="s">
        <v>1577</v>
      </c>
    </row>
    <row r="483" spans="2:65" s="1" customFormat="1" ht="11.25">
      <c r="B483" s="33"/>
      <c r="D483" s="144" t="s">
        <v>154</v>
      </c>
      <c r="F483" s="145" t="s">
        <v>1578</v>
      </c>
      <c r="I483" s="146"/>
      <c r="L483" s="33"/>
      <c r="M483" s="147"/>
      <c r="T483" s="54"/>
      <c r="AT483" s="18" t="s">
        <v>154</v>
      </c>
      <c r="AU483" s="18" t="s">
        <v>86</v>
      </c>
    </row>
    <row r="484" spans="2:65" s="1" customFormat="1" ht="11.25">
      <c r="B484" s="33"/>
      <c r="D484" s="181" t="s">
        <v>970</v>
      </c>
      <c r="F484" s="182" t="s">
        <v>1579</v>
      </c>
      <c r="I484" s="146"/>
      <c r="L484" s="33"/>
      <c r="M484" s="147"/>
      <c r="T484" s="54"/>
      <c r="AT484" s="18" t="s">
        <v>970</v>
      </c>
      <c r="AU484" s="18" t="s">
        <v>86</v>
      </c>
    </row>
    <row r="485" spans="2:65" s="1" customFormat="1" ht="19.5">
      <c r="B485" s="33"/>
      <c r="D485" s="144" t="s">
        <v>156</v>
      </c>
      <c r="F485" s="148" t="s">
        <v>1580</v>
      </c>
      <c r="I485" s="146"/>
      <c r="L485" s="33"/>
      <c r="M485" s="147"/>
      <c r="T485" s="54"/>
      <c r="AT485" s="18" t="s">
        <v>156</v>
      </c>
      <c r="AU485" s="18" t="s">
        <v>86</v>
      </c>
    </row>
    <row r="486" spans="2:65" s="12" customFormat="1" ht="11.25">
      <c r="B486" s="163"/>
      <c r="D486" s="144" t="s">
        <v>476</v>
      </c>
      <c r="E486" s="164" t="s">
        <v>21</v>
      </c>
      <c r="F486" s="165" t="s">
        <v>843</v>
      </c>
      <c r="H486" s="166">
        <v>166</v>
      </c>
      <c r="I486" s="167"/>
      <c r="L486" s="163"/>
      <c r="M486" s="168"/>
      <c r="T486" s="169"/>
      <c r="AT486" s="164" t="s">
        <v>476</v>
      </c>
      <c r="AU486" s="164" t="s">
        <v>86</v>
      </c>
      <c r="AV486" s="12" t="s">
        <v>86</v>
      </c>
      <c r="AW486" s="12" t="s">
        <v>38</v>
      </c>
      <c r="AX486" s="12" t="s">
        <v>84</v>
      </c>
      <c r="AY486" s="164" t="s">
        <v>146</v>
      </c>
    </row>
    <row r="487" spans="2:65" s="1" customFormat="1" ht="16.5" customHeight="1">
      <c r="B487" s="33"/>
      <c r="C487" s="130" t="s">
        <v>375</v>
      </c>
      <c r="D487" s="130" t="s">
        <v>147</v>
      </c>
      <c r="E487" s="131" t="s">
        <v>1582</v>
      </c>
      <c r="F487" s="132" t="s">
        <v>1583</v>
      </c>
      <c r="G487" s="133" t="s">
        <v>786</v>
      </c>
      <c r="H487" s="134">
        <v>166</v>
      </c>
      <c r="I487" s="135"/>
      <c r="J487" s="136">
        <f>ROUND(I487*H487,2)</f>
        <v>0</v>
      </c>
      <c r="K487" s="132" t="s">
        <v>967</v>
      </c>
      <c r="L487" s="137"/>
      <c r="M487" s="138" t="s">
        <v>21</v>
      </c>
      <c r="N487" s="139" t="s">
        <v>48</v>
      </c>
      <c r="P487" s="140">
        <f>O487*H487</f>
        <v>0</v>
      </c>
      <c r="Q487" s="140">
        <v>0.02</v>
      </c>
      <c r="R487" s="140">
        <f>Q487*H487</f>
        <v>3.3200000000000003</v>
      </c>
      <c r="S487" s="140">
        <v>0</v>
      </c>
      <c r="T487" s="141">
        <f>S487*H487</f>
        <v>0</v>
      </c>
      <c r="AR487" s="142" t="s">
        <v>189</v>
      </c>
      <c r="AT487" s="142" t="s">
        <v>147</v>
      </c>
      <c r="AU487" s="142" t="s">
        <v>86</v>
      </c>
      <c r="AY487" s="18" t="s">
        <v>146</v>
      </c>
      <c r="BE487" s="143">
        <f>IF(N487="základní",J487,0)</f>
        <v>0</v>
      </c>
      <c r="BF487" s="143">
        <f>IF(N487="snížená",J487,0)</f>
        <v>0</v>
      </c>
      <c r="BG487" s="143">
        <f>IF(N487="zákl. přenesená",J487,0)</f>
        <v>0</v>
      </c>
      <c r="BH487" s="143">
        <f>IF(N487="sníž. přenesená",J487,0)</f>
        <v>0</v>
      </c>
      <c r="BI487" s="143">
        <f>IF(N487="nulová",J487,0)</f>
        <v>0</v>
      </c>
      <c r="BJ487" s="18" t="s">
        <v>84</v>
      </c>
      <c r="BK487" s="143">
        <f>ROUND(I487*H487,2)</f>
        <v>0</v>
      </c>
      <c r="BL487" s="18" t="s">
        <v>168</v>
      </c>
      <c r="BM487" s="142" t="s">
        <v>1584</v>
      </c>
    </row>
    <row r="488" spans="2:65" s="1" customFormat="1" ht="11.25">
      <c r="B488" s="33"/>
      <c r="D488" s="144" t="s">
        <v>154</v>
      </c>
      <c r="F488" s="145" t="s">
        <v>1583</v>
      </c>
      <c r="I488" s="146"/>
      <c r="L488" s="33"/>
      <c r="M488" s="147"/>
      <c r="T488" s="54"/>
      <c r="AT488" s="18" t="s">
        <v>154</v>
      </c>
      <c r="AU488" s="18" t="s">
        <v>86</v>
      </c>
    </row>
    <row r="489" spans="2:65" s="1" customFormat="1" ht="19.5">
      <c r="B489" s="33"/>
      <c r="D489" s="144" t="s">
        <v>156</v>
      </c>
      <c r="F489" s="148" t="s">
        <v>1580</v>
      </c>
      <c r="I489" s="146"/>
      <c r="L489" s="33"/>
      <c r="M489" s="147"/>
      <c r="T489" s="54"/>
      <c r="AT489" s="18" t="s">
        <v>156</v>
      </c>
      <c r="AU489" s="18" t="s">
        <v>86</v>
      </c>
    </row>
    <row r="490" spans="2:65" s="14" customFormat="1" ht="11.25">
      <c r="B490" s="183"/>
      <c r="D490" s="144" t="s">
        <v>476</v>
      </c>
      <c r="E490" s="184" t="s">
        <v>21</v>
      </c>
      <c r="F490" s="185" t="s">
        <v>3119</v>
      </c>
      <c r="H490" s="184" t="s">
        <v>21</v>
      </c>
      <c r="I490" s="186"/>
      <c r="L490" s="183"/>
      <c r="M490" s="187"/>
      <c r="T490" s="188"/>
      <c r="AT490" s="184" t="s">
        <v>476</v>
      </c>
      <c r="AU490" s="184" t="s">
        <v>86</v>
      </c>
      <c r="AV490" s="14" t="s">
        <v>84</v>
      </c>
      <c r="AW490" s="14" t="s">
        <v>38</v>
      </c>
      <c r="AX490" s="14" t="s">
        <v>77</v>
      </c>
      <c r="AY490" s="184" t="s">
        <v>146</v>
      </c>
    </row>
    <row r="491" spans="2:65" s="12" customFormat="1" ht="11.25">
      <c r="B491" s="163"/>
      <c r="D491" s="144" t="s">
        <v>476</v>
      </c>
      <c r="E491" s="164" t="s">
        <v>21</v>
      </c>
      <c r="F491" s="165" t="s">
        <v>3332</v>
      </c>
      <c r="H491" s="166">
        <v>44</v>
      </c>
      <c r="I491" s="167"/>
      <c r="L491" s="163"/>
      <c r="M491" s="168"/>
      <c r="T491" s="169"/>
      <c r="AT491" s="164" t="s">
        <v>476</v>
      </c>
      <c r="AU491" s="164" t="s">
        <v>86</v>
      </c>
      <c r="AV491" s="12" t="s">
        <v>86</v>
      </c>
      <c r="AW491" s="12" t="s">
        <v>38</v>
      </c>
      <c r="AX491" s="12" t="s">
        <v>77</v>
      </c>
      <c r="AY491" s="164" t="s">
        <v>146</v>
      </c>
    </row>
    <row r="492" spans="2:65" s="14" customFormat="1" ht="11.25">
      <c r="B492" s="183"/>
      <c r="D492" s="144" t="s">
        <v>476</v>
      </c>
      <c r="E492" s="184" t="s">
        <v>21</v>
      </c>
      <c r="F492" s="185" t="s">
        <v>3333</v>
      </c>
      <c r="H492" s="184" t="s">
        <v>21</v>
      </c>
      <c r="I492" s="186"/>
      <c r="L492" s="183"/>
      <c r="M492" s="187"/>
      <c r="T492" s="188"/>
      <c r="AT492" s="184" t="s">
        <v>476</v>
      </c>
      <c r="AU492" s="184" t="s">
        <v>86</v>
      </c>
      <c r="AV492" s="14" t="s">
        <v>84</v>
      </c>
      <c r="AW492" s="14" t="s">
        <v>38</v>
      </c>
      <c r="AX492" s="14" t="s">
        <v>77</v>
      </c>
      <c r="AY492" s="184" t="s">
        <v>146</v>
      </c>
    </row>
    <row r="493" spans="2:65" s="12" customFormat="1" ht="11.25">
      <c r="B493" s="163"/>
      <c r="D493" s="144" t="s">
        <v>476</v>
      </c>
      <c r="E493" s="164" t="s">
        <v>21</v>
      </c>
      <c r="F493" s="165" t="s">
        <v>3334</v>
      </c>
      <c r="H493" s="166">
        <v>122</v>
      </c>
      <c r="I493" s="167"/>
      <c r="L493" s="163"/>
      <c r="M493" s="168"/>
      <c r="T493" s="169"/>
      <c r="AT493" s="164" t="s">
        <v>476</v>
      </c>
      <c r="AU493" s="164" t="s">
        <v>86</v>
      </c>
      <c r="AV493" s="12" t="s">
        <v>86</v>
      </c>
      <c r="AW493" s="12" t="s">
        <v>38</v>
      </c>
      <c r="AX493" s="12" t="s">
        <v>77</v>
      </c>
      <c r="AY493" s="164" t="s">
        <v>146</v>
      </c>
    </row>
    <row r="494" spans="2:65" s="13" customFormat="1" ht="11.25">
      <c r="B494" s="170"/>
      <c r="D494" s="144" t="s">
        <v>476</v>
      </c>
      <c r="E494" s="171" t="s">
        <v>843</v>
      </c>
      <c r="F494" s="172" t="s">
        <v>479</v>
      </c>
      <c r="H494" s="173">
        <v>166</v>
      </c>
      <c r="I494" s="174"/>
      <c r="L494" s="170"/>
      <c r="M494" s="175"/>
      <c r="T494" s="176"/>
      <c r="AT494" s="171" t="s">
        <v>476</v>
      </c>
      <c r="AU494" s="171" t="s">
        <v>86</v>
      </c>
      <c r="AV494" s="13" t="s">
        <v>168</v>
      </c>
      <c r="AW494" s="13" t="s">
        <v>38</v>
      </c>
      <c r="AX494" s="13" t="s">
        <v>84</v>
      </c>
      <c r="AY494" s="171" t="s">
        <v>146</v>
      </c>
    </row>
    <row r="495" spans="2:65" s="1" customFormat="1" ht="16.5" customHeight="1">
      <c r="B495" s="33"/>
      <c r="C495" s="149" t="s">
        <v>379</v>
      </c>
      <c r="D495" s="149" t="s">
        <v>195</v>
      </c>
      <c r="E495" s="150" t="s">
        <v>1588</v>
      </c>
      <c r="F495" s="151" t="s">
        <v>1589</v>
      </c>
      <c r="G495" s="152" t="s">
        <v>786</v>
      </c>
      <c r="H495" s="153">
        <v>8</v>
      </c>
      <c r="I495" s="154"/>
      <c r="J495" s="155">
        <f>ROUND(I495*H495,2)</f>
        <v>0</v>
      </c>
      <c r="K495" s="151" t="s">
        <v>967</v>
      </c>
      <c r="L495" s="33"/>
      <c r="M495" s="156" t="s">
        <v>21</v>
      </c>
      <c r="N495" s="157" t="s">
        <v>48</v>
      </c>
      <c r="P495" s="140">
        <f>O495*H495</f>
        <v>0</v>
      </c>
      <c r="Q495" s="140">
        <v>8.7419999999999998E-2</v>
      </c>
      <c r="R495" s="140">
        <f>Q495*H495</f>
        <v>0.69935999999999998</v>
      </c>
      <c r="S495" s="140">
        <v>0</v>
      </c>
      <c r="T495" s="141">
        <f>S495*H495</f>
        <v>0</v>
      </c>
      <c r="AR495" s="142" t="s">
        <v>168</v>
      </c>
      <c r="AT495" s="142" t="s">
        <v>195</v>
      </c>
      <c r="AU495" s="142" t="s">
        <v>86</v>
      </c>
      <c r="AY495" s="18" t="s">
        <v>146</v>
      </c>
      <c r="BE495" s="143">
        <f>IF(N495="základní",J495,0)</f>
        <v>0</v>
      </c>
      <c r="BF495" s="143">
        <f>IF(N495="snížená",J495,0)</f>
        <v>0</v>
      </c>
      <c r="BG495" s="143">
        <f>IF(N495="zákl. přenesená",J495,0)</f>
        <v>0</v>
      </c>
      <c r="BH495" s="143">
        <f>IF(N495="sníž. přenesená",J495,0)</f>
        <v>0</v>
      </c>
      <c r="BI495" s="143">
        <f>IF(N495="nulová",J495,0)</f>
        <v>0</v>
      </c>
      <c r="BJ495" s="18" t="s">
        <v>84</v>
      </c>
      <c r="BK495" s="143">
        <f>ROUND(I495*H495,2)</f>
        <v>0</v>
      </c>
      <c r="BL495" s="18" t="s">
        <v>168</v>
      </c>
      <c r="BM495" s="142" t="s">
        <v>1590</v>
      </c>
    </row>
    <row r="496" spans="2:65" s="1" customFormat="1" ht="11.25">
      <c r="B496" s="33"/>
      <c r="D496" s="144" t="s">
        <v>154</v>
      </c>
      <c r="F496" s="145" t="s">
        <v>1591</v>
      </c>
      <c r="I496" s="146"/>
      <c r="L496" s="33"/>
      <c r="M496" s="147"/>
      <c r="T496" s="54"/>
      <c r="AT496" s="18" t="s">
        <v>154</v>
      </c>
      <c r="AU496" s="18" t="s">
        <v>86</v>
      </c>
    </row>
    <row r="497" spans="2:65" s="1" customFormat="1" ht="11.25">
      <c r="B497" s="33"/>
      <c r="D497" s="181" t="s">
        <v>970</v>
      </c>
      <c r="F497" s="182" t="s">
        <v>1592</v>
      </c>
      <c r="I497" s="146"/>
      <c r="L497" s="33"/>
      <c r="M497" s="147"/>
      <c r="T497" s="54"/>
      <c r="AT497" s="18" t="s">
        <v>970</v>
      </c>
      <c r="AU497" s="18" t="s">
        <v>86</v>
      </c>
    </row>
    <row r="498" spans="2:65" s="12" customFormat="1" ht="11.25">
      <c r="B498" s="163"/>
      <c r="D498" s="144" t="s">
        <v>476</v>
      </c>
      <c r="E498" s="164" t="s">
        <v>21</v>
      </c>
      <c r="F498" s="165" t="s">
        <v>878</v>
      </c>
      <c r="H498" s="166">
        <v>4</v>
      </c>
      <c r="I498" s="167"/>
      <c r="L498" s="163"/>
      <c r="M498" s="168"/>
      <c r="T498" s="169"/>
      <c r="AT498" s="164" t="s">
        <v>476</v>
      </c>
      <c r="AU498" s="164" t="s">
        <v>86</v>
      </c>
      <c r="AV498" s="12" t="s">
        <v>86</v>
      </c>
      <c r="AW498" s="12" t="s">
        <v>38</v>
      </c>
      <c r="AX498" s="12" t="s">
        <v>77</v>
      </c>
      <c r="AY498" s="164" t="s">
        <v>146</v>
      </c>
    </row>
    <row r="499" spans="2:65" s="12" customFormat="1" ht="11.25">
      <c r="B499" s="163"/>
      <c r="D499" s="144" t="s">
        <v>476</v>
      </c>
      <c r="E499" s="164" t="s">
        <v>21</v>
      </c>
      <c r="F499" s="165" t="s">
        <v>880</v>
      </c>
      <c r="H499" s="166">
        <v>2</v>
      </c>
      <c r="I499" s="167"/>
      <c r="L499" s="163"/>
      <c r="M499" s="168"/>
      <c r="T499" s="169"/>
      <c r="AT499" s="164" t="s">
        <v>476</v>
      </c>
      <c r="AU499" s="164" t="s">
        <v>86</v>
      </c>
      <c r="AV499" s="12" t="s">
        <v>86</v>
      </c>
      <c r="AW499" s="12" t="s">
        <v>38</v>
      </c>
      <c r="AX499" s="12" t="s">
        <v>77</v>
      </c>
      <c r="AY499" s="164" t="s">
        <v>146</v>
      </c>
    </row>
    <row r="500" spans="2:65" s="12" customFormat="1" ht="11.25">
      <c r="B500" s="163"/>
      <c r="D500" s="144" t="s">
        <v>476</v>
      </c>
      <c r="E500" s="164" t="s">
        <v>21</v>
      </c>
      <c r="F500" s="165" t="s">
        <v>882</v>
      </c>
      <c r="H500" s="166">
        <v>1</v>
      </c>
      <c r="I500" s="167"/>
      <c r="L500" s="163"/>
      <c r="M500" s="168"/>
      <c r="T500" s="169"/>
      <c r="AT500" s="164" t="s">
        <v>476</v>
      </c>
      <c r="AU500" s="164" t="s">
        <v>86</v>
      </c>
      <c r="AV500" s="12" t="s">
        <v>86</v>
      </c>
      <c r="AW500" s="12" t="s">
        <v>38</v>
      </c>
      <c r="AX500" s="12" t="s">
        <v>77</v>
      </c>
      <c r="AY500" s="164" t="s">
        <v>146</v>
      </c>
    </row>
    <row r="501" spans="2:65" s="12" customFormat="1" ht="11.25">
      <c r="B501" s="163"/>
      <c r="D501" s="144" t="s">
        <v>476</v>
      </c>
      <c r="E501" s="164" t="s">
        <v>21</v>
      </c>
      <c r="F501" s="165" t="s">
        <v>876</v>
      </c>
      <c r="H501" s="166">
        <v>1</v>
      </c>
      <c r="I501" s="167"/>
      <c r="L501" s="163"/>
      <c r="M501" s="168"/>
      <c r="T501" s="169"/>
      <c r="AT501" s="164" t="s">
        <v>476</v>
      </c>
      <c r="AU501" s="164" t="s">
        <v>86</v>
      </c>
      <c r="AV501" s="12" t="s">
        <v>86</v>
      </c>
      <c r="AW501" s="12" t="s">
        <v>38</v>
      </c>
      <c r="AX501" s="12" t="s">
        <v>77</v>
      </c>
      <c r="AY501" s="164" t="s">
        <v>146</v>
      </c>
    </row>
    <row r="502" spans="2:65" s="13" customFormat="1" ht="11.25">
      <c r="B502" s="170"/>
      <c r="D502" s="144" t="s">
        <v>476</v>
      </c>
      <c r="E502" s="171" t="s">
        <v>21</v>
      </c>
      <c r="F502" s="172" t="s">
        <v>479</v>
      </c>
      <c r="H502" s="173">
        <v>8</v>
      </c>
      <c r="I502" s="174"/>
      <c r="L502" s="170"/>
      <c r="M502" s="175"/>
      <c r="T502" s="176"/>
      <c r="AT502" s="171" t="s">
        <v>476</v>
      </c>
      <c r="AU502" s="171" t="s">
        <v>86</v>
      </c>
      <c r="AV502" s="13" t="s">
        <v>168</v>
      </c>
      <c r="AW502" s="13" t="s">
        <v>38</v>
      </c>
      <c r="AX502" s="13" t="s">
        <v>84</v>
      </c>
      <c r="AY502" s="171" t="s">
        <v>146</v>
      </c>
    </row>
    <row r="503" spans="2:65" s="1" customFormat="1" ht="16.5" customHeight="1">
      <c r="B503" s="33"/>
      <c r="C503" s="130" t="s">
        <v>577</v>
      </c>
      <c r="D503" s="130" t="s">
        <v>147</v>
      </c>
      <c r="E503" s="131" t="s">
        <v>1594</v>
      </c>
      <c r="F503" s="132" t="s">
        <v>1595</v>
      </c>
      <c r="G503" s="133" t="s">
        <v>786</v>
      </c>
      <c r="H503" s="134">
        <v>4</v>
      </c>
      <c r="I503" s="135"/>
      <c r="J503" s="136">
        <f>ROUND(I503*H503,2)</f>
        <v>0</v>
      </c>
      <c r="K503" s="132" t="s">
        <v>967</v>
      </c>
      <c r="L503" s="137"/>
      <c r="M503" s="138" t="s">
        <v>21</v>
      </c>
      <c r="N503" s="139" t="s">
        <v>48</v>
      </c>
      <c r="P503" s="140">
        <f>O503*H503</f>
        <v>0</v>
      </c>
      <c r="Q503" s="140">
        <v>2.1000000000000001E-2</v>
      </c>
      <c r="R503" s="140">
        <f>Q503*H503</f>
        <v>8.4000000000000005E-2</v>
      </c>
      <c r="S503" s="140">
        <v>0</v>
      </c>
      <c r="T503" s="141">
        <f>S503*H503</f>
        <v>0</v>
      </c>
      <c r="AR503" s="142" t="s">
        <v>189</v>
      </c>
      <c r="AT503" s="142" t="s">
        <v>147</v>
      </c>
      <c r="AU503" s="142" t="s">
        <v>86</v>
      </c>
      <c r="AY503" s="18" t="s">
        <v>146</v>
      </c>
      <c r="BE503" s="143">
        <f>IF(N503="základní",J503,0)</f>
        <v>0</v>
      </c>
      <c r="BF503" s="143">
        <f>IF(N503="snížená",J503,0)</f>
        <v>0</v>
      </c>
      <c r="BG503" s="143">
        <f>IF(N503="zákl. přenesená",J503,0)</f>
        <v>0</v>
      </c>
      <c r="BH503" s="143">
        <f>IF(N503="sníž. přenesená",J503,0)</f>
        <v>0</v>
      </c>
      <c r="BI503" s="143">
        <f>IF(N503="nulová",J503,0)</f>
        <v>0</v>
      </c>
      <c r="BJ503" s="18" t="s">
        <v>84</v>
      </c>
      <c r="BK503" s="143">
        <f>ROUND(I503*H503,2)</f>
        <v>0</v>
      </c>
      <c r="BL503" s="18" t="s">
        <v>168</v>
      </c>
      <c r="BM503" s="142" t="s">
        <v>1596</v>
      </c>
    </row>
    <row r="504" spans="2:65" s="1" customFormat="1" ht="11.25">
      <c r="B504" s="33"/>
      <c r="D504" s="144" t="s">
        <v>154</v>
      </c>
      <c r="F504" s="145" t="s">
        <v>1595</v>
      </c>
      <c r="I504" s="146"/>
      <c r="L504" s="33"/>
      <c r="M504" s="147"/>
      <c r="T504" s="54"/>
      <c r="AT504" s="18" t="s">
        <v>154</v>
      </c>
      <c r="AU504" s="18" t="s">
        <v>86</v>
      </c>
    </row>
    <row r="505" spans="2:65" s="14" customFormat="1" ht="11.25">
      <c r="B505" s="183"/>
      <c r="D505" s="144" t="s">
        <v>476</v>
      </c>
      <c r="E505" s="184" t="s">
        <v>21</v>
      </c>
      <c r="F505" s="185" t="s">
        <v>1602</v>
      </c>
      <c r="H505" s="184" t="s">
        <v>21</v>
      </c>
      <c r="I505" s="186"/>
      <c r="L505" s="183"/>
      <c r="M505" s="187"/>
      <c r="T505" s="188"/>
      <c r="AT505" s="184" t="s">
        <v>476</v>
      </c>
      <c r="AU505" s="184" t="s">
        <v>86</v>
      </c>
      <c r="AV505" s="14" t="s">
        <v>84</v>
      </c>
      <c r="AW505" s="14" t="s">
        <v>38</v>
      </c>
      <c r="AX505" s="14" t="s">
        <v>77</v>
      </c>
      <c r="AY505" s="184" t="s">
        <v>146</v>
      </c>
    </row>
    <row r="506" spans="2:65" s="12" customFormat="1" ht="11.25">
      <c r="B506" s="163"/>
      <c r="D506" s="144" t="s">
        <v>476</v>
      </c>
      <c r="E506" s="164" t="s">
        <v>21</v>
      </c>
      <c r="F506" s="165" t="s">
        <v>3335</v>
      </c>
      <c r="H506" s="166">
        <v>1</v>
      </c>
      <c r="I506" s="167"/>
      <c r="L506" s="163"/>
      <c r="M506" s="168"/>
      <c r="T506" s="169"/>
      <c r="AT506" s="164" t="s">
        <v>476</v>
      </c>
      <c r="AU506" s="164" t="s">
        <v>86</v>
      </c>
      <c r="AV506" s="12" t="s">
        <v>86</v>
      </c>
      <c r="AW506" s="12" t="s">
        <v>38</v>
      </c>
      <c r="AX506" s="12" t="s">
        <v>77</v>
      </c>
      <c r="AY506" s="164" t="s">
        <v>146</v>
      </c>
    </row>
    <row r="507" spans="2:65" s="12" customFormat="1" ht="11.25">
      <c r="B507" s="163"/>
      <c r="D507" s="144" t="s">
        <v>476</v>
      </c>
      <c r="E507" s="164" t="s">
        <v>21</v>
      </c>
      <c r="F507" s="165" t="s">
        <v>3336</v>
      </c>
      <c r="H507" s="166">
        <v>1</v>
      </c>
      <c r="I507" s="167"/>
      <c r="L507" s="163"/>
      <c r="M507" s="168"/>
      <c r="T507" s="169"/>
      <c r="AT507" s="164" t="s">
        <v>476</v>
      </c>
      <c r="AU507" s="164" t="s">
        <v>86</v>
      </c>
      <c r="AV507" s="12" t="s">
        <v>86</v>
      </c>
      <c r="AW507" s="12" t="s">
        <v>38</v>
      </c>
      <c r="AX507" s="12" t="s">
        <v>77</v>
      </c>
      <c r="AY507" s="164" t="s">
        <v>146</v>
      </c>
    </row>
    <row r="508" spans="2:65" s="12" customFormat="1" ht="11.25">
      <c r="B508" s="163"/>
      <c r="D508" s="144" t="s">
        <v>476</v>
      </c>
      <c r="E508" s="164" t="s">
        <v>21</v>
      </c>
      <c r="F508" s="165" t="s">
        <v>3337</v>
      </c>
      <c r="H508" s="166">
        <v>1</v>
      </c>
      <c r="I508" s="167"/>
      <c r="L508" s="163"/>
      <c r="M508" s="168"/>
      <c r="T508" s="169"/>
      <c r="AT508" s="164" t="s">
        <v>476</v>
      </c>
      <c r="AU508" s="164" t="s">
        <v>86</v>
      </c>
      <c r="AV508" s="12" t="s">
        <v>86</v>
      </c>
      <c r="AW508" s="12" t="s">
        <v>38</v>
      </c>
      <c r="AX508" s="12" t="s">
        <v>77</v>
      </c>
      <c r="AY508" s="164" t="s">
        <v>146</v>
      </c>
    </row>
    <row r="509" spans="2:65" s="12" customFormat="1" ht="11.25">
      <c r="B509" s="163"/>
      <c r="D509" s="144" t="s">
        <v>476</v>
      </c>
      <c r="E509" s="164" t="s">
        <v>21</v>
      </c>
      <c r="F509" s="165" t="s">
        <v>3338</v>
      </c>
      <c r="H509" s="166">
        <v>1</v>
      </c>
      <c r="I509" s="167"/>
      <c r="L509" s="163"/>
      <c r="M509" s="168"/>
      <c r="T509" s="169"/>
      <c r="AT509" s="164" t="s">
        <v>476</v>
      </c>
      <c r="AU509" s="164" t="s">
        <v>86</v>
      </c>
      <c r="AV509" s="12" t="s">
        <v>86</v>
      </c>
      <c r="AW509" s="12" t="s">
        <v>38</v>
      </c>
      <c r="AX509" s="12" t="s">
        <v>77</v>
      </c>
      <c r="AY509" s="164" t="s">
        <v>146</v>
      </c>
    </row>
    <row r="510" spans="2:65" s="13" customFormat="1" ht="11.25">
      <c r="B510" s="170"/>
      <c r="D510" s="144" t="s">
        <v>476</v>
      </c>
      <c r="E510" s="171" t="s">
        <v>878</v>
      </c>
      <c r="F510" s="172" t="s">
        <v>479</v>
      </c>
      <c r="H510" s="173">
        <v>4</v>
      </c>
      <c r="I510" s="174"/>
      <c r="L510" s="170"/>
      <c r="M510" s="175"/>
      <c r="T510" s="176"/>
      <c r="AT510" s="171" t="s">
        <v>476</v>
      </c>
      <c r="AU510" s="171" t="s">
        <v>86</v>
      </c>
      <c r="AV510" s="13" t="s">
        <v>168</v>
      </c>
      <c r="AW510" s="13" t="s">
        <v>38</v>
      </c>
      <c r="AX510" s="13" t="s">
        <v>84</v>
      </c>
      <c r="AY510" s="171" t="s">
        <v>146</v>
      </c>
    </row>
    <row r="511" spans="2:65" s="1" customFormat="1" ht="16.5" customHeight="1">
      <c r="B511" s="33"/>
      <c r="C511" s="130" t="s">
        <v>582</v>
      </c>
      <c r="D511" s="130" t="s">
        <v>147</v>
      </c>
      <c r="E511" s="131" t="s">
        <v>1599</v>
      </c>
      <c r="F511" s="132" t="s">
        <v>1600</v>
      </c>
      <c r="G511" s="133" t="s">
        <v>786</v>
      </c>
      <c r="H511" s="134">
        <v>2</v>
      </c>
      <c r="I511" s="135"/>
      <c r="J511" s="136">
        <f>ROUND(I511*H511,2)</f>
        <v>0</v>
      </c>
      <c r="K511" s="132" t="s">
        <v>967</v>
      </c>
      <c r="L511" s="137"/>
      <c r="M511" s="138" t="s">
        <v>21</v>
      </c>
      <c r="N511" s="139" t="s">
        <v>48</v>
      </c>
      <c r="P511" s="140">
        <f>O511*H511</f>
        <v>0</v>
      </c>
      <c r="Q511" s="140">
        <v>3.2000000000000001E-2</v>
      </c>
      <c r="R511" s="140">
        <f>Q511*H511</f>
        <v>6.4000000000000001E-2</v>
      </c>
      <c r="S511" s="140">
        <v>0</v>
      </c>
      <c r="T511" s="141">
        <f>S511*H511</f>
        <v>0</v>
      </c>
      <c r="AR511" s="142" t="s">
        <v>189</v>
      </c>
      <c r="AT511" s="142" t="s">
        <v>147</v>
      </c>
      <c r="AU511" s="142" t="s">
        <v>86</v>
      </c>
      <c r="AY511" s="18" t="s">
        <v>146</v>
      </c>
      <c r="BE511" s="143">
        <f>IF(N511="základní",J511,0)</f>
        <v>0</v>
      </c>
      <c r="BF511" s="143">
        <f>IF(N511="snížená",J511,0)</f>
        <v>0</v>
      </c>
      <c r="BG511" s="143">
        <f>IF(N511="zákl. přenesená",J511,0)</f>
        <v>0</v>
      </c>
      <c r="BH511" s="143">
        <f>IF(N511="sníž. přenesená",J511,0)</f>
        <v>0</v>
      </c>
      <c r="BI511" s="143">
        <f>IF(N511="nulová",J511,0)</f>
        <v>0</v>
      </c>
      <c r="BJ511" s="18" t="s">
        <v>84</v>
      </c>
      <c r="BK511" s="143">
        <f>ROUND(I511*H511,2)</f>
        <v>0</v>
      </c>
      <c r="BL511" s="18" t="s">
        <v>168</v>
      </c>
      <c r="BM511" s="142" t="s">
        <v>3339</v>
      </c>
    </row>
    <row r="512" spans="2:65" s="1" customFormat="1" ht="11.25">
      <c r="B512" s="33"/>
      <c r="D512" s="144" t="s">
        <v>154</v>
      </c>
      <c r="F512" s="145" t="s">
        <v>1600</v>
      </c>
      <c r="I512" s="146"/>
      <c r="L512" s="33"/>
      <c r="M512" s="147"/>
      <c r="T512" s="54"/>
      <c r="AT512" s="18" t="s">
        <v>154</v>
      </c>
      <c r="AU512" s="18" t="s">
        <v>86</v>
      </c>
    </row>
    <row r="513" spans="2:65" s="14" customFormat="1" ht="11.25">
      <c r="B513" s="183"/>
      <c r="D513" s="144" t="s">
        <v>476</v>
      </c>
      <c r="E513" s="184" t="s">
        <v>21</v>
      </c>
      <c r="F513" s="185" t="s">
        <v>1602</v>
      </c>
      <c r="H513" s="184" t="s">
        <v>21</v>
      </c>
      <c r="I513" s="186"/>
      <c r="L513" s="183"/>
      <c r="M513" s="187"/>
      <c r="T513" s="188"/>
      <c r="AT513" s="184" t="s">
        <v>476</v>
      </c>
      <c r="AU513" s="184" t="s">
        <v>86</v>
      </c>
      <c r="AV513" s="14" t="s">
        <v>84</v>
      </c>
      <c r="AW513" s="14" t="s">
        <v>38</v>
      </c>
      <c r="AX513" s="14" t="s">
        <v>77</v>
      </c>
      <c r="AY513" s="184" t="s">
        <v>146</v>
      </c>
    </row>
    <row r="514" spans="2:65" s="12" customFormat="1" ht="11.25">
      <c r="B514" s="163"/>
      <c r="D514" s="144" t="s">
        <v>476</v>
      </c>
      <c r="E514" s="164" t="s">
        <v>21</v>
      </c>
      <c r="F514" s="165" t="s">
        <v>3340</v>
      </c>
      <c r="H514" s="166">
        <v>1</v>
      </c>
      <c r="I514" s="167"/>
      <c r="L514" s="163"/>
      <c r="M514" s="168"/>
      <c r="T514" s="169"/>
      <c r="AT514" s="164" t="s">
        <v>476</v>
      </c>
      <c r="AU514" s="164" t="s">
        <v>86</v>
      </c>
      <c r="AV514" s="12" t="s">
        <v>86</v>
      </c>
      <c r="AW514" s="12" t="s">
        <v>38</v>
      </c>
      <c r="AX514" s="12" t="s">
        <v>77</v>
      </c>
      <c r="AY514" s="164" t="s">
        <v>146</v>
      </c>
    </row>
    <row r="515" spans="2:65" s="12" customFormat="1" ht="11.25">
      <c r="B515" s="163"/>
      <c r="D515" s="144" t="s">
        <v>476</v>
      </c>
      <c r="E515" s="164" t="s">
        <v>21</v>
      </c>
      <c r="F515" s="165" t="s">
        <v>3341</v>
      </c>
      <c r="H515" s="166">
        <v>1</v>
      </c>
      <c r="I515" s="167"/>
      <c r="L515" s="163"/>
      <c r="M515" s="168"/>
      <c r="T515" s="169"/>
      <c r="AT515" s="164" t="s">
        <v>476</v>
      </c>
      <c r="AU515" s="164" t="s">
        <v>86</v>
      </c>
      <c r="AV515" s="12" t="s">
        <v>86</v>
      </c>
      <c r="AW515" s="12" t="s">
        <v>38</v>
      </c>
      <c r="AX515" s="12" t="s">
        <v>77</v>
      </c>
      <c r="AY515" s="164" t="s">
        <v>146</v>
      </c>
    </row>
    <row r="516" spans="2:65" s="13" customFormat="1" ht="11.25">
      <c r="B516" s="170"/>
      <c r="D516" s="144" t="s">
        <v>476</v>
      </c>
      <c r="E516" s="171" t="s">
        <v>880</v>
      </c>
      <c r="F516" s="172" t="s">
        <v>479</v>
      </c>
      <c r="H516" s="173">
        <v>2</v>
      </c>
      <c r="I516" s="174"/>
      <c r="L516" s="170"/>
      <c r="M516" s="175"/>
      <c r="T516" s="176"/>
      <c r="AT516" s="171" t="s">
        <v>476</v>
      </c>
      <c r="AU516" s="171" t="s">
        <v>86</v>
      </c>
      <c r="AV516" s="13" t="s">
        <v>168</v>
      </c>
      <c r="AW516" s="13" t="s">
        <v>38</v>
      </c>
      <c r="AX516" s="13" t="s">
        <v>84</v>
      </c>
      <c r="AY516" s="171" t="s">
        <v>146</v>
      </c>
    </row>
    <row r="517" spans="2:65" s="1" customFormat="1" ht="16.5" customHeight="1">
      <c r="B517" s="33"/>
      <c r="C517" s="130" t="s">
        <v>587</v>
      </c>
      <c r="D517" s="130" t="s">
        <v>147</v>
      </c>
      <c r="E517" s="131" t="s">
        <v>1605</v>
      </c>
      <c r="F517" s="132" t="s">
        <v>1606</v>
      </c>
      <c r="G517" s="133" t="s">
        <v>786</v>
      </c>
      <c r="H517" s="134">
        <v>1</v>
      </c>
      <c r="I517" s="135"/>
      <c r="J517" s="136">
        <f>ROUND(I517*H517,2)</f>
        <v>0</v>
      </c>
      <c r="K517" s="132" t="s">
        <v>967</v>
      </c>
      <c r="L517" s="137"/>
      <c r="M517" s="138" t="s">
        <v>21</v>
      </c>
      <c r="N517" s="139" t="s">
        <v>48</v>
      </c>
      <c r="P517" s="140">
        <f>O517*H517</f>
        <v>0</v>
      </c>
      <c r="Q517" s="140">
        <v>4.1000000000000002E-2</v>
      </c>
      <c r="R517" s="140">
        <f>Q517*H517</f>
        <v>4.1000000000000002E-2</v>
      </c>
      <c r="S517" s="140">
        <v>0</v>
      </c>
      <c r="T517" s="141">
        <f>S517*H517</f>
        <v>0</v>
      </c>
      <c r="AR517" s="142" t="s">
        <v>189</v>
      </c>
      <c r="AT517" s="142" t="s">
        <v>147</v>
      </c>
      <c r="AU517" s="142" t="s">
        <v>86</v>
      </c>
      <c r="AY517" s="18" t="s">
        <v>146</v>
      </c>
      <c r="BE517" s="143">
        <f>IF(N517="základní",J517,0)</f>
        <v>0</v>
      </c>
      <c r="BF517" s="143">
        <f>IF(N517="snížená",J517,0)</f>
        <v>0</v>
      </c>
      <c r="BG517" s="143">
        <f>IF(N517="zákl. přenesená",J517,0)</f>
        <v>0</v>
      </c>
      <c r="BH517" s="143">
        <f>IF(N517="sníž. přenesená",J517,0)</f>
        <v>0</v>
      </c>
      <c r="BI517" s="143">
        <f>IF(N517="nulová",J517,0)</f>
        <v>0</v>
      </c>
      <c r="BJ517" s="18" t="s">
        <v>84</v>
      </c>
      <c r="BK517" s="143">
        <f>ROUND(I517*H517,2)</f>
        <v>0</v>
      </c>
      <c r="BL517" s="18" t="s">
        <v>168</v>
      </c>
      <c r="BM517" s="142" t="s">
        <v>1607</v>
      </c>
    </row>
    <row r="518" spans="2:65" s="1" customFormat="1" ht="11.25">
      <c r="B518" s="33"/>
      <c r="D518" s="144" t="s">
        <v>154</v>
      </c>
      <c r="F518" s="145" t="s">
        <v>1606</v>
      </c>
      <c r="I518" s="146"/>
      <c r="L518" s="33"/>
      <c r="M518" s="147"/>
      <c r="T518" s="54"/>
      <c r="AT518" s="18" t="s">
        <v>154</v>
      </c>
      <c r="AU518" s="18" t="s">
        <v>86</v>
      </c>
    </row>
    <row r="519" spans="2:65" s="14" customFormat="1" ht="11.25">
      <c r="B519" s="183"/>
      <c r="D519" s="144" t="s">
        <v>476</v>
      </c>
      <c r="E519" s="184" t="s">
        <v>21</v>
      </c>
      <c r="F519" s="185" t="s">
        <v>1602</v>
      </c>
      <c r="H519" s="184" t="s">
        <v>21</v>
      </c>
      <c r="I519" s="186"/>
      <c r="L519" s="183"/>
      <c r="M519" s="187"/>
      <c r="T519" s="188"/>
      <c r="AT519" s="184" t="s">
        <v>476</v>
      </c>
      <c r="AU519" s="184" t="s">
        <v>86</v>
      </c>
      <c r="AV519" s="14" t="s">
        <v>84</v>
      </c>
      <c r="AW519" s="14" t="s">
        <v>38</v>
      </c>
      <c r="AX519" s="14" t="s">
        <v>77</v>
      </c>
      <c r="AY519" s="184" t="s">
        <v>146</v>
      </c>
    </row>
    <row r="520" spans="2:65" s="12" customFormat="1" ht="11.25">
      <c r="B520" s="163"/>
      <c r="D520" s="144" t="s">
        <v>476</v>
      </c>
      <c r="E520" s="164" t="s">
        <v>21</v>
      </c>
      <c r="F520" s="165" t="s">
        <v>3342</v>
      </c>
      <c r="H520" s="166">
        <v>1</v>
      </c>
      <c r="I520" s="167"/>
      <c r="L520" s="163"/>
      <c r="M520" s="168"/>
      <c r="T520" s="169"/>
      <c r="AT520" s="164" t="s">
        <v>476</v>
      </c>
      <c r="AU520" s="164" t="s">
        <v>86</v>
      </c>
      <c r="AV520" s="12" t="s">
        <v>86</v>
      </c>
      <c r="AW520" s="12" t="s">
        <v>38</v>
      </c>
      <c r="AX520" s="12" t="s">
        <v>77</v>
      </c>
      <c r="AY520" s="164" t="s">
        <v>146</v>
      </c>
    </row>
    <row r="521" spans="2:65" s="13" customFormat="1" ht="11.25">
      <c r="B521" s="170"/>
      <c r="D521" s="144" t="s">
        <v>476</v>
      </c>
      <c r="E521" s="171" t="s">
        <v>882</v>
      </c>
      <c r="F521" s="172" t="s">
        <v>479</v>
      </c>
      <c r="H521" s="173">
        <v>1</v>
      </c>
      <c r="I521" s="174"/>
      <c r="L521" s="170"/>
      <c r="M521" s="175"/>
      <c r="T521" s="176"/>
      <c r="AT521" s="171" t="s">
        <v>476</v>
      </c>
      <c r="AU521" s="171" t="s">
        <v>86</v>
      </c>
      <c r="AV521" s="13" t="s">
        <v>168</v>
      </c>
      <c r="AW521" s="13" t="s">
        <v>38</v>
      </c>
      <c r="AX521" s="13" t="s">
        <v>84</v>
      </c>
      <c r="AY521" s="171" t="s">
        <v>146</v>
      </c>
    </row>
    <row r="522" spans="2:65" s="1" customFormat="1" ht="16.5" customHeight="1">
      <c r="B522" s="33"/>
      <c r="C522" s="130" t="s">
        <v>594</v>
      </c>
      <c r="D522" s="130" t="s">
        <v>147</v>
      </c>
      <c r="E522" s="131" t="s">
        <v>1610</v>
      </c>
      <c r="F522" s="132" t="s">
        <v>1611</v>
      </c>
      <c r="G522" s="133" t="s">
        <v>786</v>
      </c>
      <c r="H522" s="134">
        <v>1</v>
      </c>
      <c r="I522" s="135"/>
      <c r="J522" s="136">
        <f>ROUND(I522*H522,2)</f>
        <v>0</v>
      </c>
      <c r="K522" s="132" t="s">
        <v>967</v>
      </c>
      <c r="L522" s="137"/>
      <c r="M522" s="138" t="s">
        <v>21</v>
      </c>
      <c r="N522" s="139" t="s">
        <v>48</v>
      </c>
      <c r="P522" s="140">
        <f>O522*H522</f>
        <v>0</v>
      </c>
      <c r="Q522" s="140">
        <v>5.2999999999999999E-2</v>
      </c>
      <c r="R522" s="140">
        <f>Q522*H522</f>
        <v>5.2999999999999999E-2</v>
      </c>
      <c r="S522" s="140">
        <v>0</v>
      </c>
      <c r="T522" s="141">
        <f>S522*H522</f>
        <v>0</v>
      </c>
      <c r="AR522" s="142" t="s">
        <v>189</v>
      </c>
      <c r="AT522" s="142" t="s">
        <v>147</v>
      </c>
      <c r="AU522" s="142" t="s">
        <v>86</v>
      </c>
      <c r="AY522" s="18" t="s">
        <v>146</v>
      </c>
      <c r="BE522" s="143">
        <f>IF(N522="základní",J522,0)</f>
        <v>0</v>
      </c>
      <c r="BF522" s="143">
        <f>IF(N522="snížená",J522,0)</f>
        <v>0</v>
      </c>
      <c r="BG522" s="143">
        <f>IF(N522="zákl. přenesená",J522,0)</f>
        <v>0</v>
      </c>
      <c r="BH522" s="143">
        <f>IF(N522="sníž. přenesená",J522,0)</f>
        <v>0</v>
      </c>
      <c r="BI522" s="143">
        <f>IF(N522="nulová",J522,0)</f>
        <v>0</v>
      </c>
      <c r="BJ522" s="18" t="s">
        <v>84</v>
      </c>
      <c r="BK522" s="143">
        <f>ROUND(I522*H522,2)</f>
        <v>0</v>
      </c>
      <c r="BL522" s="18" t="s">
        <v>168</v>
      </c>
      <c r="BM522" s="142" t="s">
        <v>1612</v>
      </c>
    </row>
    <row r="523" spans="2:65" s="1" customFormat="1" ht="11.25">
      <c r="B523" s="33"/>
      <c r="D523" s="144" t="s">
        <v>154</v>
      </c>
      <c r="F523" s="145" t="s">
        <v>1611</v>
      </c>
      <c r="I523" s="146"/>
      <c r="L523" s="33"/>
      <c r="M523" s="147"/>
      <c r="T523" s="54"/>
      <c r="AT523" s="18" t="s">
        <v>154</v>
      </c>
      <c r="AU523" s="18" t="s">
        <v>86</v>
      </c>
    </row>
    <row r="524" spans="2:65" s="14" customFormat="1" ht="11.25">
      <c r="B524" s="183"/>
      <c r="D524" s="144" t="s">
        <v>476</v>
      </c>
      <c r="E524" s="184" t="s">
        <v>21</v>
      </c>
      <c r="F524" s="185" t="s">
        <v>1602</v>
      </c>
      <c r="H524" s="184" t="s">
        <v>21</v>
      </c>
      <c r="I524" s="186"/>
      <c r="L524" s="183"/>
      <c r="M524" s="187"/>
      <c r="T524" s="188"/>
      <c r="AT524" s="184" t="s">
        <v>476</v>
      </c>
      <c r="AU524" s="184" t="s">
        <v>86</v>
      </c>
      <c r="AV524" s="14" t="s">
        <v>84</v>
      </c>
      <c r="AW524" s="14" t="s">
        <v>38</v>
      </c>
      <c r="AX524" s="14" t="s">
        <v>77</v>
      </c>
      <c r="AY524" s="184" t="s">
        <v>146</v>
      </c>
    </row>
    <row r="525" spans="2:65" s="12" customFormat="1" ht="11.25">
      <c r="B525" s="163"/>
      <c r="D525" s="144" t="s">
        <v>476</v>
      </c>
      <c r="E525" s="164" t="s">
        <v>21</v>
      </c>
      <c r="F525" s="165" t="s">
        <v>3343</v>
      </c>
      <c r="H525" s="166">
        <v>1</v>
      </c>
      <c r="I525" s="167"/>
      <c r="L525" s="163"/>
      <c r="M525" s="168"/>
      <c r="T525" s="169"/>
      <c r="AT525" s="164" t="s">
        <v>476</v>
      </c>
      <c r="AU525" s="164" t="s">
        <v>86</v>
      </c>
      <c r="AV525" s="12" t="s">
        <v>86</v>
      </c>
      <c r="AW525" s="12" t="s">
        <v>38</v>
      </c>
      <c r="AX525" s="12" t="s">
        <v>77</v>
      </c>
      <c r="AY525" s="164" t="s">
        <v>146</v>
      </c>
    </row>
    <row r="526" spans="2:65" s="13" customFormat="1" ht="11.25">
      <c r="B526" s="170"/>
      <c r="D526" s="144" t="s">
        <v>476</v>
      </c>
      <c r="E526" s="171" t="s">
        <v>876</v>
      </c>
      <c r="F526" s="172" t="s">
        <v>479</v>
      </c>
      <c r="H526" s="173">
        <v>1</v>
      </c>
      <c r="I526" s="174"/>
      <c r="L526" s="170"/>
      <c r="M526" s="175"/>
      <c r="T526" s="176"/>
      <c r="AT526" s="171" t="s">
        <v>476</v>
      </c>
      <c r="AU526" s="171" t="s">
        <v>86</v>
      </c>
      <c r="AV526" s="13" t="s">
        <v>168</v>
      </c>
      <c r="AW526" s="13" t="s">
        <v>38</v>
      </c>
      <c r="AX526" s="13" t="s">
        <v>84</v>
      </c>
      <c r="AY526" s="171" t="s">
        <v>146</v>
      </c>
    </row>
    <row r="527" spans="2:65" s="1" customFormat="1" ht="16.5" customHeight="1">
      <c r="B527" s="33"/>
      <c r="C527" s="149" t="s">
        <v>599</v>
      </c>
      <c r="D527" s="149" t="s">
        <v>195</v>
      </c>
      <c r="E527" s="150" t="s">
        <v>1616</v>
      </c>
      <c r="F527" s="151" t="s">
        <v>1617</v>
      </c>
      <c r="G527" s="152" t="s">
        <v>786</v>
      </c>
      <c r="H527" s="153">
        <v>2</v>
      </c>
      <c r="I527" s="154"/>
      <c r="J527" s="155">
        <f>ROUND(I527*H527,2)</f>
        <v>0</v>
      </c>
      <c r="K527" s="151" t="s">
        <v>967</v>
      </c>
      <c r="L527" s="33"/>
      <c r="M527" s="156" t="s">
        <v>21</v>
      </c>
      <c r="N527" s="157" t="s">
        <v>48</v>
      </c>
      <c r="P527" s="140">
        <f>O527*H527</f>
        <v>0</v>
      </c>
      <c r="Q527" s="140">
        <v>8.7419999999999998E-2</v>
      </c>
      <c r="R527" s="140">
        <f>Q527*H527</f>
        <v>0.17484</v>
      </c>
      <c r="S527" s="140">
        <v>0</v>
      </c>
      <c r="T527" s="141">
        <f>S527*H527</f>
        <v>0</v>
      </c>
      <c r="AR527" s="142" t="s">
        <v>168</v>
      </c>
      <c r="AT527" s="142" t="s">
        <v>195</v>
      </c>
      <c r="AU527" s="142" t="s">
        <v>86</v>
      </c>
      <c r="AY527" s="18" t="s">
        <v>146</v>
      </c>
      <c r="BE527" s="143">
        <f>IF(N527="základní",J527,0)</f>
        <v>0</v>
      </c>
      <c r="BF527" s="143">
        <f>IF(N527="snížená",J527,0)</f>
        <v>0</v>
      </c>
      <c r="BG527" s="143">
        <f>IF(N527="zákl. přenesená",J527,0)</f>
        <v>0</v>
      </c>
      <c r="BH527" s="143">
        <f>IF(N527="sníž. přenesená",J527,0)</f>
        <v>0</v>
      </c>
      <c r="BI527" s="143">
        <f>IF(N527="nulová",J527,0)</f>
        <v>0</v>
      </c>
      <c r="BJ527" s="18" t="s">
        <v>84</v>
      </c>
      <c r="BK527" s="143">
        <f>ROUND(I527*H527,2)</f>
        <v>0</v>
      </c>
      <c r="BL527" s="18" t="s">
        <v>168</v>
      </c>
      <c r="BM527" s="142" t="s">
        <v>3344</v>
      </c>
    </row>
    <row r="528" spans="2:65" s="1" customFormat="1" ht="11.25">
      <c r="B528" s="33"/>
      <c r="D528" s="144" t="s">
        <v>154</v>
      </c>
      <c r="F528" s="145" t="s">
        <v>1619</v>
      </c>
      <c r="I528" s="146"/>
      <c r="L528" s="33"/>
      <c r="M528" s="147"/>
      <c r="T528" s="54"/>
      <c r="AT528" s="18" t="s">
        <v>154</v>
      </c>
      <c r="AU528" s="18" t="s">
        <v>86</v>
      </c>
    </row>
    <row r="529" spans="2:65" s="1" customFormat="1" ht="11.25">
      <c r="B529" s="33"/>
      <c r="D529" s="181" t="s">
        <v>970</v>
      </c>
      <c r="F529" s="182" t="s">
        <v>1620</v>
      </c>
      <c r="I529" s="146"/>
      <c r="L529" s="33"/>
      <c r="M529" s="147"/>
      <c r="T529" s="54"/>
      <c r="AT529" s="18" t="s">
        <v>970</v>
      </c>
      <c r="AU529" s="18" t="s">
        <v>86</v>
      </c>
    </row>
    <row r="530" spans="2:65" s="14" customFormat="1" ht="11.25">
      <c r="B530" s="183"/>
      <c r="D530" s="144" t="s">
        <v>476</v>
      </c>
      <c r="E530" s="184" t="s">
        <v>21</v>
      </c>
      <c r="F530" s="185" t="s">
        <v>1602</v>
      </c>
      <c r="H530" s="184" t="s">
        <v>21</v>
      </c>
      <c r="I530" s="186"/>
      <c r="L530" s="183"/>
      <c r="M530" s="187"/>
      <c r="T530" s="188"/>
      <c r="AT530" s="184" t="s">
        <v>476</v>
      </c>
      <c r="AU530" s="184" t="s">
        <v>86</v>
      </c>
      <c r="AV530" s="14" t="s">
        <v>84</v>
      </c>
      <c r="AW530" s="14" t="s">
        <v>38</v>
      </c>
      <c r="AX530" s="14" t="s">
        <v>77</v>
      </c>
      <c r="AY530" s="184" t="s">
        <v>146</v>
      </c>
    </row>
    <row r="531" spans="2:65" s="12" customFormat="1" ht="11.25">
      <c r="B531" s="163"/>
      <c r="D531" s="144" t="s">
        <v>476</v>
      </c>
      <c r="E531" s="164" t="s">
        <v>21</v>
      </c>
      <c r="F531" s="165" t="s">
        <v>3336</v>
      </c>
      <c r="H531" s="166">
        <v>1</v>
      </c>
      <c r="I531" s="167"/>
      <c r="L531" s="163"/>
      <c r="M531" s="168"/>
      <c r="T531" s="169"/>
      <c r="AT531" s="164" t="s">
        <v>476</v>
      </c>
      <c r="AU531" s="164" t="s">
        <v>86</v>
      </c>
      <c r="AV531" s="12" t="s">
        <v>86</v>
      </c>
      <c r="AW531" s="12" t="s">
        <v>38</v>
      </c>
      <c r="AX531" s="12" t="s">
        <v>77</v>
      </c>
      <c r="AY531" s="164" t="s">
        <v>146</v>
      </c>
    </row>
    <row r="532" spans="2:65" s="12" customFormat="1" ht="11.25">
      <c r="B532" s="163"/>
      <c r="D532" s="144" t="s">
        <v>476</v>
      </c>
      <c r="E532" s="164" t="s">
        <v>21</v>
      </c>
      <c r="F532" s="165" t="s">
        <v>3338</v>
      </c>
      <c r="H532" s="166">
        <v>1</v>
      </c>
      <c r="I532" s="167"/>
      <c r="L532" s="163"/>
      <c r="M532" s="168"/>
      <c r="T532" s="169"/>
      <c r="AT532" s="164" t="s">
        <v>476</v>
      </c>
      <c r="AU532" s="164" t="s">
        <v>86</v>
      </c>
      <c r="AV532" s="12" t="s">
        <v>86</v>
      </c>
      <c r="AW532" s="12" t="s">
        <v>38</v>
      </c>
      <c r="AX532" s="12" t="s">
        <v>77</v>
      </c>
      <c r="AY532" s="164" t="s">
        <v>146</v>
      </c>
    </row>
    <row r="533" spans="2:65" s="13" customFormat="1" ht="11.25">
      <c r="B533" s="170"/>
      <c r="D533" s="144" t="s">
        <v>476</v>
      </c>
      <c r="E533" s="171" t="s">
        <v>21</v>
      </c>
      <c r="F533" s="172" t="s">
        <v>479</v>
      </c>
      <c r="H533" s="173">
        <v>2</v>
      </c>
      <c r="I533" s="174"/>
      <c r="L533" s="170"/>
      <c r="M533" s="175"/>
      <c r="T533" s="176"/>
      <c r="AT533" s="171" t="s">
        <v>476</v>
      </c>
      <c r="AU533" s="171" t="s">
        <v>86</v>
      </c>
      <c r="AV533" s="13" t="s">
        <v>168</v>
      </c>
      <c r="AW533" s="13" t="s">
        <v>38</v>
      </c>
      <c r="AX533" s="13" t="s">
        <v>84</v>
      </c>
      <c r="AY533" s="171" t="s">
        <v>146</v>
      </c>
    </row>
    <row r="534" spans="2:65" s="1" customFormat="1" ht="16.5" customHeight="1">
      <c r="B534" s="33"/>
      <c r="C534" s="130" t="s">
        <v>603</v>
      </c>
      <c r="D534" s="130" t="s">
        <v>147</v>
      </c>
      <c r="E534" s="131" t="s">
        <v>1622</v>
      </c>
      <c r="F534" s="132" t="s">
        <v>1623</v>
      </c>
      <c r="G534" s="133" t="s">
        <v>786</v>
      </c>
      <c r="H534" s="134">
        <v>2</v>
      </c>
      <c r="I534" s="135"/>
      <c r="J534" s="136">
        <f>ROUND(I534*H534,2)</f>
        <v>0</v>
      </c>
      <c r="K534" s="132" t="s">
        <v>967</v>
      </c>
      <c r="L534" s="137"/>
      <c r="M534" s="138" t="s">
        <v>21</v>
      </c>
      <c r="N534" s="139" t="s">
        <v>48</v>
      </c>
      <c r="P534" s="140">
        <f>O534*H534</f>
        <v>0</v>
      </c>
      <c r="Q534" s="140">
        <v>8.1000000000000003E-2</v>
      </c>
      <c r="R534" s="140">
        <f>Q534*H534</f>
        <v>0.16200000000000001</v>
      </c>
      <c r="S534" s="140">
        <v>0</v>
      </c>
      <c r="T534" s="141">
        <f>S534*H534</f>
        <v>0</v>
      </c>
      <c r="AR534" s="142" t="s">
        <v>189</v>
      </c>
      <c r="AT534" s="142" t="s">
        <v>147</v>
      </c>
      <c r="AU534" s="142" t="s">
        <v>86</v>
      </c>
      <c r="AY534" s="18" t="s">
        <v>146</v>
      </c>
      <c r="BE534" s="143">
        <f>IF(N534="základní",J534,0)</f>
        <v>0</v>
      </c>
      <c r="BF534" s="143">
        <f>IF(N534="snížená",J534,0)</f>
        <v>0</v>
      </c>
      <c r="BG534" s="143">
        <f>IF(N534="zákl. přenesená",J534,0)</f>
        <v>0</v>
      </c>
      <c r="BH534" s="143">
        <f>IF(N534="sníž. přenesená",J534,0)</f>
        <v>0</v>
      </c>
      <c r="BI534" s="143">
        <f>IF(N534="nulová",J534,0)</f>
        <v>0</v>
      </c>
      <c r="BJ534" s="18" t="s">
        <v>84</v>
      </c>
      <c r="BK534" s="143">
        <f>ROUND(I534*H534,2)</f>
        <v>0</v>
      </c>
      <c r="BL534" s="18" t="s">
        <v>168</v>
      </c>
      <c r="BM534" s="142" t="s">
        <v>3345</v>
      </c>
    </row>
    <row r="535" spans="2:65" s="1" customFormat="1" ht="11.25">
      <c r="B535" s="33"/>
      <c r="D535" s="144" t="s">
        <v>154</v>
      </c>
      <c r="F535" s="145" t="s">
        <v>1623</v>
      </c>
      <c r="I535" s="146"/>
      <c r="L535" s="33"/>
      <c r="M535" s="147"/>
      <c r="T535" s="54"/>
      <c r="AT535" s="18" t="s">
        <v>154</v>
      </c>
      <c r="AU535" s="18" t="s">
        <v>86</v>
      </c>
    </row>
    <row r="536" spans="2:65" s="14" customFormat="1" ht="11.25">
      <c r="B536" s="183"/>
      <c r="D536" s="144" t="s">
        <v>476</v>
      </c>
      <c r="E536" s="184" t="s">
        <v>21</v>
      </c>
      <c r="F536" s="185" t="s">
        <v>1602</v>
      </c>
      <c r="H536" s="184" t="s">
        <v>21</v>
      </c>
      <c r="I536" s="186"/>
      <c r="L536" s="183"/>
      <c r="M536" s="187"/>
      <c r="T536" s="188"/>
      <c r="AT536" s="184" t="s">
        <v>476</v>
      </c>
      <c r="AU536" s="184" t="s">
        <v>86</v>
      </c>
      <c r="AV536" s="14" t="s">
        <v>84</v>
      </c>
      <c r="AW536" s="14" t="s">
        <v>38</v>
      </c>
      <c r="AX536" s="14" t="s">
        <v>77</v>
      </c>
      <c r="AY536" s="184" t="s">
        <v>146</v>
      </c>
    </row>
    <row r="537" spans="2:65" s="12" customFormat="1" ht="11.25">
      <c r="B537" s="163"/>
      <c r="D537" s="144" t="s">
        <v>476</v>
      </c>
      <c r="E537" s="164" t="s">
        <v>21</v>
      </c>
      <c r="F537" s="165" t="s">
        <v>3336</v>
      </c>
      <c r="H537" s="166">
        <v>1</v>
      </c>
      <c r="I537" s="167"/>
      <c r="L537" s="163"/>
      <c r="M537" s="168"/>
      <c r="T537" s="169"/>
      <c r="AT537" s="164" t="s">
        <v>476</v>
      </c>
      <c r="AU537" s="164" t="s">
        <v>86</v>
      </c>
      <c r="AV537" s="12" t="s">
        <v>86</v>
      </c>
      <c r="AW537" s="12" t="s">
        <v>38</v>
      </c>
      <c r="AX537" s="12" t="s">
        <v>77</v>
      </c>
      <c r="AY537" s="164" t="s">
        <v>146</v>
      </c>
    </row>
    <row r="538" spans="2:65" s="12" customFormat="1" ht="11.25">
      <c r="B538" s="163"/>
      <c r="D538" s="144" t="s">
        <v>476</v>
      </c>
      <c r="E538" s="164" t="s">
        <v>21</v>
      </c>
      <c r="F538" s="165" t="s">
        <v>3338</v>
      </c>
      <c r="H538" s="166">
        <v>1</v>
      </c>
      <c r="I538" s="167"/>
      <c r="L538" s="163"/>
      <c r="M538" s="168"/>
      <c r="T538" s="169"/>
      <c r="AT538" s="164" t="s">
        <v>476</v>
      </c>
      <c r="AU538" s="164" t="s">
        <v>86</v>
      </c>
      <c r="AV538" s="12" t="s">
        <v>86</v>
      </c>
      <c r="AW538" s="12" t="s">
        <v>38</v>
      </c>
      <c r="AX538" s="12" t="s">
        <v>77</v>
      </c>
      <c r="AY538" s="164" t="s">
        <v>146</v>
      </c>
    </row>
    <row r="539" spans="2:65" s="13" customFormat="1" ht="11.25">
      <c r="B539" s="170"/>
      <c r="D539" s="144" t="s">
        <v>476</v>
      </c>
      <c r="E539" s="171" t="s">
        <v>21</v>
      </c>
      <c r="F539" s="172" t="s">
        <v>479</v>
      </c>
      <c r="H539" s="173">
        <v>2</v>
      </c>
      <c r="I539" s="174"/>
      <c r="L539" s="170"/>
      <c r="M539" s="175"/>
      <c r="T539" s="176"/>
      <c r="AT539" s="171" t="s">
        <v>476</v>
      </c>
      <c r="AU539" s="171" t="s">
        <v>86</v>
      </c>
      <c r="AV539" s="13" t="s">
        <v>168</v>
      </c>
      <c r="AW539" s="13" t="s">
        <v>38</v>
      </c>
      <c r="AX539" s="13" t="s">
        <v>84</v>
      </c>
      <c r="AY539" s="171" t="s">
        <v>146</v>
      </c>
    </row>
    <row r="540" spans="2:65" s="1" customFormat="1" ht="16.5" customHeight="1">
      <c r="B540" s="33"/>
      <c r="C540" s="149" t="s">
        <v>607</v>
      </c>
      <c r="D540" s="149" t="s">
        <v>195</v>
      </c>
      <c r="E540" s="150" t="s">
        <v>1627</v>
      </c>
      <c r="F540" s="151" t="s">
        <v>1628</v>
      </c>
      <c r="G540" s="152" t="s">
        <v>738</v>
      </c>
      <c r="H540" s="153">
        <v>20.8</v>
      </c>
      <c r="I540" s="154"/>
      <c r="J540" s="155">
        <f>ROUND(I540*H540,2)</f>
        <v>0</v>
      </c>
      <c r="K540" s="151" t="s">
        <v>967</v>
      </c>
      <c r="L540" s="33"/>
      <c r="M540" s="156" t="s">
        <v>21</v>
      </c>
      <c r="N540" s="157" t="s">
        <v>48</v>
      </c>
      <c r="P540" s="140">
        <f>O540*H540</f>
        <v>0</v>
      </c>
      <c r="Q540" s="140">
        <v>0</v>
      </c>
      <c r="R540" s="140">
        <f>Q540*H540</f>
        <v>0</v>
      </c>
      <c r="S540" s="140">
        <v>0</v>
      </c>
      <c r="T540" s="141">
        <f>S540*H540</f>
        <v>0</v>
      </c>
      <c r="AR540" s="142" t="s">
        <v>168</v>
      </c>
      <c r="AT540" s="142" t="s">
        <v>195</v>
      </c>
      <c r="AU540" s="142" t="s">
        <v>86</v>
      </c>
      <c r="AY540" s="18" t="s">
        <v>146</v>
      </c>
      <c r="BE540" s="143">
        <f>IF(N540="základní",J540,0)</f>
        <v>0</v>
      </c>
      <c r="BF540" s="143">
        <f>IF(N540="snížená",J540,0)</f>
        <v>0</v>
      </c>
      <c r="BG540" s="143">
        <f>IF(N540="zákl. přenesená",J540,0)</f>
        <v>0</v>
      </c>
      <c r="BH540" s="143">
        <f>IF(N540="sníž. přenesená",J540,0)</f>
        <v>0</v>
      </c>
      <c r="BI540" s="143">
        <f>IF(N540="nulová",J540,0)</f>
        <v>0</v>
      </c>
      <c r="BJ540" s="18" t="s">
        <v>84</v>
      </c>
      <c r="BK540" s="143">
        <f>ROUND(I540*H540,2)</f>
        <v>0</v>
      </c>
      <c r="BL540" s="18" t="s">
        <v>168</v>
      </c>
      <c r="BM540" s="142" t="s">
        <v>1629</v>
      </c>
    </row>
    <row r="541" spans="2:65" s="1" customFormat="1" ht="19.5">
      <c r="B541" s="33"/>
      <c r="D541" s="144" t="s">
        <v>154</v>
      </c>
      <c r="F541" s="145" t="s">
        <v>1630</v>
      </c>
      <c r="I541" s="146"/>
      <c r="L541" s="33"/>
      <c r="M541" s="147"/>
      <c r="T541" s="54"/>
      <c r="AT541" s="18" t="s">
        <v>154</v>
      </c>
      <c r="AU541" s="18" t="s">
        <v>86</v>
      </c>
    </row>
    <row r="542" spans="2:65" s="1" customFormat="1" ht="11.25">
      <c r="B542" s="33"/>
      <c r="D542" s="181" t="s">
        <v>970</v>
      </c>
      <c r="F542" s="182" t="s">
        <v>1631</v>
      </c>
      <c r="I542" s="146"/>
      <c r="L542" s="33"/>
      <c r="M542" s="147"/>
      <c r="T542" s="54"/>
      <c r="AT542" s="18" t="s">
        <v>970</v>
      </c>
      <c r="AU542" s="18" t="s">
        <v>86</v>
      </c>
    </row>
    <row r="543" spans="2:65" s="14" customFormat="1" ht="11.25">
      <c r="B543" s="183"/>
      <c r="D543" s="144" t="s">
        <v>476</v>
      </c>
      <c r="E543" s="184" t="s">
        <v>21</v>
      </c>
      <c r="F543" s="185" t="s">
        <v>3213</v>
      </c>
      <c r="H543" s="184" t="s">
        <v>21</v>
      </c>
      <c r="I543" s="186"/>
      <c r="L543" s="183"/>
      <c r="M543" s="187"/>
      <c r="T543" s="188"/>
      <c r="AT543" s="184" t="s">
        <v>476</v>
      </c>
      <c r="AU543" s="184" t="s">
        <v>86</v>
      </c>
      <c r="AV543" s="14" t="s">
        <v>84</v>
      </c>
      <c r="AW543" s="14" t="s">
        <v>38</v>
      </c>
      <c r="AX543" s="14" t="s">
        <v>77</v>
      </c>
      <c r="AY543" s="184" t="s">
        <v>146</v>
      </c>
    </row>
    <row r="544" spans="2:65" s="12" customFormat="1" ht="11.25">
      <c r="B544" s="163"/>
      <c r="D544" s="144" t="s">
        <v>476</v>
      </c>
      <c r="E544" s="164" t="s">
        <v>21</v>
      </c>
      <c r="F544" s="165" t="s">
        <v>3346</v>
      </c>
      <c r="H544" s="166">
        <v>5.51</v>
      </c>
      <c r="I544" s="167"/>
      <c r="L544" s="163"/>
      <c r="M544" s="168"/>
      <c r="T544" s="169"/>
      <c r="AT544" s="164" t="s">
        <v>476</v>
      </c>
      <c r="AU544" s="164" t="s">
        <v>86</v>
      </c>
      <c r="AV544" s="12" t="s">
        <v>86</v>
      </c>
      <c r="AW544" s="12" t="s">
        <v>38</v>
      </c>
      <c r="AX544" s="12" t="s">
        <v>77</v>
      </c>
      <c r="AY544" s="164" t="s">
        <v>146</v>
      </c>
    </row>
    <row r="545" spans="2:65" s="12" customFormat="1" ht="11.25">
      <c r="B545" s="163"/>
      <c r="D545" s="144" t="s">
        <v>476</v>
      </c>
      <c r="E545" s="164" t="s">
        <v>21</v>
      </c>
      <c r="F545" s="165" t="s">
        <v>3347</v>
      </c>
      <c r="H545" s="166">
        <v>15.29</v>
      </c>
      <c r="I545" s="167"/>
      <c r="L545" s="163"/>
      <c r="M545" s="168"/>
      <c r="T545" s="169"/>
      <c r="AT545" s="164" t="s">
        <v>476</v>
      </c>
      <c r="AU545" s="164" t="s">
        <v>86</v>
      </c>
      <c r="AV545" s="12" t="s">
        <v>86</v>
      </c>
      <c r="AW545" s="12" t="s">
        <v>38</v>
      </c>
      <c r="AX545" s="12" t="s">
        <v>77</v>
      </c>
      <c r="AY545" s="164" t="s">
        <v>146</v>
      </c>
    </row>
    <row r="546" spans="2:65" s="13" customFormat="1" ht="11.25">
      <c r="B546" s="170"/>
      <c r="D546" s="144" t="s">
        <v>476</v>
      </c>
      <c r="E546" s="171" t="s">
        <v>21</v>
      </c>
      <c r="F546" s="172" t="s">
        <v>479</v>
      </c>
      <c r="H546" s="173">
        <v>20.8</v>
      </c>
      <c r="I546" s="174"/>
      <c r="L546" s="170"/>
      <c r="M546" s="175"/>
      <c r="T546" s="176"/>
      <c r="AT546" s="171" t="s">
        <v>476</v>
      </c>
      <c r="AU546" s="171" t="s">
        <v>86</v>
      </c>
      <c r="AV546" s="13" t="s">
        <v>168</v>
      </c>
      <c r="AW546" s="13" t="s">
        <v>38</v>
      </c>
      <c r="AX546" s="13" t="s">
        <v>84</v>
      </c>
      <c r="AY546" s="171" t="s">
        <v>146</v>
      </c>
    </row>
    <row r="547" spans="2:65" s="1" customFormat="1" ht="16.5" customHeight="1">
      <c r="B547" s="33"/>
      <c r="C547" s="149" t="s">
        <v>611</v>
      </c>
      <c r="D547" s="149" t="s">
        <v>195</v>
      </c>
      <c r="E547" s="150" t="s">
        <v>1636</v>
      </c>
      <c r="F547" s="151" t="s">
        <v>1637</v>
      </c>
      <c r="G547" s="152" t="s">
        <v>722</v>
      </c>
      <c r="H547" s="153">
        <v>249.6</v>
      </c>
      <c r="I547" s="154"/>
      <c r="J547" s="155">
        <f>ROUND(I547*H547,2)</f>
        <v>0</v>
      </c>
      <c r="K547" s="151" t="s">
        <v>967</v>
      </c>
      <c r="L547" s="33"/>
      <c r="M547" s="156" t="s">
        <v>21</v>
      </c>
      <c r="N547" s="157" t="s">
        <v>48</v>
      </c>
      <c r="P547" s="140">
        <f>O547*H547</f>
        <v>0</v>
      </c>
      <c r="Q547" s="140">
        <v>6.3200000000000001E-3</v>
      </c>
      <c r="R547" s="140">
        <f>Q547*H547</f>
        <v>1.577472</v>
      </c>
      <c r="S547" s="140">
        <v>0</v>
      </c>
      <c r="T547" s="141">
        <f>S547*H547</f>
        <v>0</v>
      </c>
      <c r="AR547" s="142" t="s">
        <v>168</v>
      </c>
      <c r="AT547" s="142" t="s">
        <v>195</v>
      </c>
      <c r="AU547" s="142" t="s">
        <v>86</v>
      </c>
      <c r="AY547" s="18" t="s">
        <v>146</v>
      </c>
      <c r="BE547" s="143">
        <f>IF(N547="základní",J547,0)</f>
        <v>0</v>
      </c>
      <c r="BF547" s="143">
        <f>IF(N547="snížená",J547,0)</f>
        <v>0</v>
      </c>
      <c r="BG547" s="143">
        <f>IF(N547="zákl. přenesená",J547,0)</f>
        <v>0</v>
      </c>
      <c r="BH547" s="143">
        <f>IF(N547="sníž. přenesená",J547,0)</f>
        <v>0</v>
      </c>
      <c r="BI547" s="143">
        <f>IF(N547="nulová",J547,0)</f>
        <v>0</v>
      </c>
      <c r="BJ547" s="18" t="s">
        <v>84</v>
      </c>
      <c r="BK547" s="143">
        <f>ROUND(I547*H547,2)</f>
        <v>0</v>
      </c>
      <c r="BL547" s="18" t="s">
        <v>168</v>
      </c>
      <c r="BM547" s="142" t="s">
        <v>1638</v>
      </c>
    </row>
    <row r="548" spans="2:65" s="1" customFormat="1" ht="11.25">
      <c r="B548" s="33"/>
      <c r="D548" s="144" t="s">
        <v>154</v>
      </c>
      <c r="F548" s="145" t="s">
        <v>1639</v>
      </c>
      <c r="I548" s="146"/>
      <c r="L548" s="33"/>
      <c r="M548" s="147"/>
      <c r="T548" s="54"/>
      <c r="AT548" s="18" t="s">
        <v>154</v>
      </c>
      <c r="AU548" s="18" t="s">
        <v>86</v>
      </c>
    </row>
    <row r="549" spans="2:65" s="1" customFormat="1" ht="11.25">
      <c r="B549" s="33"/>
      <c r="D549" s="181" t="s">
        <v>970</v>
      </c>
      <c r="F549" s="182" t="s">
        <v>1640</v>
      </c>
      <c r="I549" s="146"/>
      <c r="L549" s="33"/>
      <c r="M549" s="147"/>
      <c r="T549" s="54"/>
      <c r="AT549" s="18" t="s">
        <v>970</v>
      </c>
      <c r="AU549" s="18" t="s">
        <v>86</v>
      </c>
    </row>
    <row r="550" spans="2:65" s="14" customFormat="1" ht="11.25">
      <c r="B550" s="183"/>
      <c r="D550" s="144" t="s">
        <v>476</v>
      </c>
      <c r="E550" s="184" t="s">
        <v>21</v>
      </c>
      <c r="F550" s="185" t="s">
        <v>3213</v>
      </c>
      <c r="H550" s="184" t="s">
        <v>21</v>
      </c>
      <c r="I550" s="186"/>
      <c r="L550" s="183"/>
      <c r="M550" s="187"/>
      <c r="T550" s="188"/>
      <c r="AT550" s="184" t="s">
        <v>476</v>
      </c>
      <c r="AU550" s="184" t="s">
        <v>86</v>
      </c>
      <c r="AV550" s="14" t="s">
        <v>84</v>
      </c>
      <c r="AW550" s="14" t="s">
        <v>38</v>
      </c>
      <c r="AX550" s="14" t="s">
        <v>77</v>
      </c>
      <c r="AY550" s="184" t="s">
        <v>146</v>
      </c>
    </row>
    <row r="551" spans="2:65" s="12" customFormat="1" ht="11.25">
      <c r="B551" s="163"/>
      <c r="D551" s="144" t="s">
        <v>476</v>
      </c>
      <c r="E551" s="164" t="s">
        <v>21</v>
      </c>
      <c r="F551" s="165" t="s">
        <v>3348</v>
      </c>
      <c r="H551" s="166">
        <v>66.12</v>
      </c>
      <c r="I551" s="167"/>
      <c r="L551" s="163"/>
      <c r="M551" s="168"/>
      <c r="T551" s="169"/>
      <c r="AT551" s="164" t="s">
        <v>476</v>
      </c>
      <c r="AU551" s="164" t="s">
        <v>86</v>
      </c>
      <c r="AV551" s="12" t="s">
        <v>86</v>
      </c>
      <c r="AW551" s="12" t="s">
        <v>38</v>
      </c>
      <c r="AX551" s="12" t="s">
        <v>77</v>
      </c>
      <c r="AY551" s="164" t="s">
        <v>146</v>
      </c>
    </row>
    <row r="552" spans="2:65" s="12" customFormat="1" ht="11.25">
      <c r="B552" s="163"/>
      <c r="D552" s="144" t="s">
        <v>476</v>
      </c>
      <c r="E552" s="164" t="s">
        <v>21</v>
      </c>
      <c r="F552" s="165" t="s">
        <v>3349</v>
      </c>
      <c r="H552" s="166">
        <v>183.48</v>
      </c>
      <c r="I552" s="167"/>
      <c r="L552" s="163"/>
      <c r="M552" s="168"/>
      <c r="T552" s="169"/>
      <c r="AT552" s="164" t="s">
        <v>476</v>
      </c>
      <c r="AU552" s="164" t="s">
        <v>86</v>
      </c>
      <c r="AV552" s="12" t="s">
        <v>86</v>
      </c>
      <c r="AW552" s="12" t="s">
        <v>38</v>
      </c>
      <c r="AX552" s="12" t="s">
        <v>77</v>
      </c>
      <c r="AY552" s="164" t="s">
        <v>146</v>
      </c>
    </row>
    <row r="553" spans="2:65" s="13" customFormat="1" ht="11.25">
      <c r="B553" s="170"/>
      <c r="D553" s="144" t="s">
        <v>476</v>
      </c>
      <c r="E553" s="171" t="s">
        <v>21</v>
      </c>
      <c r="F553" s="172" t="s">
        <v>479</v>
      </c>
      <c r="H553" s="173">
        <v>249.6</v>
      </c>
      <c r="I553" s="174"/>
      <c r="L553" s="170"/>
      <c r="M553" s="175"/>
      <c r="T553" s="176"/>
      <c r="AT553" s="171" t="s">
        <v>476</v>
      </c>
      <c r="AU553" s="171" t="s">
        <v>86</v>
      </c>
      <c r="AV553" s="13" t="s">
        <v>168</v>
      </c>
      <c r="AW553" s="13" t="s">
        <v>38</v>
      </c>
      <c r="AX553" s="13" t="s">
        <v>84</v>
      </c>
      <c r="AY553" s="171" t="s">
        <v>146</v>
      </c>
    </row>
    <row r="554" spans="2:65" s="11" customFormat="1" ht="22.9" customHeight="1">
      <c r="B554" s="120"/>
      <c r="D554" s="121" t="s">
        <v>76</v>
      </c>
      <c r="E554" s="158" t="s">
        <v>173</v>
      </c>
      <c r="F554" s="158" t="s">
        <v>1667</v>
      </c>
      <c r="I554" s="123"/>
      <c r="J554" s="159">
        <f>BK554</f>
        <v>0</v>
      </c>
      <c r="L554" s="120"/>
      <c r="M554" s="125"/>
      <c r="P554" s="126">
        <f>SUM(P555:P570)</f>
        <v>0</v>
      </c>
      <c r="R554" s="126">
        <f>SUM(R555:R570)</f>
        <v>51.477588600000004</v>
      </c>
      <c r="T554" s="127">
        <f>SUM(T555:T570)</f>
        <v>0</v>
      </c>
      <c r="AR554" s="121" t="s">
        <v>84</v>
      </c>
      <c r="AT554" s="128" t="s">
        <v>76</v>
      </c>
      <c r="AU554" s="128" t="s">
        <v>84</v>
      </c>
      <c r="AY554" s="121" t="s">
        <v>146</v>
      </c>
      <c r="BK554" s="129">
        <f>SUM(BK555:BK570)</f>
        <v>0</v>
      </c>
    </row>
    <row r="555" spans="2:65" s="1" customFormat="1" ht="16.5" customHeight="1">
      <c r="B555" s="33"/>
      <c r="C555" s="149" t="s">
        <v>615</v>
      </c>
      <c r="D555" s="149" t="s">
        <v>195</v>
      </c>
      <c r="E555" s="150" t="s">
        <v>1748</v>
      </c>
      <c r="F555" s="151" t="s">
        <v>1749</v>
      </c>
      <c r="G555" s="152" t="s">
        <v>722</v>
      </c>
      <c r="H555" s="153">
        <v>54.9</v>
      </c>
      <c r="I555" s="154"/>
      <c r="J555" s="155">
        <f>ROUND(I555*H555,2)</f>
        <v>0</v>
      </c>
      <c r="K555" s="151" t="s">
        <v>967</v>
      </c>
      <c r="L555" s="33"/>
      <c r="M555" s="156" t="s">
        <v>21</v>
      </c>
      <c r="N555" s="157" t="s">
        <v>48</v>
      </c>
      <c r="P555" s="140">
        <f>O555*H555</f>
        <v>0</v>
      </c>
      <c r="Q555" s="140">
        <v>8.3500000000000005E-2</v>
      </c>
      <c r="R555" s="140">
        <f>Q555*H555</f>
        <v>4.5841500000000002</v>
      </c>
      <c r="S555" s="140">
        <v>0</v>
      </c>
      <c r="T555" s="141">
        <f>S555*H555</f>
        <v>0</v>
      </c>
      <c r="AR555" s="142" t="s">
        <v>168</v>
      </c>
      <c r="AT555" s="142" t="s">
        <v>195</v>
      </c>
      <c r="AU555" s="142" t="s">
        <v>86</v>
      </c>
      <c r="AY555" s="18" t="s">
        <v>146</v>
      </c>
      <c r="BE555" s="143">
        <f>IF(N555="základní",J555,0)</f>
        <v>0</v>
      </c>
      <c r="BF555" s="143">
        <f>IF(N555="snížená",J555,0)</f>
        <v>0</v>
      </c>
      <c r="BG555" s="143">
        <f>IF(N555="zákl. přenesená",J555,0)</f>
        <v>0</v>
      </c>
      <c r="BH555" s="143">
        <f>IF(N555="sníž. přenesená",J555,0)</f>
        <v>0</v>
      </c>
      <c r="BI555" s="143">
        <f>IF(N555="nulová",J555,0)</f>
        <v>0</v>
      </c>
      <c r="BJ555" s="18" t="s">
        <v>84</v>
      </c>
      <c r="BK555" s="143">
        <f>ROUND(I555*H555,2)</f>
        <v>0</v>
      </c>
      <c r="BL555" s="18" t="s">
        <v>168</v>
      </c>
      <c r="BM555" s="142" t="s">
        <v>3350</v>
      </c>
    </row>
    <row r="556" spans="2:65" s="1" customFormat="1" ht="19.5">
      <c r="B556" s="33"/>
      <c r="D556" s="144" t="s">
        <v>154</v>
      </c>
      <c r="F556" s="145" t="s">
        <v>1751</v>
      </c>
      <c r="I556" s="146"/>
      <c r="L556" s="33"/>
      <c r="M556" s="147"/>
      <c r="T556" s="54"/>
      <c r="AT556" s="18" t="s">
        <v>154</v>
      </c>
      <c r="AU556" s="18" t="s">
        <v>86</v>
      </c>
    </row>
    <row r="557" spans="2:65" s="1" customFormat="1" ht="11.25">
      <c r="B557" s="33"/>
      <c r="D557" s="181" t="s">
        <v>970</v>
      </c>
      <c r="F557" s="182" t="s">
        <v>1752</v>
      </c>
      <c r="I557" s="146"/>
      <c r="L557" s="33"/>
      <c r="M557" s="147"/>
      <c r="T557" s="54"/>
      <c r="AT557" s="18" t="s">
        <v>970</v>
      </c>
      <c r="AU557" s="18" t="s">
        <v>86</v>
      </c>
    </row>
    <row r="558" spans="2:65" s="1" customFormat="1" ht="19.5">
      <c r="B558" s="33"/>
      <c r="D558" s="144" t="s">
        <v>156</v>
      </c>
      <c r="F558" s="148" t="s">
        <v>3351</v>
      </c>
      <c r="I558" s="146"/>
      <c r="L558" s="33"/>
      <c r="M558" s="147"/>
      <c r="T558" s="54"/>
      <c r="AT558" s="18" t="s">
        <v>156</v>
      </c>
      <c r="AU558" s="18" t="s">
        <v>86</v>
      </c>
    </row>
    <row r="559" spans="2:65" s="14" customFormat="1" ht="11.25">
      <c r="B559" s="183"/>
      <c r="D559" s="144" t="s">
        <v>476</v>
      </c>
      <c r="E559" s="184" t="s">
        <v>21</v>
      </c>
      <c r="F559" s="185" t="s">
        <v>1754</v>
      </c>
      <c r="H559" s="184" t="s">
        <v>21</v>
      </c>
      <c r="I559" s="186"/>
      <c r="L559" s="183"/>
      <c r="M559" s="187"/>
      <c r="T559" s="188"/>
      <c r="AT559" s="184" t="s">
        <v>476</v>
      </c>
      <c r="AU559" s="184" t="s">
        <v>86</v>
      </c>
      <c r="AV559" s="14" t="s">
        <v>84</v>
      </c>
      <c r="AW559" s="14" t="s">
        <v>38</v>
      </c>
      <c r="AX559" s="14" t="s">
        <v>77</v>
      </c>
      <c r="AY559" s="184" t="s">
        <v>146</v>
      </c>
    </row>
    <row r="560" spans="2:65" s="12" customFormat="1" ht="11.25">
      <c r="B560" s="163"/>
      <c r="D560" s="144" t="s">
        <v>476</v>
      </c>
      <c r="E560" s="164" t="s">
        <v>21</v>
      </c>
      <c r="F560" s="165" t="s">
        <v>3091</v>
      </c>
      <c r="H560" s="166">
        <v>54.9</v>
      </c>
      <c r="I560" s="167"/>
      <c r="L560" s="163"/>
      <c r="M560" s="168"/>
      <c r="T560" s="169"/>
      <c r="AT560" s="164" t="s">
        <v>476</v>
      </c>
      <c r="AU560" s="164" t="s">
        <v>86</v>
      </c>
      <c r="AV560" s="12" t="s">
        <v>86</v>
      </c>
      <c r="AW560" s="12" t="s">
        <v>38</v>
      </c>
      <c r="AX560" s="12" t="s">
        <v>84</v>
      </c>
      <c r="AY560" s="164" t="s">
        <v>146</v>
      </c>
    </row>
    <row r="561" spans="2:65" s="1" customFormat="1" ht="16.5" customHeight="1">
      <c r="B561" s="33"/>
      <c r="C561" s="149" t="s">
        <v>619</v>
      </c>
      <c r="D561" s="149" t="s">
        <v>195</v>
      </c>
      <c r="E561" s="150" t="s">
        <v>1756</v>
      </c>
      <c r="F561" s="151" t="s">
        <v>1757</v>
      </c>
      <c r="G561" s="152" t="s">
        <v>722</v>
      </c>
      <c r="H561" s="153">
        <v>76.06</v>
      </c>
      <c r="I561" s="154"/>
      <c r="J561" s="155">
        <f>ROUND(I561*H561,2)</f>
        <v>0</v>
      </c>
      <c r="K561" s="151" t="s">
        <v>967</v>
      </c>
      <c r="L561" s="33"/>
      <c r="M561" s="156" t="s">
        <v>21</v>
      </c>
      <c r="N561" s="157" t="s">
        <v>48</v>
      </c>
      <c r="P561" s="140">
        <f>O561*H561</f>
        <v>0</v>
      </c>
      <c r="Q561" s="140">
        <v>0.19536000000000001</v>
      </c>
      <c r="R561" s="140">
        <f>Q561*H561</f>
        <v>14.859081600000001</v>
      </c>
      <c r="S561" s="140">
        <v>0</v>
      </c>
      <c r="T561" s="141">
        <f>S561*H561</f>
        <v>0</v>
      </c>
      <c r="AR561" s="142" t="s">
        <v>168</v>
      </c>
      <c r="AT561" s="142" t="s">
        <v>195</v>
      </c>
      <c r="AU561" s="142" t="s">
        <v>86</v>
      </c>
      <c r="AY561" s="18" t="s">
        <v>146</v>
      </c>
      <c r="BE561" s="143">
        <f>IF(N561="základní",J561,0)</f>
        <v>0</v>
      </c>
      <c r="BF561" s="143">
        <f>IF(N561="snížená",J561,0)</f>
        <v>0</v>
      </c>
      <c r="BG561" s="143">
        <f>IF(N561="zákl. přenesená",J561,0)</f>
        <v>0</v>
      </c>
      <c r="BH561" s="143">
        <f>IF(N561="sníž. přenesená",J561,0)</f>
        <v>0</v>
      </c>
      <c r="BI561" s="143">
        <f>IF(N561="nulová",J561,0)</f>
        <v>0</v>
      </c>
      <c r="BJ561" s="18" t="s">
        <v>84</v>
      </c>
      <c r="BK561" s="143">
        <f>ROUND(I561*H561,2)</f>
        <v>0</v>
      </c>
      <c r="BL561" s="18" t="s">
        <v>168</v>
      </c>
      <c r="BM561" s="142" t="s">
        <v>3352</v>
      </c>
    </row>
    <row r="562" spans="2:65" s="1" customFormat="1" ht="19.5">
      <c r="B562" s="33"/>
      <c r="D562" s="144" t="s">
        <v>154</v>
      </c>
      <c r="F562" s="145" t="s">
        <v>1759</v>
      </c>
      <c r="I562" s="146"/>
      <c r="L562" s="33"/>
      <c r="M562" s="147"/>
      <c r="T562" s="54"/>
      <c r="AT562" s="18" t="s">
        <v>154</v>
      </c>
      <c r="AU562" s="18" t="s">
        <v>86</v>
      </c>
    </row>
    <row r="563" spans="2:65" s="1" customFormat="1" ht="11.25">
      <c r="B563" s="33"/>
      <c r="D563" s="181" t="s">
        <v>970</v>
      </c>
      <c r="F563" s="182" t="s">
        <v>1760</v>
      </c>
      <c r="I563" s="146"/>
      <c r="L563" s="33"/>
      <c r="M563" s="147"/>
      <c r="T563" s="54"/>
      <c r="AT563" s="18" t="s">
        <v>970</v>
      </c>
      <c r="AU563" s="18" t="s">
        <v>86</v>
      </c>
    </row>
    <row r="564" spans="2:65" s="14" customFormat="1" ht="11.25">
      <c r="B564" s="183"/>
      <c r="D564" s="144" t="s">
        <v>476</v>
      </c>
      <c r="E564" s="184" t="s">
        <v>21</v>
      </c>
      <c r="F564" s="185" t="s">
        <v>3090</v>
      </c>
      <c r="H564" s="184" t="s">
        <v>21</v>
      </c>
      <c r="I564" s="186"/>
      <c r="L564" s="183"/>
      <c r="M564" s="187"/>
      <c r="T564" s="188"/>
      <c r="AT564" s="184" t="s">
        <v>476</v>
      </c>
      <c r="AU564" s="184" t="s">
        <v>86</v>
      </c>
      <c r="AV564" s="14" t="s">
        <v>84</v>
      </c>
      <c r="AW564" s="14" t="s">
        <v>38</v>
      </c>
      <c r="AX564" s="14" t="s">
        <v>77</v>
      </c>
      <c r="AY564" s="184" t="s">
        <v>146</v>
      </c>
    </row>
    <row r="565" spans="2:65" s="12" customFormat="1" ht="11.25">
      <c r="B565" s="163"/>
      <c r="D565" s="144" t="s">
        <v>476</v>
      </c>
      <c r="E565" s="164" t="s">
        <v>21</v>
      </c>
      <c r="F565" s="165" t="s">
        <v>3353</v>
      </c>
      <c r="H565" s="166">
        <v>76.06</v>
      </c>
      <c r="I565" s="167"/>
      <c r="L565" s="163"/>
      <c r="M565" s="168"/>
      <c r="T565" s="169"/>
      <c r="AT565" s="164" t="s">
        <v>476</v>
      </c>
      <c r="AU565" s="164" t="s">
        <v>86</v>
      </c>
      <c r="AV565" s="12" t="s">
        <v>86</v>
      </c>
      <c r="AW565" s="12" t="s">
        <v>38</v>
      </c>
      <c r="AX565" s="12" t="s">
        <v>77</v>
      </c>
      <c r="AY565" s="164" t="s">
        <v>146</v>
      </c>
    </row>
    <row r="566" spans="2:65" s="13" customFormat="1" ht="11.25">
      <c r="B566" s="170"/>
      <c r="D566" s="144" t="s">
        <v>476</v>
      </c>
      <c r="E566" s="171" t="s">
        <v>3063</v>
      </c>
      <c r="F566" s="172" t="s">
        <v>479</v>
      </c>
      <c r="H566" s="173">
        <v>76.06</v>
      </c>
      <c r="I566" s="174"/>
      <c r="L566" s="170"/>
      <c r="M566" s="175"/>
      <c r="T566" s="176"/>
      <c r="AT566" s="171" t="s">
        <v>476</v>
      </c>
      <c r="AU566" s="171" t="s">
        <v>86</v>
      </c>
      <c r="AV566" s="13" t="s">
        <v>168</v>
      </c>
      <c r="AW566" s="13" t="s">
        <v>38</v>
      </c>
      <c r="AX566" s="13" t="s">
        <v>84</v>
      </c>
      <c r="AY566" s="171" t="s">
        <v>146</v>
      </c>
    </row>
    <row r="567" spans="2:65" s="1" customFormat="1" ht="16.5" customHeight="1">
      <c r="B567" s="33"/>
      <c r="C567" s="130" t="s">
        <v>623</v>
      </c>
      <c r="D567" s="130" t="s">
        <v>147</v>
      </c>
      <c r="E567" s="131" t="s">
        <v>1764</v>
      </c>
      <c r="F567" s="132" t="s">
        <v>1765</v>
      </c>
      <c r="G567" s="133" t="s">
        <v>722</v>
      </c>
      <c r="H567" s="134">
        <v>76.820999999999998</v>
      </c>
      <c r="I567" s="135"/>
      <c r="J567" s="136">
        <f>ROUND(I567*H567,2)</f>
        <v>0</v>
      </c>
      <c r="K567" s="132" t="s">
        <v>967</v>
      </c>
      <c r="L567" s="137"/>
      <c r="M567" s="138" t="s">
        <v>21</v>
      </c>
      <c r="N567" s="139" t="s">
        <v>48</v>
      </c>
      <c r="P567" s="140">
        <f>O567*H567</f>
        <v>0</v>
      </c>
      <c r="Q567" s="140">
        <v>0.41699999999999998</v>
      </c>
      <c r="R567" s="140">
        <f>Q567*H567</f>
        <v>32.034357</v>
      </c>
      <c r="S567" s="140">
        <v>0</v>
      </c>
      <c r="T567" s="141">
        <f>S567*H567</f>
        <v>0</v>
      </c>
      <c r="AR567" s="142" t="s">
        <v>189</v>
      </c>
      <c r="AT567" s="142" t="s">
        <v>147</v>
      </c>
      <c r="AU567" s="142" t="s">
        <v>86</v>
      </c>
      <c r="AY567" s="18" t="s">
        <v>146</v>
      </c>
      <c r="BE567" s="143">
        <f>IF(N567="základní",J567,0)</f>
        <v>0</v>
      </c>
      <c r="BF567" s="143">
        <f>IF(N567="snížená",J567,0)</f>
        <v>0</v>
      </c>
      <c r="BG567" s="143">
        <f>IF(N567="zákl. přenesená",J567,0)</f>
        <v>0</v>
      </c>
      <c r="BH567" s="143">
        <f>IF(N567="sníž. přenesená",J567,0)</f>
        <v>0</v>
      </c>
      <c r="BI567" s="143">
        <f>IF(N567="nulová",J567,0)</f>
        <v>0</v>
      </c>
      <c r="BJ567" s="18" t="s">
        <v>84</v>
      </c>
      <c r="BK567" s="143">
        <f>ROUND(I567*H567,2)</f>
        <v>0</v>
      </c>
      <c r="BL567" s="18" t="s">
        <v>168</v>
      </c>
      <c r="BM567" s="142" t="s">
        <v>3354</v>
      </c>
    </row>
    <row r="568" spans="2:65" s="1" customFormat="1" ht="11.25">
      <c r="B568" s="33"/>
      <c r="D568" s="144" t="s">
        <v>154</v>
      </c>
      <c r="F568" s="145" t="s">
        <v>1765</v>
      </c>
      <c r="I568" s="146"/>
      <c r="L568" s="33"/>
      <c r="M568" s="147"/>
      <c r="T568" s="54"/>
      <c r="AT568" s="18" t="s">
        <v>154</v>
      </c>
      <c r="AU568" s="18" t="s">
        <v>86</v>
      </c>
    </row>
    <row r="569" spans="2:65" s="12" customFormat="1" ht="11.25">
      <c r="B569" s="163"/>
      <c r="D569" s="144" t="s">
        <v>476</v>
      </c>
      <c r="E569" s="164" t="s">
        <v>21</v>
      </c>
      <c r="F569" s="165" t="s">
        <v>3063</v>
      </c>
      <c r="H569" s="166">
        <v>76.06</v>
      </c>
      <c r="I569" s="167"/>
      <c r="L569" s="163"/>
      <c r="M569" s="168"/>
      <c r="T569" s="169"/>
      <c r="AT569" s="164" t="s">
        <v>476</v>
      </c>
      <c r="AU569" s="164" t="s">
        <v>86</v>
      </c>
      <c r="AV569" s="12" t="s">
        <v>86</v>
      </c>
      <c r="AW569" s="12" t="s">
        <v>38</v>
      </c>
      <c r="AX569" s="12" t="s">
        <v>84</v>
      </c>
      <c r="AY569" s="164" t="s">
        <v>146</v>
      </c>
    </row>
    <row r="570" spans="2:65" s="12" customFormat="1" ht="11.25">
      <c r="B570" s="163"/>
      <c r="D570" s="144" t="s">
        <v>476</v>
      </c>
      <c r="F570" s="165" t="s">
        <v>3355</v>
      </c>
      <c r="H570" s="166">
        <v>76.820999999999998</v>
      </c>
      <c r="I570" s="167"/>
      <c r="L570" s="163"/>
      <c r="M570" s="168"/>
      <c r="T570" s="169"/>
      <c r="AT570" s="164" t="s">
        <v>476</v>
      </c>
      <c r="AU570" s="164" t="s">
        <v>86</v>
      </c>
      <c r="AV570" s="12" t="s">
        <v>86</v>
      </c>
      <c r="AW570" s="12" t="s">
        <v>4</v>
      </c>
      <c r="AX570" s="12" t="s">
        <v>84</v>
      </c>
      <c r="AY570" s="164" t="s">
        <v>146</v>
      </c>
    </row>
    <row r="571" spans="2:65" s="11" customFormat="1" ht="22.9" customHeight="1">
      <c r="B571" s="120"/>
      <c r="D571" s="121" t="s">
        <v>76</v>
      </c>
      <c r="E571" s="158" t="s">
        <v>189</v>
      </c>
      <c r="F571" s="158" t="s">
        <v>1781</v>
      </c>
      <c r="I571" s="123"/>
      <c r="J571" s="159">
        <f>BK571</f>
        <v>0</v>
      </c>
      <c r="L571" s="120"/>
      <c r="M571" s="125"/>
      <c r="P571" s="126">
        <f>P572+SUM(P573:P842)</f>
        <v>0</v>
      </c>
      <c r="R571" s="126">
        <f>R572+SUM(R573:R842)</f>
        <v>93.229104559999982</v>
      </c>
      <c r="T571" s="127">
        <f>T572+SUM(T573:T842)</f>
        <v>33.041799999999995</v>
      </c>
      <c r="AR571" s="121" t="s">
        <v>84</v>
      </c>
      <c r="AT571" s="128" t="s">
        <v>76</v>
      </c>
      <c r="AU571" s="128" t="s">
        <v>84</v>
      </c>
      <c r="AY571" s="121" t="s">
        <v>146</v>
      </c>
      <c r="BK571" s="129">
        <f>BK572+SUM(BK573:BK842)</f>
        <v>0</v>
      </c>
    </row>
    <row r="572" spans="2:65" s="1" customFormat="1" ht="16.5" customHeight="1">
      <c r="B572" s="33"/>
      <c r="C572" s="149" t="s">
        <v>628</v>
      </c>
      <c r="D572" s="149" t="s">
        <v>195</v>
      </c>
      <c r="E572" s="150" t="s">
        <v>3356</v>
      </c>
      <c r="F572" s="151" t="s">
        <v>3357</v>
      </c>
      <c r="G572" s="152" t="s">
        <v>251</v>
      </c>
      <c r="H572" s="153">
        <v>23.5</v>
      </c>
      <c r="I572" s="154"/>
      <c r="J572" s="155">
        <f>ROUND(I572*H572,2)</f>
        <v>0</v>
      </c>
      <c r="K572" s="151" t="s">
        <v>967</v>
      </c>
      <c r="L572" s="33"/>
      <c r="M572" s="156" t="s">
        <v>21</v>
      </c>
      <c r="N572" s="157" t="s">
        <v>48</v>
      </c>
      <c r="P572" s="140">
        <f>O572*H572</f>
        <v>0</v>
      </c>
      <c r="Q572" s="140">
        <v>0</v>
      </c>
      <c r="R572" s="140">
        <f>Q572*H572</f>
        <v>0</v>
      </c>
      <c r="S572" s="140">
        <v>0.7</v>
      </c>
      <c r="T572" s="141">
        <f>S572*H572</f>
        <v>16.45</v>
      </c>
      <c r="AR572" s="142" t="s">
        <v>168</v>
      </c>
      <c r="AT572" s="142" t="s">
        <v>195</v>
      </c>
      <c r="AU572" s="142" t="s">
        <v>86</v>
      </c>
      <c r="AY572" s="18" t="s">
        <v>146</v>
      </c>
      <c r="BE572" s="143">
        <f>IF(N572="základní",J572,0)</f>
        <v>0</v>
      </c>
      <c r="BF572" s="143">
        <f>IF(N572="snížená",J572,0)</f>
        <v>0</v>
      </c>
      <c r="BG572" s="143">
        <f>IF(N572="zákl. přenesená",J572,0)</f>
        <v>0</v>
      </c>
      <c r="BH572" s="143">
        <f>IF(N572="sníž. přenesená",J572,0)</f>
        <v>0</v>
      </c>
      <c r="BI572" s="143">
        <f>IF(N572="nulová",J572,0)</f>
        <v>0</v>
      </c>
      <c r="BJ572" s="18" t="s">
        <v>84</v>
      </c>
      <c r="BK572" s="143">
        <f>ROUND(I572*H572,2)</f>
        <v>0</v>
      </c>
      <c r="BL572" s="18" t="s">
        <v>168</v>
      </c>
      <c r="BM572" s="142" t="s">
        <v>1785</v>
      </c>
    </row>
    <row r="573" spans="2:65" s="1" customFormat="1" ht="11.25">
      <c r="B573" s="33"/>
      <c r="D573" s="144" t="s">
        <v>154</v>
      </c>
      <c r="F573" s="145" t="s">
        <v>3358</v>
      </c>
      <c r="I573" s="146"/>
      <c r="L573" s="33"/>
      <c r="M573" s="147"/>
      <c r="T573" s="54"/>
      <c r="AT573" s="18" t="s">
        <v>154</v>
      </c>
      <c r="AU573" s="18" t="s">
        <v>86</v>
      </c>
    </row>
    <row r="574" spans="2:65" s="1" customFormat="1" ht="11.25">
      <c r="B574" s="33"/>
      <c r="D574" s="181" t="s">
        <v>970</v>
      </c>
      <c r="F574" s="182" t="s">
        <v>3359</v>
      </c>
      <c r="I574" s="146"/>
      <c r="L574" s="33"/>
      <c r="M574" s="147"/>
      <c r="T574" s="54"/>
      <c r="AT574" s="18" t="s">
        <v>970</v>
      </c>
      <c r="AU574" s="18" t="s">
        <v>86</v>
      </c>
    </row>
    <row r="575" spans="2:65" s="14" customFormat="1" ht="11.25">
      <c r="B575" s="183"/>
      <c r="D575" s="144" t="s">
        <v>476</v>
      </c>
      <c r="E575" s="184" t="s">
        <v>21</v>
      </c>
      <c r="F575" s="185" t="s">
        <v>3360</v>
      </c>
      <c r="H575" s="184" t="s">
        <v>21</v>
      </c>
      <c r="I575" s="186"/>
      <c r="L575" s="183"/>
      <c r="M575" s="187"/>
      <c r="T575" s="188"/>
      <c r="AT575" s="184" t="s">
        <v>476</v>
      </c>
      <c r="AU575" s="184" t="s">
        <v>86</v>
      </c>
      <c r="AV575" s="14" t="s">
        <v>84</v>
      </c>
      <c r="AW575" s="14" t="s">
        <v>38</v>
      </c>
      <c r="AX575" s="14" t="s">
        <v>77</v>
      </c>
      <c r="AY575" s="184" t="s">
        <v>146</v>
      </c>
    </row>
    <row r="576" spans="2:65" s="14" customFormat="1" ht="11.25">
      <c r="B576" s="183"/>
      <c r="D576" s="144" t="s">
        <v>476</v>
      </c>
      <c r="E576" s="184" t="s">
        <v>21</v>
      </c>
      <c r="F576" s="185" t="s">
        <v>3361</v>
      </c>
      <c r="H576" s="184" t="s">
        <v>21</v>
      </c>
      <c r="I576" s="186"/>
      <c r="L576" s="183"/>
      <c r="M576" s="187"/>
      <c r="T576" s="188"/>
      <c r="AT576" s="184" t="s">
        <v>476</v>
      </c>
      <c r="AU576" s="184" t="s">
        <v>86</v>
      </c>
      <c r="AV576" s="14" t="s">
        <v>84</v>
      </c>
      <c r="AW576" s="14" t="s">
        <v>38</v>
      </c>
      <c r="AX576" s="14" t="s">
        <v>77</v>
      </c>
      <c r="AY576" s="184" t="s">
        <v>146</v>
      </c>
    </row>
    <row r="577" spans="2:65" s="12" customFormat="1" ht="11.25">
      <c r="B577" s="163"/>
      <c r="D577" s="144" t="s">
        <v>476</v>
      </c>
      <c r="E577" s="164" t="s">
        <v>21</v>
      </c>
      <c r="F577" s="165" t="s">
        <v>3362</v>
      </c>
      <c r="H577" s="166">
        <v>2.2000000000000002</v>
      </c>
      <c r="I577" s="167"/>
      <c r="L577" s="163"/>
      <c r="M577" s="168"/>
      <c r="T577" s="169"/>
      <c r="AT577" s="164" t="s">
        <v>476</v>
      </c>
      <c r="AU577" s="164" t="s">
        <v>86</v>
      </c>
      <c r="AV577" s="12" t="s">
        <v>86</v>
      </c>
      <c r="AW577" s="12" t="s">
        <v>38</v>
      </c>
      <c r="AX577" s="12" t="s">
        <v>77</v>
      </c>
      <c r="AY577" s="164" t="s">
        <v>146</v>
      </c>
    </row>
    <row r="578" spans="2:65" s="14" customFormat="1" ht="11.25">
      <c r="B578" s="183"/>
      <c r="D578" s="144" t="s">
        <v>476</v>
      </c>
      <c r="E578" s="184" t="s">
        <v>21</v>
      </c>
      <c r="F578" s="185" t="s">
        <v>3363</v>
      </c>
      <c r="H578" s="184" t="s">
        <v>21</v>
      </c>
      <c r="I578" s="186"/>
      <c r="L578" s="183"/>
      <c r="M578" s="187"/>
      <c r="T578" s="188"/>
      <c r="AT578" s="184" t="s">
        <v>476</v>
      </c>
      <c r="AU578" s="184" t="s">
        <v>86</v>
      </c>
      <c r="AV578" s="14" t="s">
        <v>84</v>
      </c>
      <c r="AW578" s="14" t="s">
        <v>38</v>
      </c>
      <c r="AX578" s="14" t="s">
        <v>77</v>
      </c>
      <c r="AY578" s="184" t="s">
        <v>146</v>
      </c>
    </row>
    <row r="579" spans="2:65" s="12" customFormat="1" ht="11.25">
      <c r="B579" s="163"/>
      <c r="D579" s="144" t="s">
        <v>476</v>
      </c>
      <c r="E579" s="164" t="s">
        <v>21</v>
      </c>
      <c r="F579" s="165" t="s">
        <v>3364</v>
      </c>
      <c r="H579" s="166">
        <v>21.3</v>
      </c>
      <c r="I579" s="167"/>
      <c r="L579" s="163"/>
      <c r="M579" s="168"/>
      <c r="T579" s="169"/>
      <c r="AT579" s="164" t="s">
        <v>476</v>
      </c>
      <c r="AU579" s="164" t="s">
        <v>86</v>
      </c>
      <c r="AV579" s="12" t="s">
        <v>86</v>
      </c>
      <c r="AW579" s="12" t="s">
        <v>38</v>
      </c>
      <c r="AX579" s="12" t="s">
        <v>77</v>
      </c>
      <c r="AY579" s="164" t="s">
        <v>146</v>
      </c>
    </row>
    <row r="580" spans="2:65" s="13" customFormat="1" ht="11.25">
      <c r="B580" s="170"/>
      <c r="D580" s="144" t="s">
        <v>476</v>
      </c>
      <c r="E580" s="171" t="s">
        <v>752</v>
      </c>
      <c r="F580" s="172" t="s">
        <v>479</v>
      </c>
      <c r="H580" s="173">
        <v>23.5</v>
      </c>
      <c r="I580" s="174"/>
      <c r="L580" s="170"/>
      <c r="M580" s="175"/>
      <c r="T580" s="176"/>
      <c r="AT580" s="171" t="s">
        <v>476</v>
      </c>
      <c r="AU580" s="171" t="s">
        <v>86</v>
      </c>
      <c r="AV580" s="13" t="s">
        <v>168</v>
      </c>
      <c r="AW580" s="13" t="s">
        <v>38</v>
      </c>
      <c r="AX580" s="13" t="s">
        <v>84</v>
      </c>
      <c r="AY580" s="171" t="s">
        <v>146</v>
      </c>
    </row>
    <row r="581" spans="2:65" s="1" customFormat="1" ht="24.2" customHeight="1">
      <c r="B581" s="33"/>
      <c r="C581" s="149" t="s">
        <v>152</v>
      </c>
      <c r="D581" s="149" t="s">
        <v>195</v>
      </c>
      <c r="E581" s="150" t="s">
        <v>3365</v>
      </c>
      <c r="F581" s="151" t="s">
        <v>3366</v>
      </c>
      <c r="G581" s="152" t="s">
        <v>251</v>
      </c>
      <c r="H581" s="153">
        <v>209.85</v>
      </c>
      <c r="I581" s="154"/>
      <c r="J581" s="155">
        <f>ROUND(I581*H581,2)</f>
        <v>0</v>
      </c>
      <c r="K581" s="151" t="s">
        <v>967</v>
      </c>
      <c r="L581" s="33"/>
      <c r="M581" s="156" t="s">
        <v>21</v>
      </c>
      <c r="N581" s="157" t="s">
        <v>48</v>
      </c>
      <c r="P581" s="140">
        <f>O581*H581</f>
        <v>0</v>
      </c>
      <c r="Q581" s="140">
        <v>1.7000000000000001E-4</v>
      </c>
      <c r="R581" s="140">
        <f>Q581*H581</f>
        <v>3.5674500000000005E-2</v>
      </c>
      <c r="S581" s="140">
        <v>0</v>
      </c>
      <c r="T581" s="141">
        <f>S581*H581</f>
        <v>0</v>
      </c>
      <c r="AR581" s="142" t="s">
        <v>168</v>
      </c>
      <c r="AT581" s="142" t="s">
        <v>195</v>
      </c>
      <c r="AU581" s="142" t="s">
        <v>86</v>
      </c>
      <c r="AY581" s="18" t="s">
        <v>146</v>
      </c>
      <c r="BE581" s="143">
        <f>IF(N581="základní",J581,0)</f>
        <v>0</v>
      </c>
      <c r="BF581" s="143">
        <f>IF(N581="snížená",J581,0)</f>
        <v>0</v>
      </c>
      <c r="BG581" s="143">
        <f>IF(N581="zákl. přenesená",J581,0)</f>
        <v>0</v>
      </c>
      <c r="BH581" s="143">
        <f>IF(N581="sníž. přenesená",J581,0)</f>
        <v>0</v>
      </c>
      <c r="BI581" s="143">
        <f>IF(N581="nulová",J581,0)</f>
        <v>0</v>
      </c>
      <c r="BJ581" s="18" t="s">
        <v>84</v>
      </c>
      <c r="BK581" s="143">
        <f>ROUND(I581*H581,2)</f>
        <v>0</v>
      </c>
      <c r="BL581" s="18" t="s">
        <v>168</v>
      </c>
      <c r="BM581" s="142" t="s">
        <v>1792</v>
      </c>
    </row>
    <row r="582" spans="2:65" s="1" customFormat="1" ht="19.5">
      <c r="B582" s="33"/>
      <c r="D582" s="144" t="s">
        <v>154</v>
      </c>
      <c r="F582" s="145" t="s">
        <v>3367</v>
      </c>
      <c r="I582" s="146"/>
      <c r="L582" s="33"/>
      <c r="M582" s="147"/>
      <c r="T582" s="54"/>
      <c r="AT582" s="18" t="s">
        <v>154</v>
      </c>
      <c r="AU582" s="18" t="s">
        <v>86</v>
      </c>
    </row>
    <row r="583" spans="2:65" s="1" customFormat="1" ht="11.25">
      <c r="B583" s="33"/>
      <c r="D583" s="181" t="s">
        <v>970</v>
      </c>
      <c r="F583" s="182" t="s">
        <v>3368</v>
      </c>
      <c r="I583" s="146"/>
      <c r="L583" s="33"/>
      <c r="M583" s="147"/>
      <c r="T583" s="54"/>
      <c r="AT583" s="18" t="s">
        <v>970</v>
      </c>
      <c r="AU583" s="18" t="s">
        <v>86</v>
      </c>
    </row>
    <row r="584" spans="2:65" s="14" customFormat="1" ht="11.25">
      <c r="B584" s="183"/>
      <c r="D584" s="144" t="s">
        <v>476</v>
      </c>
      <c r="E584" s="184" t="s">
        <v>21</v>
      </c>
      <c r="F584" s="185" t="s">
        <v>3369</v>
      </c>
      <c r="H584" s="184" t="s">
        <v>21</v>
      </c>
      <c r="I584" s="186"/>
      <c r="L584" s="183"/>
      <c r="M584" s="187"/>
      <c r="T584" s="188"/>
      <c r="AT584" s="184" t="s">
        <v>476</v>
      </c>
      <c r="AU584" s="184" t="s">
        <v>86</v>
      </c>
      <c r="AV584" s="14" t="s">
        <v>84</v>
      </c>
      <c r="AW584" s="14" t="s">
        <v>38</v>
      </c>
      <c r="AX584" s="14" t="s">
        <v>77</v>
      </c>
      <c r="AY584" s="184" t="s">
        <v>146</v>
      </c>
    </row>
    <row r="585" spans="2:65" s="14" customFormat="1" ht="11.25">
      <c r="B585" s="183"/>
      <c r="D585" s="144" t="s">
        <v>476</v>
      </c>
      <c r="E585" s="184" t="s">
        <v>21</v>
      </c>
      <c r="F585" s="185" t="s">
        <v>3370</v>
      </c>
      <c r="H585" s="184" t="s">
        <v>21</v>
      </c>
      <c r="I585" s="186"/>
      <c r="L585" s="183"/>
      <c r="M585" s="187"/>
      <c r="T585" s="188"/>
      <c r="AT585" s="184" t="s">
        <v>476</v>
      </c>
      <c r="AU585" s="184" t="s">
        <v>86</v>
      </c>
      <c r="AV585" s="14" t="s">
        <v>84</v>
      </c>
      <c r="AW585" s="14" t="s">
        <v>38</v>
      </c>
      <c r="AX585" s="14" t="s">
        <v>77</v>
      </c>
      <c r="AY585" s="184" t="s">
        <v>146</v>
      </c>
    </row>
    <row r="586" spans="2:65" s="12" customFormat="1" ht="11.25">
      <c r="B586" s="163"/>
      <c r="D586" s="144" t="s">
        <v>476</v>
      </c>
      <c r="E586" s="164" t="s">
        <v>21</v>
      </c>
      <c r="F586" s="165" t="s">
        <v>3371</v>
      </c>
      <c r="H586" s="166">
        <v>55.65</v>
      </c>
      <c r="I586" s="167"/>
      <c r="L586" s="163"/>
      <c r="M586" s="168"/>
      <c r="T586" s="169"/>
      <c r="AT586" s="164" t="s">
        <v>476</v>
      </c>
      <c r="AU586" s="164" t="s">
        <v>86</v>
      </c>
      <c r="AV586" s="12" t="s">
        <v>86</v>
      </c>
      <c r="AW586" s="12" t="s">
        <v>38</v>
      </c>
      <c r="AX586" s="12" t="s">
        <v>77</v>
      </c>
      <c r="AY586" s="164" t="s">
        <v>146</v>
      </c>
    </row>
    <row r="587" spans="2:65" s="14" customFormat="1" ht="11.25">
      <c r="B587" s="183"/>
      <c r="D587" s="144" t="s">
        <v>476</v>
      </c>
      <c r="E587" s="184" t="s">
        <v>21</v>
      </c>
      <c r="F587" s="185" t="s">
        <v>3372</v>
      </c>
      <c r="H587" s="184" t="s">
        <v>21</v>
      </c>
      <c r="I587" s="186"/>
      <c r="L587" s="183"/>
      <c r="M587" s="187"/>
      <c r="T587" s="188"/>
      <c r="AT587" s="184" t="s">
        <v>476</v>
      </c>
      <c r="AU587" s="184" t="s">
        <v>86</v>
      </c>
      <c r="AV587" s="14" t="s">
        <v>84</v>
      </c>
      <c r="AW587" s="14" t="s">
        <v>38</v>
      </c>
      <c r="AX587" s="14" t="s">
        <v>77</v>
      </c>
      <c r="AY587" s="184" t="s">
        <v>146</v>
      </c>
    </row>
    <row r="588" spans="2:65" s="12" customFormat="1" ht="11.25">
      <c r="B588" s="163"/>
      <c r="D588" s="144" t="s">
        <v>476</v>
      </c>
      <c r="E588" s="164" t="s">
        <v>21</v>
      </c>
      <c r="F588" s="165" t="s">
        <v>3373</v>
      </c>
      <c r="H588" s="166">
        <v>154.19999999999999</v>
      </c>
      <c r="I588" s="167"/>
      <c r="L588" s="163"/>
      <c r="M588" s="168"/>
      <c r="T588" s="169"/>
      <c r="AT588" s="164" t="s">
        <v>476</v>
      </c>
      <c r="AU588" s="164" t="s">
        <v>86</v>
      </c>
      <c r="AV588" s="12" t="s">
        <v>86</v>
      </c>
      <c r="AW588" s="12" t="s">
        <v>38</v>
      </c>
      <c r="AX588" s="12" t="s">
        <v>77</v>
      </c>
      <c r="AY588" s="164" t="s">
        <v>146</v>
      </c>
    </row>
    <row r="589" spans="2:65" s="13" customFormat="1" ht="11.25">
      <c r="B589" s="170"/>
      <c r="D589" s="144" t="s">
        <v>476</v>
      </c>
      <c r="E589" s="171" t="s">
        <v>3055</v>
      </c>
      <c r="F589" s="172" t="s">
        <v>479</v>
      </c>
      <c r="H589" s="173">
        <v>209.85</v>
      </c>
      <c r="I589" s="174"/>
      <c r="L589" s="170"/>
      <c r="M589" s="175"/>
      <c r="T589" s="176"/>
      <c r="AT589" s="171" t="s">
        <v>476</v>
      </c>
      <c r="AU589" s="171" t="s">
        <v>86</v>
      </c>
      <c r="AV589" s="13" t="s">
        <v>168</v>
      </c>
      <c r="AW589" s="13" t="s">
        <v>38</v>
      </c>
      <c r="AX589" s="13" t="s">
        <v>84</v>
      </c>
      <c r="AY589" s="171" t="s">
        <v>146</v>
      </c>
    </row>
    <row r="590" spans="2:65" s="1" customFormat="1" ht="16.5" customHeight="1">
      <c r="B590" s="33"/>
      <c r="C590" s="130" t="s">
        <v>637</v>
      </c>
      <c r="D590" s="130" t="s">
        <v>147</v>
      </c>
      <c r="E590" s="131" t="s">
        <v>3374</v>
      </c>
      <c r="F590" s="132" t="s">
        <v>3375</v>
      </c>
      <c r="G590" s="133" t="s">
        <v>251</v>
      </c>
      <c r="H590" s="134">
        <v>211.94900000000001</v>
      </c>
      <c r="I590" s="135"/>
      <c r="J590" s="136">
        <f>ROUND(I590*H590,2)</f>
        <v>0</v>
      </c>
      <c r="K590" s="132" t="s">
        <v>967</v>
      </c>
      <c r="L590" s="137"/>
      <c r="M590" s="138" t="s">
        <v>21</v>
      </c>
      <c r="N590" s="139" t="s">
        <v>48</v>
      </c>
      <c r="P590" s="140">
        <f>O590*H590</f>
        <v>0</v>
      </c>
      <c r="Q590" s="140">
        <v>0.188</v>
      </c>
      <c r="R590" s="140">
        <f>Q590*H590</f>
        <v>39.846412000000001</v>
      </c>
      <c r="S590" s="140">
        <v>0</v>
      </c>
      <c r="T590" s="141">
        <f>S590*H590</f>
        <v>0</v>
      </c>
      <c r="AR590" s="142" t="s">
        <v>189</v>
      </c>
      <c r="AT590" s="142" t="s">
        <v>147</v>
      </c>
      <c r="AU590" s="142" t="s">
        <v>86</v>
      </c>
      <c r="AY590" s="18" t="s">
        <v>146</v>
      </c>
      <c r="BE590" s="143">
        <f>IF(N590="základní",J590,0)</f>
        <v>0</v>
      </c>
      <c r="BF590" s="143">
        <f>IF(N590="snížená",J590,0)</f>
        <v>0</v>
      </c>
      <c r="BG590" s="143">
        <f>IF(N590="zákl. přenesená",J590,0)</f>
        <v>0</v>
      </c>
      <c r="BH590" s="143">
        <f>IF(N590="sníž. přenesená",J590,0)</f>
        <v>0</v>
      </c>
      <c r="BI590" s="143">
        <f>IF(N590="nulová",J590,0)</f>
        <v>0</v>
      </c>
      <c r="BJ590" s="18" t="s">
        <v>84</v>
      </c>
      <c r="BK590" s="143">
        <f>ROUND(I590*H590,2)</f>
        <v>0</v>
      </c>
      <c r="BL590" s="18" t="s">
        <v>168</v>
      </c>
      <c r="BM590" s="142" t="s">
        <v>1799</v>
      </c>
    </row>
    <row r="591" spans="2:65" s="1" customFormat="1" ht="11.25">
      <c r="B591" s="33"/>
      <c r="D591" s="144" t="s">
        <v>154</v>
      </c>
      <c r="F591" s="145" t="s">
        <v>3375</v>
      </c>
      <c r="I591" s="146"/>
      <c r="L591" s="33"/>
      <c r="M591" s="147"/>
      <c r="T591" s="54"/>
      <c r="AT591" s="18" t="s">
        <v>154</v>
      </c>
      <c r="AU591" s="18" t="s">
        <v>86</v>
      </c>
    </row>
    <row r="592" spans="2:65" s="12" customFormat="1" ht="11.25">
      <c r="B592" s="163"/>
      <c r="D592" s="144" t="s">
        <v>476</v>
      </c>
      <c r="E592" s="164" t="s">
        <v>21</v>
      </c>
      <c r="F592" s="165" t="s">
        <v>3055</v>
      </c>
      <c r="H592" s="166">
        <v>209.85</v>
      </c>
      <c r="I592" s="167"/>
      <c r="L592" s="163"/>
      <c r="M592" s="168"/>
      <c r="T592" s="169"/>
      <c r="AT592" s="164" t="s">
        <v>476</v>
      </c>
      <c r="AU592" s="164" t="s">
        <v>86</v>
      </c>
      <c r="AV592" s="12" t="s">
        <v>86</v>
      </c>
      <c r="AW592" s="12" t="s">
        <v>38</v>
      </c>
      <c r="AX592" s="12" t="s">
        <v>84</v>
      </c>
      <c r="AY592" s="164" t="s">
        <v>146</v>
      </c>
    </row>
    <row r="593" spans="2:65" s="12" customFormat="1" ht="11.25">
      <c r="B593" s="163"/>
      <c r="D593" s="144" t="s">
        <v>476</v>
      </c>
      <c r="F593" s="165" t="s">
        <v>3376</v>
      </c>
      <c r="H593" s="166">
        <v>211.94900000000001</v>
      </c>
      <c r="I593" s="167"/>
      <c r="L593" s="163"/>
      <c r="M593" s="168"/>
      <c r="T593" s="169"/>
      <c r="AT593" s="164" t="s">
        <v>476</v>
      </c>
      <c r="AU593" s="164" t="s">
        <v>86</v>
      </c>
      <c r="AV593" s="12" t="s">
        <v>86</v>
      </c>
      <c r="AW593" s="12" t="s">
        <v>4</v>
      </c>
      <c r="AX593" s="12" t="s">
        <v>84</v>
      </c>
      <c r="AY593" s="164" t="s">
        <v>146</v>
      </c>
    </row>
    <row r="594" spans="2:65" s="1" customFormat="1" ht="16.5" customHeight="1">
      <c r="B594" s="33"/>
      <c r="C594" s="149" t="s">
        <v>642</v>
      </c>
      <c r="D594" s="149" t="s">
        <v>195</v>
      </c>
      <c r="E594" s="150" t="s">
        <v>3377</v>
      </c>
      <c r="F594" s="151" t="s">
        <v>3378</v>
      </c>
      <c r="G594" s="152" t="s">
        <v>786</v>
      </c>
      <c r="H594" s="153">
        <v>1</v>
      </c>
      <c r="I594" s="154"/>
      <c r="J594" s="155">
        <f>ROUND(I594*H594,2)</f>
        <v>0</v>
      </c>
      <c r="K594" s="151" t="s">
        <v>967</v>
      </c>
      <c r="L594" s="33"/>
      <c r="M594" s="156" t="s">
        <v>21</v>
      </c>
      <c r="N594" s="157" t="s">
        <v>48</v>
      </c>
      <c r="P594" s="140">
        <f>O594*H594</f>
        <v>0</v>
      </c>
      <c r="Q594" s="140">
        <v>0</v>
      </c>
      <c r="R594" s="140">
        <f>Q594*H594</f>
        <v>0</v>
      </c>
      <c r="S594" s="140">
        <v>0</v>
      </c>
      <c r="T594" s="141">
        <f>S594*H594</f>
        <v>0</v>
      </c>
      <c r="AR594" s="142" t="s">
        <v>168</v>
      </c>
      <c r="AT594" s="142" t="s">
        <v>195</v>
      </c>
      <c r="AU594" s="142" t="s">
        <v>86</v>
      </c>
      <c r="AY594" s="18" t="s">
        <v>146</v>
      </c>
      <c r="BE594" s="143">
        <f>IF(N594="základní",J594,0)</f>
        <v>0</v>
      </c>
      <c r="BF594" s="143">
        <f>IF(N594="snížená",J594,0)</f>
        <v>0</v>
      </c>
      <c r="BG594" s="143">
        <f>IF(N594="zákl. přenesená",J594,0)</f>
        <v>0</v>
      </c>
      <c r="BH594" s="143">
        <f>IF(N594="sníž. přenesená",J594,0)</f>
        <v>0</v>
      </c>
      <c r="BI594" s="143">
        <f>IF(N594="nulová",J594,0)</f>
        <v>0</v>
      </c>
      <c r="BJ594" s="18" t="s">
        <v>84</v>
      </c>
      <c r="BK594" s="143">
        <f>ROUND(I594*H594,2)</f>
        <v>0</v>
      </c>
      <c r="BL594" s="18" t="s">
        <v>168</v>
      </c>
      <c r="BM594" s="142" t="s">
        <v>3379</v>
      </c>
    </row>
    <row r="595" spans="2:65" s="1" customFormat="1" ht="19.5">
      <c r="B595" s="33"/>
      <c r="D595" s="144" t="s">
        <v>154</v>
      </c>
      <c r="F595" s="145" t="s">
        <v>3380</v>
      </c>
      <c r="I595" s="146"/>
      <c r="L595" s="33"/>
      <c r="M595" s="147"/>
      <c r="T595" s="54"/>
      <c r="AT595" s="18" t="s">
        <v>154</v>
      </c>
      <c r="AU595" s="18" t="s">
        <v>86</v>
      </c>
    </row>
    <row r="596" spans="2:65" s="1" customFormat="1" ht="11.25">
      <c r="B596" s="33"/>
      <c r="D596" s="181" t="s">
        <v>970</v>
      </c>
      <c r="F596" s="182" t="s">
        <v>3381</v>
      </c>
      <c r="I596" s="146"/>
      <c r="L596" s="33"/>
      <c r="M596" s="147"/>
      <c r="T596" s="54"/>
      <c r="AT596" s="18" t="s">
        <v>970</v>
      </c>
      <c r="AU596" s="18" t="s">
        <v>86</v>
      </c>
    </row>
    <row r="597" spans="2:65" s="14" customFormat="1" ht="11.25">
      <c r="B597" s="183"/>
      <c r="D597" s="144" t="s">
        <v>476</v>
      </c>
      <c r="E597" s="184" t="s">
        <v>21</v>
      </c>
      <c r="F597" s="185" t="s">
        <v>3226</v>
      </c>
      <c r="H597" s="184" t="s">
        <v>21</v>
      </c>
      <c r="I597" s="186"/>
      <c r="L597" s="183"/>
      <c r="M597" s="187"/>
      <c r="T597" s="188"/>
      <c r="AT597" s="184" t="s">
        <v>476</v>
      </c>
      <c r="AU597" s="184" t="s">
        <v>86</v>
      </c>
      <c r="AV597" s="14" t="s">
        <v>84</v>
      </c>
      <c r="AW597" s="14" t="s">
        <v>38</v>
      </c>
      <c r="AX597" s="14" t="s">
        <v>77</v>
      </c>
      <c r="AY597" s="184" t="s">
        <v>146</v>
      </c>
    </row>
    <row r="598" spans="2:65" s="12" customFormat="1" ht="11.25">
      <c r="B598" s="163"/>
      <c r="D598" s="144" t="s">
        <v>476</v>
      </c>
      <c r="E598" s="164" t="s">
        <v>21</v>
      </c>
      <c r="F598" s="165" t="s">
        <v>3382</v>
      </c>
      <c r="H598" s="166">
        <v>1</v>
      </c>
      <c r="I598" s="167"/>
      <c r="L598" s="163"/>
      <c r="M598" s="168"/>
      <c r="T598" s="169"/>
      <c r="AT598" s="164" t="s">
        <v>476</v>
      </c>
      <c r="AU598" s="164" t="s">
        <v>86</v>
      </c>
      <c r="AV598" s="12" t="s">
        <v>86</v>
      </c>
      <c r="AW598" s="12" t="s">
        <v>38</v>
      </c>
      <c r="AX598" s="12" t="s">
        <v>84</v>
      </c>
      <c r="AY598" s="164" t="s">
        <v>146</v>
      </c>
    </row>
    <row r="599" spans="2:65" s="1" customFormat="1" ht="16.5" customHeight="1">
      <c r="B599" s="33"/>
      <c r="C599" s="149" t="s">
        <v>647</v>
      </c>
      <c r="D599" s="149" t="s">
        <v>195</v>
      </c>
      <c r="E599" s="150" t="s">
        <v>3383</v>
      </c>
      <c r="F599" s="151" t="s">
        <v>3384</v>
      </c>
      <c r="G599" s="152" t="s">
        <v>786</v>
      </c>
      <c r="H599" s="153">
        <v>1</v>
      </c>
      <c r="I599" s="154"/>
      <c r="J599" s="155">
        <f>ROUND(I599*H599,2)</f>
        <v>0</v>
      </c>
      <c r="K599" s="151" t="s">
        <v>967</v>
      </c>
      <c r="L599" s="33"/>
      <c r="M599" s="156" t="s">
        <v>21</v>
      </c>
      <c r="N599" s="157" t="s">
        <v>48</v>
      </c>
      <c r="P599" s="140">
        <f>O599*H599</f>
        <v>0</v>
      </c>
      <c r="Q599" s="140">
        <v>1.67E-3</v>
      </c>
      <c r="R599" s="140">
        <f>Q599*H599</f>
        <v>1.67E-3</v>
      </c>
      <c r="S599" s="140">
        <v>0</v>
      </c>
      <c r="T599" s="141">
        <f>S599*H599</f>
        <v>0</v>
      </c>
      <c r="AR599" s="142" t="s">
        <v>168</v>
      </c>
      <c r="AT599" s="142" t="s">
        <v>195</v>
      </c>
      <c r="AU599" s="142" t="s">
        <v>86</v>
      </c>
      <c r="AY599" s="18" t="s">
        <v>146</v>
      </c>
      <c r="BE599" s="143">
        <f>IF(N599="základní",J599,0)</f>
        <v>0</v>
      </c>
      <c r="BF599" s="143">
        <f>IF(N599="snížená",J599,0)</f>
        <v>0</v>
      </c>
      <c r="BG599" s="143">
        <f>IF(N599="zákl. přenesená",J599,0)</f>
        <v>0</v>
      </c>
      <c r="BH599" s="143">
        <f>IF(N599="sníž. přenesená",J599,0)</f>
        <v>0</v>
      </c>
      <c r="BI599" s="143">
        <f>IF(N599="nulová",J599,0)</f>
        <v>0</v>
      </c>
      <c r="BJ599" s="18" t="s">
        <v>84</v>
      </c>
      <c r="BK599" s="143">
        <f>ROUND(I599*H599,2)</f>
        <v>0</v>
      </c>
      <c r="BL599" s="18" t="s">
        <v>168</v>
      </c>
      <c r="BM599" s="142" t="s">
        <v>3385</v>
      </c>
    </row>
    <row r="600" spans="2:65" s="1" customFormat="1" ht="19.5">
      <c r="B600" s="33"/>
      <c r="D600" s="144" t="s">
        <v>154</v>
      </c>
      <c r="F600" s="145" t="s">
        <v>3386</v>
      </c>
      <c r="I600" s="146"/>
      <c r="L600" s="33"/>
      <c r="M600" s="147"/>
      <c r="T600" s="54"/>
      <c r="AT600" s="18" t="s">
        <v>154</v>
      </c>
      <c r="AU600" s="18" t="s">
        <v>86</v>
      </c>
    </row>
    <row r="601" spans="2:65" s="1" customFormat="1" ht="11.25">
      <c r="B601" s="33"/>
      <c r="D601" s="181" t="s">
        <v>970</v>
      </c>
      <c r="F601" s="182" t="s">
        <v>3387</v>
      </c>
      <c r="I601" s="146"/>
      <c r="L601" s="33"/>
      <c r="M601" s="147"/>
      <c r="T601" s="54"/>
      <c r="AT601" s="18" t="s">
        <v>970</v>
      </c>
      <c r="AU601" s="18" t="s">
        <v>86</v>
      </c>
    </row>
    <row r="602" spans="2:65" s="14" customFormat="1" ht="11.25">
      <c r="B602" s="183"/>
      <c r="D602" s="144" t="s">
        <v>476</v>
      </c>
      <c r="E602" s="184" t="s">
        <v>21</v>
      </c>
      <c r="F602" s="185" t="s">
        <v>3226</v>
      </c>
      <c r="H602" s="184" t="s">
        <v>21</v>
      </c>
      <c r="I602" s="186"/>
      <c r="L602" s="183"/>
      <c r="M602" s="187"/>
      <c r="T602" s="188"/>
      <c r="AT602" s="184" t="s">
        <v>476</v>
      </c>
      <c r="AU602" s="184" t="s">
        <v>86</v>
      </c>
      <c r="AV602" s="14" t="s">
        <v>84</v>
      </c>
      <c r="AW602" s="14" t="s">
        <v>38</v>
      </c>
      <c r="AX602" s="14" t="s">
        <v>77</v>
      </c>
      <c r="AY602" s="184" t="s">
        <v>146</v>
      </c>
    </row>
    <row r="603" spans="2:65" s="12" customFormat="1" ht="11.25">
      <c r="B603" s="163"/>
      <c r="D603" s="144" t="s">
        <v>476</v>
      </c>
      <c r="E603" s="164" t="s">
        <v>21</v>
      </c>
      <c r="F603" s="165" t="s">
        <v>3382</v>
      </c>
      <c r="H603" s="166">
        <v>1</v>
      </c>
      <c r="I603" s="167"/>
      <c r="L603" s="163"/>
      <c r="M603" s="168"/>
      <c r="T603" s="169"/>
      <c r="AT603" s="164" t="s">
        <v>476</v>
      </c>
      <c r="AU603" s="164" t="s">
        <v>86</v>
      </c>
      <c r="AV603" s="12" t="s">
        <v>86</v>
      </c>
      <c r="AW603" s="12" t="s">
        <v>38</v>
      </c>
      <c r="AX603" s="12" t="s">
        <v>84</v>
      </c>
      <c r="AY603" s="164" t="s">
        <v>146</v>
      </c>
    </row>
    <row r="604" spans="2:65" s="1" customFormat="1" ht="16.5" customHeight="1">
      <c r="B604" s="33"/>
      <c r="C604" s="130" t="s">
        <v>652</v>
      </c>
      <c r="D604" s="130" t="s">
        <v>147</v>
      </c>
      <c r="E604" s="131" t="s">
        <v>3388</v>
      </c>
      <c r="F604" s="132" t="s">
        <v>3389</v>
      </c>
      <c r="G604" s="133" t="s">
        <v>786</v>
      </c>
      <c r="H604" s="134">
        <v>1</v>
      </c>
      <c r="I604" s="135"/>
      <c r="J604" s="136">
        <f>ROUND(I604*H604,2)</f>
        <v>0</v>
      </c>
      <c r="K604" s="132" t="s">
        <v>967</v>
      </c>
      <c r="L604" s="137"/>
      <c r="M604" s="138" t="s">
        <v>21</v>
      </c>
      <c r="N604" s="139" t="s">
        <v>48</v>
      </c>
      <c r="P604" s="140">
        <f>O604*H604</f>
        <v>0</v>
      </c>
      <c r="Q604" s="140">
        <v>8.0999999999999996E-3</v>
      </c>
      <c r="R604" s="140">
        <f>Q604*H604</f>
        <v>8.0999999999999996E-3</v>
      </c>
      <c r="S604" s="140">
        <v>0</v>
      </c>
      <c r="T604" s="141">
        <f>S604*H604</f>
        <v>0</v>
      </c>
      <c r="AR604" s="142" t="s">
        <v>189</v>
      </c>
      <c r="AT604" s="142" t="s">
        <v>147</v>
      </c>
      <c r="AU604" s="142" t="s">
        <v>86</v>
      </c>
      <c r="AY604" s="18" t="s">
        <v>146</v>
      </c>
      <c r="BE604" s="143">
        <f>IF(N604="základní",J604,0)</f>
        <v>0</v>
      </c>
      <c r="BF604" s="143">
        <f>IF(N604="snížená",J604,0)</f>
        <v>0</v>
      </c>
      <c r="BG604" s="143">
        <f>IF(N604="zákl. přenesená",J604,0)</f>
        <v>0</v>
      </c>
      <c r="BH604" s="143">
        <f>IF(N604="sníž. přenesená",J604,0)</f>
        <v>0</v>
      </c>
      <c r="BI604" s="143">
        <f>IF(N604="nulová",J604,0)</f>
        <v>0</v>
      </c>
      <c r="BJ604" s="18" t="s">
        <v>84</v>
      </c>
      <c r="BK604" s="143">
        <f>ROUND(I604*H604,2)</f>
        <v>0</v>
      </c>
      <c r="BL604" s="18" t="s">
        <v>168</v>
      </c>
      <c r="BM604" s="142" t="s">
        <v>3390</v>
      </c>
    </row>
    <row r="605" spans="2:65" s="1" customFormat="1" ht="11.25">
      <c r="B605" s="33"/>
      <c r="D605" s="144" t="s">
        <v>154</v>
      </c>
      <c r="F605" s="145" t="s">
        <v>3389</v>
      </c>
      <c r="I605" s="146"/>
      <c r="L605" s="33"/>
      <c r="M605" s="147"/>
      <c r="T605" s="54"/>
      <c r="AT605" s="18" t="s">
        <v>154</v>
      </c>
      <c r="AU605" s="18" t="s">
        <v>86</v>
      </c>
    </row>
    <row r="606" spans="2:65" s="14" customFormat="1" ht="11.25">
      <c r="B606" s="183"/>
      <c r="D606" s="144" t="s">
        <v>476</v>
      </c>
      <c r="E606" s="184" t="s">
        <v>21</v>
      </c>
      <c r="F606" s="185" t="s">
        <v>3226</v>
      </c>
      <c r="H606" s="184" t="s">
        <v>21</v>
      </c>
      <c r="I606" s="186"/>
      <c r="L606" s="183"/>
      <c r="M606" s="187"/>
      <c r="T606" s="188"/>
      <c r="AT606" s="184" t="s">
        <v>476</v>
      </c>
      <c r="AU606" s="184" t="s">
        <v>86</v>
      </c>
      <c r="AV606" s="14" t="s">
        <v>84</v>
      </c>
      <c r="AW606" s="14" t="s">
        <v>38</v>
      </c>
      <c r="AX606" s="14" t="s">
        <v>77</v>
      </c>
      <c r="AY606" s="184" t="s">
        <v>146</v>
      </c>
    </row>
    <row r="607" spans="2:65" s="12" customFormat="1" ht="11.25">
      <c r="B607" s="163"/>
      <c r="D607" s="144" t="s">
        <v>476</v>
      </c>
      <c r="E607" s="164" t="s">
        <v>21</v>
      </c>
      <c r="F607" s="165" t="s">
        <v>3382</v>
      </c>
      <c r="H607" s="166">
        <v>1</v>
      </c>
      <c r="I607" s="167"/>
      <c r="L607" s="163"/>
      <c r="M607" s="168"/>
      <c r="T607" s="169"/>
      <c r="AT607" s="164" t="s">
        <v>476</v>
      </c>
      <c r="AU607" s="164" t="s">
        <v>86</v>
      </c>
      <c r="AV607" s="12" t="s">
        <v>86</v>
      </c>
      <c r="AW607" s="12" t="s">
        <v>38</v>
      </c>
      <c r="AX607" s="12" t="s">
        <v>84</v>
      </c>
      <c r="AY607" s="164" t="s">
        <v>146</v>
      </c>
    </row>
    <row r="608" spans="2:65" s="1" customFormat="1" ht="24.2" customHeight="1">
      <c r="B608" s="33"/>
      <c r="C608" s="149" t="s">
        <v>657</v>
      </c>
      <c r="D608" s="149" t="s">
        <v>195</v>
      </c>
      <c r="E608" s="150" t="s">
        <v>3391</v>
      </c>
      <c r="F608" s="151" t="s">
        <v>3392</v>
      </c>
      <c r="G608" s="152" t="s">
        <v>251</v>
      </c>
      <c r="H608" s="153">
        <v>13</v>
      </c>
      <c r="I608" s="154"/>
      <c r="J608" s="155">
        <f>ROUND(I608*H608,2)</f>
        <v>0</v>
      </c>
      <c r="K608" s="151" t="s">
        <v>21</v>
      </c>
      <c r="L608" s="33"/>
      <c r="M608" s="156" t="s">
        <v>21</v>
      </c>
      <c r="N608" s="157" t="s">
        <v>48</v>
      </c>
      <c r="P608" s="140">
        <f>O608*H608</f>
        <v>0</v>
      </c>
      <c r="Q608" s="140">
        <v>0</v>
      </c>
      <c r="R608" s="140">
        <f>Q608*H608</f>
        <v>0</v>
      </c>
      <c r="S608" s="140">
        <v>0</v>
      </c>
      <c r="T608" s="141">
        <f>S608*H608</f>
        <v>0</v>
      </c>
      <c r="AR608" s="142" t="s">
        <v>168</v>
      </c>
      <c r="AT608" s="142" t="s">
        <v>195</v>
      </c>
      <c r="AU608" s="142" t="s">
        <v>86</v>
      </c>
      <c r="AY608" s="18" t="s">
        <v>146</v>
      </c>
      <c r="BE608" s="143">
        <f>IF(N608="základní",J608,0)</f>
        <v>0</v>
      </c>
      <c r="BF608" s="143">
        <f>IF(N608="snížená",J608,0)</f>
        <v>0</v>
      </c>
      <c r="BG608" s="143">
        <f>IF(N608="zákl. přenesená",J608,0)</f>
        <v>0</v>
      </c>
      <c r="BH608" s="143">
        <f>IF(N608="sníž. přenesená",J608,0)</f>
        <v>0</v>
      </c>
      <c r="BI608" s="143">
        <f>IF(N608="nulová",J608,0)</f>
        <v>0</v>
      </c>
      <c r="BJ608" s="18" t="s">
        <v>84</v>
      </c>
      <c r="BK608" s="143">
        <f>ROUND(I608*H608,2)</f>
        <v>0</v>
      </c>
      <c r="BL608" s="18" t="s">
        <v>168</v>
      </c>
      <c r="BM608" s="142" t="s">
        <v>3393</v>
      </c>
    </row>
    <row r="609" spans="2:65" s="1" customFormat="1" ht="29.25">
      <c r="B609" s="33"/>
      <c r="D609" s="144" t="s">
        <v>154</v>
      </c>
      <c r="F609" s="145" t="s">
        <v>3394</v>
      </c>
      <c r="I609" s="146"/>
      <c r="L609" s="33"/>
      <c r="M609" s="147"/>
      <c r="T609" s="54"/>
      <c r="AT609" s="18" t="s">
        <v>154</v>
      </c>
      <c r="AU609" s="18" t="s">
        <v>86</v>
      </c>
    </row>
    <row r="610" spans="2:65" s="14" customFormat="1" ht="11.25">
      <c r="B610" s="183"/>
      <c r="D610" s="144" t="s">
        <v>476</v>
      </c>
      <c r="E610" s="184" t="s">
        <v>21</v>
      </c>
      <c r="F610" s="185" t="s">
        <v>3395</v>
      </c>
      <c r="H610" s="184" t="s">
        <v>21</v>
      </c>
      <c r="I610" s="186"/>
      <c r="L610" s="183"/>
      <c r="M610" s="187"/>
      <c r="T610" s="188"/>
      <c r="AT610" s="184" t="s">
        <v>476</v>
      </c>
      <c r="AU610" s="184" t="s">
        <v>86</v>
      </c>
      <c r="AV610" s="14" t="s">
        <v>84</v>
      </c>
      <c r="AW610" s="14" t="s">
        <v>38</v>
      </c>
      <c r="AX610" s="14" t="s">
        <v>77</v>
      </c>
      <c r="AY610" s="184" t="s">
        <v>146</v>
      </c>
    </row>
    <row r="611" spans="2:65" s="12" customFormat="1" ht="11.25">
      <c r="B611" s="163"/>
      <c r="D611" s="144" t="s">
        <v>476</v>
      </c>
      <c r="E611" s="164" t="s">
        <v>3046</v>
      </c>
      <c r="F611" s="165" t="s">
        <v>3396</v>
      </c>
      <c r="H611" s="166">
        <v>13</v>
      </c>
      <c r="I611" s="167"/>
      <c r="L611" s="163"/>
      <c r="M611" s="168"/>
      <c r="T611" s="169"/>
      <c r="AT611" s="164" t="s">
        <v>476</v>
      </c>
      <c r="AU611" s="164" t="s">
        <v>86</v>
      </c>
      <c r="AV611" s="12" t="s">
        <v>86</v>
      </c>
      <c r="AW611" s="12" t="s">
        <v>38</v>
      </c>
      <c r="AX611" s="12" t="s">
        <v>84</v>
      </c>
      <c r="AY611" s="164" t="s">
        <v>146</v>
      </c>
    </row>
    <row r="612" spans="2:65" s="1" customFormat="1" ht="16.5" customHeight="1">
      <c r="B612" s="33"/>
      <c r="C612" s="130" t="s">
        <v>661</v>
      </c>
      <c r="D612" s="130" t="s">
        <v>147</v>
      </c>
      <c r="E612" s="131" t="s">
        <v>3397</v>
      </c>
      <c r="F612" s="132" t="s">
        <v>3398</v>
      </c>
      <c r="G612" s="133" t="s">
        <v>251</v>
      </c>
      <c r="H612" s="134">
        <v>13.195</v>
      </c>
      <c r="I612" s="135"/>
      <c r="J612" s="136">
        <f>ROUND(I612*H612,2)</f>
        <v>0</v>
      </c>
      <c r="K612" s="132" t="s">
        <v>21</v>
      </c>
      <c r="L612" s="137"/>
      <c r="M612" s="138" t="s">
        <v>21</v>
      </c>
      <c r="N612" s="139" t="s">
        <v>48</v>
      </c>
      <c r="P612" s="140">
        <f>O612*H612</f>
        <v>0</v>
      </c>
      <c r="Q612" s="140">
        <v>2.1900000000000001E-3</v>
      </c>
      <c r="R612" s="140">
        <f>Q612*H612</f>
        <v>2.8897050000000001E-2</v>
      </c>
      <c r="S612" s="140">
        <v>0</v>
      </c>
      <c r="T612" s="141">
        <f>S612*H612</f>
        <v>0</v>
      </c>
      <c r="AR612" s="142" t="s">
        <v>189</v>
      </c>
      <c r="AT612" s="142" t="s">
        <v>147</v>
      </c>
      <c r="AU612" s="142" t="s">
        <v>86</v>
      </c>
      <c r="AY612" s="18" t="s">
        <v>146</v>
      </c>
      <c r="BE612" s="143">
        <f>IF(N612="základní",J612,0)</f>
        <v>0</v>
      </c>
      <c r="BF612" s="143">
        <f>IF(N612="snížená",J612,0)</f>
        <v>0</v>
      </c>
      <c r="BG612" s="143">
        <f>IF(N612="zákl. přenesená",J612,0)</f>
        <v>0</v>
      </c>
      <c r="BH612" s="143">
        <f>IF(N612="sníž. přenesená",J612,0)</f>
        <v>0</v>
      </c>
      <c r="BI612" s="143">
        <f>IF(N612="nulová",J612,0)</f>
        <v>0</v>
      </c>
      <c r="BJ612" s="18" t="s">
        <v>84</v>
      </c>
      <c r="BK612" s="143">
        <f>ROUND(I612*H612,2)</f>
        <v>0</v>
      </c>
      <c r="BL612" s="18" t="s">
        <v>168</v>
      </c>
      <c r="BM612" s="142" t="s">
        <v>3399</v>
      </c>
    </row>
    <row r="613" spans="2:65" s="1" customFormat="1" ht="11.25">
      <c r="B613" s="33"/>
      <c r="D613" s="144" t="s">
        <v>154</v>
      </c>
      <c r="F613" s="145" t="s">
        <v>3398</v>
      </c>
      <c r="I613" s="146"/>
      <c r="L613" s="33"/>
      <c r="M613" s="147"/>
      <c r="T613" s="54"/>
      <c r="AT613" s="18" t="s">
        <v>154</v>
      </c>
      <c r="AU613" s="18" t="s">
        <v>86</v>
      </c>
    </row>
    <row r="614" spans="2:65" s="12" customFormat="1" ht="11.25">
      <c r="B614" s="163"/>
      <c r="D614" s="144" t="s">
        <v>476</v>
      </c>
      <c r="E614" s="164" t="s">
        <v>21</v>
      </c>
      <c r="F614" s="165" t="s">
        <v>3046</v>
      </c>
      <c r="H614" s="166">
        <v>13</v>
      </c>
      <c r="I614" s="167"/>
      <c r="L614" s="163"/>
      <c r="M614" s="168"/>
      <c r="T614" s="169"/>
      <c r="AT614" s="164" t="s">
        <v>476</v>
      </c>
      <c r="AU614" s="164" t="s">
        <v>86</v>
      </c>
      <c r="AV614" s="12" t="s">
        <v>86</v>
      </c>
      <c r="AW614" s="12" t="s">
        <v>38</v>
      </c>
      <c r="AX614" s="12" t="s">
        <v>84</v>
      </c>
      <c r="AY614" s="164" t="s">
        <v>146</v>
      </c>
    </row>
    <row r="615" spans="2:65" s="12" customFormat="1" ht="11.25">
      <c r="B615" s="163"/>
      <c r="D615" s="144" t="s">
        <v>476</v>
      </c>
      <c r="F615" s="165" t="s">
        <v>3400</v>
      </c>
      <c r="H615" s="166">
        <v>13.195</v>
      </c>
      <c r="I615" s="167"/>
      <c r="L615" s="163"/>
      <c r="M615" s="168"/>
      <c r="T615" s="169"/>
      <c r="AT615" s="164" t="s">
        <v>476</v>
      </c>
      <c r="AU615" s="164" t="s">
        <v>86</v>
      </c>
      <c r="AV615" s="12" t="s">
        <v>86</v>
      </c>
      <c r="AW615" s="12" t="s">
        <v>4</v>
      </c>
      <c r="AX615" s="12" t="s">
        <v>84</v>
      </c>
      <c r="AY615" s="164" t="s">
        <v>146</v>
      </c>
    </row>
    <row r="616" spans="2:65" s="1" customFormat="1" ht="21.75" customHeight="1">
      <c r="B616" s="33"/>
      <c r="C616" s="149" t="s">
        <v>666</v>
      </c>
      <c r="D616" s="149" t="s">
        <v>195</v>
      </c>
      <c r="E616" s="150" t="s">
        <v>1829</v>
      </c>
      <c r="F616" s="151" t="s">
        <v>1830</v>
      </c>
      <c r="G616" s="152" t="s">
        <v>251</v>
      </c>
      <c r="H616" s="153">
        <v>4.1500000000000004</v>
      </c>
      <c r="I616" s="154"/>
      <c r="J616" s="155">
        <f>ROUND(I616*H616,2)</f>
        <v>0</v>
      </c>
      <c r="K616" s="151" t="s">
        <v>967</v>
      </c>
      <c r="L616" s="33"/>
      <c r="M616" s="156" t="s">
        <v>21</v>
      </c>
      <c r="N616" s="157" t="s">
        <v>48</v>
      </c>
      <c r="P616" s="140">
        <f>O616*H616</f>
        <v>0</v>
      </c>
      <c r="Q616" s="140">
        <v>1.0000000000000001E-5</v>
      </c>
      <c r="R616" s="140">
        <f>Q616*H616</f>
        <v>4.1500000000000006E-5</v>
      </c>
      <c r="S616" s="140">
        <v>0</v>
      </c>
      <c r="T616" s="141">
        <f>S616*H616</f>
        <v>0</v>
      </c>
      <c r="AR616" s="142" t="s">
        <v>168</v>
      </c>
      <c r="AT616" s="142" t="s">
        <v>195</v>
      </c>
      <c r="AU616" s="142" t="s">
        <v>86</v>
      </c>
      <c r="AY616" s="18" t="s">
        <v>146</v>
      </c>
      <c r="BE616" s="143">
        <f>IF(N616="základní",J616,0)</f>
        <v>0</v>
      </c>
      <c r="BF616" s="143">
        <f>IF(N616="snížená",J616,0)</f>
        <v>0</v>
      </c>
      <c r="BG616" s="143">
        <f>IF(N616="zákl. přenesená",J616,0)</f>
        <v>0</v>
      </c>
      <c r="BH616" s="143">
        <f>IF(N616="sníž. přenesená",J616,0)</f>
        <v>0</v>
      </c>
      <c r="BI616" s="143">
        <f>IF(N616="nulová",J616,0)</f>
        <v>0</v>
      </c>
      <c r="BJ616" s="18" t="s">
        <v>84</v>
      </c>
      <c r="BK616" s="143">
        <f>ROUND(I616*H616,2)</f>
        <v>0</v>
      </c>
      <c r="BL616" s="18" t="s">
        <v>168</v>
      </c>
      <c r="BM616" s="142" t="s">
        <v>3401</v>
      </c>
    </row>
    <row r="617" spans="2:65" s="1" customFormat="1" ht="11.25">
      <c r="B617" s="33"/>
      <c r="D617" s="144" t="s">
        <v>154</v>
      </c>
      <c r="F617" s="145" t="s">
        <v>1832</v>
      </c>
      <c r="I617" s="146"/>
      <c r="L617" s="33"/>
      <c r="M617" s="147"/>
      <c r="T617" s="54"/>
      <c r="AT617" s="18" t="s">
        <v>154</v>
      </c>
      <c r="AU617" s="18" t="s">
        <v>86</v>
      </c>
    </row>
    <row r="618" spans="2:65" s="1" customFormat="1" ht="11.25">
      <c r="B618" s="33"/>
      <c r="D618" s="181" t="s">
        <v>970</v>
      </c>
      <c r="F618" s="182" t="s">
        <v>1833</v>
      </c>
      <c r="I618" s="146"/>
      <c r="L618" s="33"/>
      <c r="M618" s="147"/>
      <c r="T618" s="54"/>
      <c r="AT618" s="18" t="s">
        <v>970</v>
      </c>
      <c r="AU618" s="18" t="s">
        <v>86</v>
      </c>
    </row>
    <row r="619" spans="2:65" s="14" customFormat="1" ht="11.25">
      <c r="B619" s="183"/>
      <c r="D619" s="144" t="s">
        <v>476</v>
      </c>
      <c r="E619" s="184" t="s">
        <v>21</v>
      </c>
      <c r="F619" s="185" t="s">
        <v>3395</v>
      </c>
      <c r="H619" s="184" t="s">
        <v>21</v>
      </c>
      <c r="I619" s="186"/>
      <c r="L619" s="183"/>
      <c r="M619" s="187"/>
      <c r="T619" s="188"/>
      <c r="AT619" s="184" t="s">
        <v>476</v>
      </c>
      <c r="AU619" s="184" t="s">
        <v>86</v>
      </c>
      <c r="AV619" s="14" t="s">
        <v>84</v>
      </c>
      <c r="AW619" s="14" t="s">
        <v>38</v>
      </c>
      <c r="AX619" s="14" t="s">
        <v>77</v>
      </c>
      <c r="AY619" s="184" t="s">
        <v>146</v>
      </c>
    </row>
    <row r="620" spans="2:65" s="12" customFormat="1" ht="11.25">
      <c r="B620" s="163"/>
      <c r="D620" s="144" t="s">
        <v>476</v>
      </c>
      <c r="E620" s="164" t="s">
        <v>3050</v>
      </c>
      <c r="F620" s="165" t="s">
        <v>3051</v>
      </c>
      <c r="H620" s="166">
        <v>4.1500000000000004</v>
      </c>
      <c r="I620" s="167"/>
      <c r="L620" s="163"/>
      <c r="M620" s="168"/>
      <c r="T620" s="169"/>
      <c r="AT620" s="164" t="s">
        <v>476</v>
      </c>
      <c r="AU620" s="164" t="s">
        <v>86</v>
      </c>
      <c r="AV620" s="12" t="s">
        <v>86</v>
      </c>
      <c r="AW620" s="12" t="s">
        <v>38</v>
      </c>
      <c r="AX620" s="12" t="s">
        <v>84</v>
      </c>
      <c r="AY620" s="164" t="s">
        <v>146</v>
      </c>
    </row>
    <row r="621" spans="2:65" s="1" customFormat="1" ht="16.5" customHeight="1">
      <c r="B621" s="33"/>
      <c r="C621" s="130" t="s">
        <v>671</v>
      </c>
      <c r="D621" s="130" t="s">
        <v>147</v>
      </c>
      <c r="E621" s="131" t="s">
        <v>1836</v>
      </c>
      <c r="F621" s="132" t="s">
        <v>1837</v>
      </c>
      <c r="G621" s="133" t="s">
        <v>251</v>
      </c>
      <c r="H621" s="134">
        <v>4.2750000000000004</v>
      </c>
      <c r="I621" s="135"/>
      <c r="J621" s="136">
        <f>ROUND(I621*H621,2)</f>
        <v>0</v>
      </c>
      <c r="K621" s="132" t="s">
        <v>967</v>
      </c>
      <c r="L621" s="137"/>
      <c r="M621" s="138" t="s">
        <v>21</v>
      </c>
      <c r="N621" s="139" t="s">
        <v>48</v>
      </c>
      <c r="P621" s="140">
        <f>O621*H621</f>
        <v>0</v>
      </c>
      <c r="Q621" s="140">
        <v>2.5899999999999999E-3</v>
      </c>
      <c r="R621" s="140">
        <f>Q621*H621</f>
        <v>1.107225E-2</v>
      </c>
      <c r="S621" s="140">
        <v>0</v>
      </c>
      <c r="T621" s="141">
        <f>S621*H621</f>
        <v>0</v>
      </c>
      <c r="AR621" s="142" t="s">
        <v>189</v>
      </c>
      <c r="AT621" s="142" t="s">
        <v>147</v>
      </c>
      <c r="AU621" s="142" t="s">
        <v>86</v>
      </c>
      <c r="AY621" s="18" t="s">
        <v>146</v>
      </c>
      <c r="BE621" s="143">
        <f>IF(N621="základní",J621,0)</f>
        <v>0</v>
      </c>
      <c r="BF621" s="143">
        <f>IF(N621="snížená",J621,0)</f>
        <v>0</v>
      </c>
      <c r="BG621" s="143">
        <f>IF(N621="zákl. přenesená",J621,0)</f>
        <v>0</v>
      </c>
      <c r="BH621" s="143">
        <f>IF(N621="sníž. přenesená",J621,0)</f>
        <v>0</v>
      </c>
      <c r="BI621" s="143">
        <f>IF(N621="nulová",J621,0)</f>
        <v>0</v>
      </c>
      <c r="BJ621" s="18" t="s">
        <v>84</v>
      </c>
      <c r="BK621" s="143">
        <f>ROUND(I621*H621,2)</f>
        <v>0</v>
      </c>
      <c r="BL621" s="18" t="s">
        <v>168</v>
      </c>
      <c r="BM621" s="142" t="s">
        <v>3402</v>
      </c>
    </row>
    <row r="622" spans="2:65" s="1" customFormat="1" ht="11.25">
      <c r="B622" s="33"/>
      <c r="D622" s="144" t="s">
        <v>154</v>
      </c>
      <c r="F622" s="145" t="s">
        <v>1837</v>
      </c>
      <c r="I622" s="146"/>
      <c r="L622" s="33"/>
      <c r="M622" s="147"/>
      <c r="T622" s="54"/>
      <c r="AT622" s="18" t="s">
        <v>154</v>
      </c>
      <c r="AU622" s="18" t="s">
        <v>86</v>
      </c>
    </row>
    <row r="623" spans="2:65" s="12" customFormat="1" ht="11.25">
      <c r="B623" s="163"/>
      <c r="D623" s="144" t="s">
        <v>476</v>
      </c>
      <c r="E623" s="164" t="s">
        <v>21</v>
      </c>
      <c r="F623" s="165" t="s">
        <v>3050</v>
      </c>
      <c r="H623" s="166">
        <v>4.1500000000000004</v>
      </c>
      <c r="I623" s="167"/>
      <c r="L623" s="163"/>
      <c r="M623" s="168"/>
      <c r="T623" s="169"/>
      <c r="AT623" s="164" t="s">
        <v>476</v>
      </c>
      <c r="AU623" s="164" t="s">
        <v>86</v>
      </c>
      <c r="AV623" s="12" t="s">
        <v>86</v>
      </c>
      <c r="AW623" s="12" t="s">
        <v>38</v>
      </c>
      <c r="AX623" s="12" t="s">
        <v>84</v>
      </c>
      <c r="AY623" s="164" t="s">
        <v>146</v>
      </c>
    </row>
    <row r="624" spans="2:65" s="12" customFormat="1" ht="11.25">
      <c r="B624" s="163"/>
      <c r="D624" s="144" t="s">
        <v>476</v>
      </c>
      <c r="F624" s="165" t="s">
        <v>3403</v>
      </c>
      <c r="H624" s="166">
        <v>4.2750000000000004</v>
      </c>
      <c r="I624" s="167"/>
      <c r="L624" s="163"/>
      <c r="M624" s="168"/>
      <c r="T624" s="169"/>
      <c r="AT624" s="164" t="s">
        <v>476</v>
      </c>
      <c r="AU624" s="164" t="s">
        <v>86</v>
      </c>
      <c r="AV624" s="12" t="s">
        <v>86</v>
      </c>
      <c r="AW624" s="12" t="s">
        <v>4</v>
      </c>
      <c r="AX624" s="12" t="s">
        <v>84</v>
      </c>
      <c r="AY624" s="164" t="s">
        <v>146</v>
      </c>
    </row>
    <row r="625" spans="2:65" s="1" customFormat="1" ht="21.75" customHeight="1">
      <c r="B625" s="33"/>
      <c r="C625" s="149" t="s">
        <v>676</v>
      </c>
      <c r="D625" s="149" t="s">
        <v>195</v>
      </c>
      <c r="E625" s="150" t="s">
        <v>1851</v>
      </c>
      <c r="F625" s="151" t="s">
        <v>1852</v>
      </c>
      <c r="G625" s="152" t="s">
        <v>251</v>
      </c>
      <c r="H625" s="153">
        <v>35.5</v>
      </c>
      <c r="I625" s="154"/>
      <c r="J625" s="155">
        <f>ROUND(I625*H625,2)</f>
        <v>0</v>
      </c>
      <c r="K625" s="151" t="s">
        <v>967</v>
      </c>
      <c r="L625" s="33"/>
      <c r="M625" s="156" t="s">
        <v>21</v>
      </c>
      <c r="N625" s="157" t="s">
        <v>48</v>
      </c>
      <c r="P625" s="140">
        <f>O625*H625</f>
        <v>0</v>
      </c>
      <c r="Q625" s="140">
        <v>1.0000000000000001E-5</v>
      </c>
      <c r="R625" s="140">
        <f>Q625*H625</f>
        <v>3.5500000000000001E-4</v>
      </c>
      <c r="S625" s="140">
        <v>0</v>
      </c>
      <c r="T625" s="141">
        <f>S625*H625</f>
        <v>0</v>
      </c>
      <c r="AR625" s="142" t="s">
        <v>168</v>
      </c>
      <c r="AT625" s="142" t="s">
        <v>195</v>
      </c>
      <c r="AU625" s="142" t="s">
        <v>86</v>
      </c>
      <c r="AY625" s="18" t="s">
        <v>146</v>
      </c>
      <c r="BE625" s="143">
        <f>IF(N625="základní",J625,0)</f>
        <v>0</v>
      </c>
      <c r="BF625" s="143">
        <f>IF(N625="snížená",J625,0)</f>
        <v>0</v>
      </c>
      <c r="BG625" s="143">
        <f>IF(N625="zákl. přenesená",J625,0)</f>
        <v>0</v>
      </c>
      <c r="BH625" s="143">
        <f>IF(N625="sníž. přenesená",J625,0)</f>
        <v>0</v>
      </c>
      <c r="BI625" s="143">
        <f>IF(N625="nulová",J625,0)</f>
        <v>0</v>
      </c>
      <c r="BJ625" s="18" t="s">
        <v>84</v>
      </c>
      <c r="BK625" s="143">
        <f>ROUND(I625*H625,2)</f>
        <v>0</v>
      </c>
      <c r="BL625" s="18" t="s">
        <v>168</v>
      </c>
      <c r="BM625" s="142" t="s">
        <v>1853</v>
      </c>
    </row>
    <row r="626" spans="2:65" s="1" customFormat="1" ht="11.25">
      <c r="B626" s="33"/>
      <c r="D626" s="144" t="s">
        <v>154</v>
      </c>
      <c r="F626" s="145" t="s">
        <v>1854</v>
      </c>
      <c r="I626" s="146"/>
      <c r="L626" s="33"/>
      <c r="M626" s="147"/>
      <c r="T626" s="54"/>
      <c r="AT626" s="18" t="s">
        <v>154</v>
      </c>
      <c r="AU626" s="18" t="s">
        <v>86</v>
      </c>
    </row>
    <row r="627" spans="2:65" s="1" customFormat="1" ht="11.25">
      <c r="B627" s="33"/>
      <c r="D627" s="181" t="s">
        <v>970</v>
      </c>
      <c r="F627" s="182" t="s">
        <v>1855</v>
      </c>
      <c r="I627" s="146"/>
      <c r="L627" s="33"/>
      <c r="M627" s="147"/>
      <c r="T627" s="54"/>
      <c r="AT627" s="18" t="s">
        <v>970</v>
      </c>
      <c r="AU627" s="18" t="s">
        <v>86</v>
      </c>
    </row>
    <row r="628" spans="2:65" s="1" customFormat="1" ht="87.75">
      <c r="B628" s="33"/>
      <c r="D628" s="144" t="s">
        <v>984</v>
      </c>
      <c r="F628" s="148" t="s">
        <v>1856</v>
      </c>
      <c r="I628" s="146"/>
      <c r="L628" s="33"/>
      <c r="M628" s="147"/>
      <c r="T628" s="54"/>
      <c r="AT628" s="18" t="s">
        <v>984</v>
      </c>
      <c r="AU628" s="18" t="s">
        <v>86</v>
      </c>
    </row>
    <row r="629" spans="2:65" s="14" customFormat="1" ht="11.25">
      <c r="B629" s="183"/>
      <c r="D629" s="144" t="s">
        <v>476</v>
      </c>
      <c r="E629" s="184" t="s">
        <v>21</v>
      </c>
      <c r="F629" s="185" t="s">
        <v>3369</v>
      </c>
      <c r="H629" s="184" t="s">
        <v>21</v>
      </c>
      <c r="I629" s="186"/>
      <c r="L629" s="183"/>
      <c r="M629" s="187"/>
      <c r="T629" s="188"/>
      <c r="AT629" s="184" t="s">
        <v>476</v>
      </c>
      <c r="AU629" s="184" t="s">
        <v>86</v>
      </c>
      <c r="AV629" s="14" t="s">
        <v>84</v>
      </c>
      <c r="AW629" s="14" t="s">
        <v>38</v>
      </c>
      <c r="AX629" s="14" t="s">
        <v>77</v>
      </c>
      <c r="AY629" s="184" t="s">
        <v>146</v>
      </c>
    </row>
    <row r="630" spans="2:65" s="14" customFormat="1" ht="11.25">
      <c r="B630" s="183"/>
      <c r="D630" s="144" t="s">
        <v>476</v>
      </c>
      <c r="E630" s="184" t="s">
        <v>21</v>
      </c>
      <c r="F630" s="185" t="s">
        <v>3131</v>
      </c>
      <c r="H630" s="184" t="s">
        <v>21</v>
      </c>
      <c r="I630" s="186"/>
      <c r="L630" s="183"/>
      <c r="M630" s="187"/>
      <c r="T630" s="188"/>
      <c r="AT630" s="184" t="s">
        <v>476</v>
      </c>
      <c r="AU630" s="184" t="s">
        <v>86</v>
      </c>
      <c r="AV630" s="14" t="s">
        <v>84</v>
      </c>
      <c r="AW630" s="14" t="s">
        <v>38</v>
      </c>
      <c r="AX630" s="14" t="s">
        <v>77</v>
      </c>
      <c r="AY630" s="184" t="s">
        <v>146</v>
      </c>
    </row>
    <row r="631" spans="2:65" s="12" customFormat="1" ht="11.25">
      <c r="B631" s="163"/>
      <c r="D631" s="144" t="s">
        <v>476</v>
      </c>
      <c r="E631" s="164" t="s">
        <v>21</v>
      </c>
      <c r="F631" s="165" t="s">
        <v>3404</v>
      </c>
      <c r="H631" s="166">
        <v>6.4</v>
      </c>
      <c r="I631" s="167"/>
      <c r="L631" s="163"/>
      <c r="M631" s="168"/>
      <c r="T631" s="169"/>
      <c r="AT631" s="164" t="s">
        <v>476</v>
      </c>
      <c r="AU631" s="164" t="s">
        <v>86</v>
      </c>
      <c r="AV631" s="12" t="s">
        <v>86</v>
      </c>
      <c r="AW631" s="12" t="s">
        <v>38</v>
      </c>
      <c r="AX631" s="12" t="s">
        <v>77</v>
      </c>
      <c r="AY631" s="164" t="s">
        <v>146</v>
      </c>
    </row>
    <row r="632" spans="2:65" s="14" customFormat="1" ht="11.25">
      <c r="B632" s="183"/>
      <c r="D632" s="144" t="s">
        <v>476</v>
      </c>
      <c r="E632" s="184" t="s">
        <v>21</v>
      </c>
      <c r="F632" s="185" t="s">
        <v>3405</v>
      </c>
      <c r="H632" s="184" t="s">
        <v>21</v>
      </c>
      <c r="I632" s="186"/>
      <c r="L632" s="183"/>
      <c r="M632" s="187"/>
      <c r="T632" s="188"/>
      <c r="AT632" s="184" t="s">
        <v>476</v>
      </c>
      <c r="AU632" s="184" t="s">
        <v>86</v>
      </c>
      <c r="AV632" s="14" t="s">
        <v>84</v>
      </c>
      <c r="AW632" s="14" t="s">
        <v>38</v>
      </c>
      <c r="AX632" s="14" t="s">
        <v>77</v>
      </c>
      <c r="AY632" s="184" t="s">
        <v>146</v>
      </c>
    </row>
    <row r="633" spans="2:65" s="14" customFormat="1" ht="11.25">
      <c r="B633" s="183"/>
      <c r="D633" s="144" t="s">
        <v>476</v>
      </c>
      <c r="E633" s="184" t="s">
        <v>21</v>
      </c>
      <c r="F633" s="185" t="s">
        <v>3133</v>
      </c>
      <c r="H633" s="184" t="s">
        <v>21</v>
      </c>
      <c r="I633" s="186"/>
      <c r="L633" s="183"/>
      <c r="M633" s="187"/>
      <c r="T633" s="188"/>
      <c r="AT633" s="184" t="s">
        <v>476</v>
      </c>
      <c r="AU633" s="184" t="s">
        <v>86</v>
      </c>
      <c r="AV633" s="14" t="s">
        <v>84</v>
      </c>
      <c r="AW633" s="14" t="s">
        <v>38</v>
      </c>
      <c r="AX633" s="14" t="s">
        <v>77</v>
      </c>
      <c r="AY633" s="184" t="s">
        <v>146</v>
      </c>
    </row>
    <row r="634" spans="2:65" s="12" customFormat="1" ht="11.25">
      <c r="B634" s="163"/>
      <c r="D634" s="144" t="s">
        <v>476</v>
      </c>
      <c r="E634" s="164" t="s">
        <v>21</v>
      </c>
      <c r="F634" s="165" t="s">
        <v>3406</v>
      </c>
      <c r="H634" s="166">
        <v>5.5</v>
      </c>
      <c r="I634" s="167"/>
      <c r="L634" s="163"/>
      <c r="M634" s="168"/>
      <c r="T634" s="169"/>
      <c r="AT634" s="164" t="s">
        <v>476</v>
      </c>
      <c r="AU634" s="164" t="s">
        <v>86</v>
      </c>
      <c r="AV634" s="12" t="s">
        <v>86</v>
      </c>
      <c r="AW634" s="12" t="s">
        <v>38</v>
      </c>
      <c r="AX634" s="12" t="s">
        <v>77</v>
      </c>
      <c r="AY634" s="164" t="s">
        <v>146</v>
      </c>
    </row>
    <row r="635" spans="2:65" s="14" customFormat="1" ht="11.25">
      <c r="B635" s="183"/>
      <c r="D635" s="144" t="s">
        <v>476</v>
      </c>
      <c r="E635" s="184" t="s">
        <v>21</v>
      </c>
      <c r="F635" s="185" t="s">
        <v>3135</v>
      </c>
      <c r="H635" s="184" t="s">
        <v>21</v>
      </c>
      <c r="I635" s="186"/>
      <c r="L635" s="183"/>
      <c r="M635" s="187"/>
      <c r="T635" s="188"/>
      <c r="AT635" s="184" t="s">
        <v>476</v>
      </c>
      <c r="AU635" s="184" t="s">
        <v>86</v>
      </c>
      <c r="AV635" s="14" t="s">
        <v>84</v>
      </c>
      <c r="AW635" s="14" t="s">
        <v>38</v>
      </c>
      <c r="AX635" s="14" t="s">
        <v>77</v>
      </c>
      <c r="AY635" s="184" t="s">
        <v>146</v>
      </c>
    </row>
    <row r="636" spans="2:65" s="12" customFormat="1" ht="11.25">
      <c r="B636" s="163"/>
      <c r="D636" s="144" t="s">
        <v>476</v>
      </c>
      <c r="E636" s="164" t="s">
        <v>21</v>
      </c>
      <c r="F636" s="165" t="s">
        <v>3407</v>
      </c>
      <c r="H636" s="166">
        <v>5.6</v>
      </c>
      <c r="I636" s="167"/>
      <c r="L636" s="163"/>
      <c r="M636" s="168"/>
      <c r="T636" s="169"/>
      <c r="AT636" s="164" t="s">
        <v>476</v>
      </c>
      <c r="AU636" s="164" t="s">
        <v>86</v>
      </c>
      <c r="AV636" s="12" t="s">
        <v>86</v>
      </c>
      <c r="AW636" s="12" t="s">
        <v>38</v>
      </c>
      <c r="AX636" s="12" t="s">
        <v>77</v>
      </c>
      <c r="AY636" s="164" t="s">
        <v>146</v>
      </c>
    </row>
    <row r="637" spans="2:65" s="14" customFormat="1" ht="11.25">
      <c r="B637" s="183"/>
      <c r="D637" s="144" t="s">
        <v>476</v>
      </c>
      <c r="E637" s="184" t="s">
        <v>21</v>
      </c>
      <c r="F637" s="185" t="s">
        <v>3137</v>
      </c>
      <c r="H637" s="184" t="s">
        <v>21</v>
      </c>
      <c r="I637" s="186"/>
      <c r="L637" s="183"/>
      <c r="M637" s="187"/>
      <c r="T637" s="188"/>
      <c r="AT637" s="184" t="s">
        <v>476</v>
      </c>
      <c r="AU637" s="184" t="s">
        <v>86</v>
      </c>
      <c r="AV637" s="14" t="s">
        <v>84</v>
      </c>
      <c r="AW637" s="14" t="s">
        <v>38</v>
      </c>
      <c r="AX637" s="14" t="s">
        <v>77</v>
      </c>
      <c r="AY637" s="184" t="s">
        <v>146</v>
      </c>
    </row>
    <row r="638" spans="2:65" s="12" customFormat="1" ht="11.25">
      <c r="B638" s="163"/>
      <c r="D638" s="144" t="s">
        <v>476</v>
      </c>
      <c r="E638" s="164" t="s">
        <v>21</v>
      </c>
      <c r="F638" s="165" t="s">
        <v>3408</v>
      </c>
      <c r="H638" s="166">
        <v>18</v>
      </c>
      <c r="I638" s="167"/>
      <c r="L638" s="163"/>
      <c r="M638" s="168"/>
      <c r="T638" s="169"/>
      <c r="AT638" s="164" t="s">
        <v>476</v>
      </c>
      <c r="AU638" s="164" t="s">
        <v>86</v>
      </c>
      <c r="AV638" s="12" t="s">
        <v>86</v>
      </c>
      <c r="AW638" s="12" t="s">
        <v>38</v>
      </c>
      <c r="AX638" s="12" t="s">
        <v>77</v>
      </c>
      <c r="AY638" s="164" t="s">
        <v>146</v>
      </c>
    </row>
    <row r="639" spans="2:65" s="13" customFormat="1" ht="11.25">
      <c r="B639" s="170"/>
      <c r="D639" s="144" t="s">
        <v>476</v>
      </c>
      <c r="E639" s="171" t="s">
        <v>3048</v>
      </c>
      <c r="F639" s="172" t="s">
        <v>479</v>
      </c>
      <c r="H639" s="173">
        <v>35.5</v>
      </c>
      <c r="I639" s="174"/>
      <c r="L639" s="170"/>
      <c r="M639" s="175"/>
      <c r="T639" s="176"/>
      <c r="AT639" s="171" t="s">
        <v>476</v>
      </c>
      <c r="AU639" s="171" t="s">
        <v>86</v>
      </c>
      <c r="AV639" s="13" t="s">
        <v>168</v>
      </c>
      <c r="AW639" s="13" t="s">
        <v>38</v>
      </c>
      <c r="AX639" s="13" t="s">
        <v>84</v>
      </c>
      <c r="AY639" s="171" t="s">
        <v>146</v>
      </c>
    </row>
    <row r="640" spans="2:65" s="1" customFormat="1" ht="16.5" customHeight="1">
      <c r="B640" s="33"/>
      <c r="C640" s="130" t="s">
        <v>681</v>
      </c>
      <c r="D640" s="130" t="s">
        <v>147</v>
      </c>
      <c r="E640" s="131" t="s">
        <v>1859</v>
      </c>
      <c r="F640" s="132" t="s">
        <v>1860</v>
      </c>
      <c r="G640" s="133" t="s">
        <v>251</v>
      </c>
      <c r="H640" s="134">
        <v>35.5</v>
      </c>
      <c r="I640" s="135"/>
      <c r="J640" s="136">
        <f>ROUND(I640*H640,2)</f>
        <v>0</v>
      </c>
      <c r="K640" s="132" t="s">
        <v>967</v>
      </c>
      <c r="L640" s="137"/>
      <c r="M640" s="138" t="s">
        <v>21</v>
      </c>
      <c r="N640" s="139" t="s">
        <v>48</v>
      </c>
      <c r="P640" s="140">
        <f>O640*H640</f>
        <v>0</v>
      </c>
      <c r="Q640" s="140">
        <v>4.6899999999999997E-3</v>
      </c>
      <c r="R640" s="140">
        <f>Q640*H640</f>
        <v>0.166495</v>
      </c>
      <c r="S640" s="140">
        <v>0</v>
      </c>
      <c r="T640" s="141">
        <f>S640*H640</f>
        <v>0</v>
      </c>
      <c r="AR640" s="142" t="s">
        <v>189</v>
      </c>
      <c r="AT640" s="142" t="s">
        <v>147</v>
      </c>
      <c r="AU640" s="142" t="s">
        <v>86</v>
      </c>
      <c r="AY640" s="18" t="s">
        <v>146</v>
      </c>
      <c r="BE640" s="143">
        <f>IF(N640="základní",J640,0)</f>
        <v>0</v>
      </c>
      <c r="BF640" s="143">
        <f>IF(N640="snížená",J640,0)</f>
        <v>0</v>
      </c>
      <c r="BG640" s="143">
        <f>IF(N640="zákl. přenesená",J640,0)</f>
        <v>0</v>
      </c>
      <c r="BH640" s="143">
        <f>IF(N640="sníž. přenesená",J640,0)</f>
        <v>0</v>
      </c>
      <c r="BI640" s="143">
        <f>IF(N640="nulová",J640,0)</f>
        <v>0</v>
      </c>
      <c r="BJ640" s="18" t="s">
        <v>84</v>
      </c>
      <c r="BK640" s="143">
        <f>ROUND(I640*H640,2)</f>
        <v>0</v>
      </c>
      <c r="BL640" s="18" t="s">
        <v>168</v>
      </c>
      <c r="BM640" s="142" t="s">
        <v>1861</v>
      </c>
    </row>
    <row r="641" spans="2:65" s="1" customFormat="1" ht="11.25">
      <c r="B641" s="33"/>
      <c r="D641" s="144" t="s">
        <v>154</v>
      </c>
      <c r="F641" s="145" t="s">
        <v>1860</v>
      </c>
      <c r="I641" s="146"/>
      <c r="L641" s="33"/>
      <c r="M641" s="147"/>
      <c r="T641" s="54"/>
      <c r="AT641" s="18" t="s">
        <v>154</v>
      </c>
      <c r="AU641" s="18" t="s">
        <v>86</v>
      </c>
    </row>
    <row r="642" spans="2:65" s="12" customFormat="1" ht="11.25">
      <c r="B642" s="163"/>
      <c r="D642" s="144" t="s">
        <v>476</v>
      </c>
      <c r="E642" s="164" t="s">
        <v>21</v>
      </c>
      <c r="F642" s="165" t="s">
        <v>3048</v>
      </c>
      <c r="H642" s="166">
        <v>35.5</v>
      </c>
      <c r="I642" s="167"/>
      <c r="L642" s="163"/>
      <c r="M642" s="168"/>
      <c r="T642" s="169"/>
      <c r="AT642" s="164" t="s">
        <v>476</v>
      </c>
      <c r="AU642" s="164" t="s">
        <v>86</v>
      </c>
      <c r="AV642" s="12" t="s">
        <v>86</v>
      </c>
      <c r="AW642" s="12" t="s">
        <v>38</v>
      </c>
      <c r="AX642" s="12" t="s">
        <v>84</v>
      </c>
      <c r="AY642" s="164" t="s">
        <v>146</v>
      </c>
    </row>
    <row r="643" spans="2:65" s="1" customFormat="1" ht="16.5" customHeight="1">
      <c r="B643" s="33"/>
      <c r="C643" s="149" t="s">
        <v>686</v>
      </c>
      <c r="D643" s="149" t="s">
        <v>195</v>
      </c>
      <c r="E643" s="150" t="s">
        <v>3409</v>
      </c>
      <c r="F643" s="151" t="s">
        <v>3410</v>
      </c>
      <c r="G643" s="152" t="s">
        <v>786</v>
      </c>
      <c r="H643" s="153">
        <v>1</v>
      </c>
      <c r="I643" s="154"/>
      <c r="J643" s="155">
        <f>ROUND(I643*H643,2)</f>
        <v>0</v>
      </c>
      <c r="K643" s="151" t="s">
        <v>967</v>
      </c>
      <c r="L643" s="33"/>
      <c r="M643" s="156" t="s">
        <v>21</v>
      </c>
      <c r="N643" s="157" t="s">
        <v>48</v>
      </c>
      <c r="P643" s="140">
        <f>O643*H643</f>
        <v>0</v>
      </c>
      <c r="Q643" s="140">
        <v>0</v>
      </c>
      <c r="R643" s="140">
        <f>Q643*H643</f>
        <v>0</v>
      </c>
      <c r="S643" s="140">
        <v>0</v>
      </c>
      <c r="T643" s="141">
        <f>S643*H643</f>
        <v>0</v>
      </c>
      <c r="AR643" s="142" t="s">
        <v>168</v>
      </c>
      <c r="AT643" s="142" t="s">
        <v>195</v>
      </c>
      <c r="AU643" s="142" t="s">
        <v>86</v>
      </c>
      <c r="AY643" s="18" t="s">
        <v>146</v>
      </c>
      <c r="BE643" s="143">
        <f>IF(N643="základní",J643,0)</f>
        <v>0</v>
      </c>
      <c r="BF643" s="143">
        <f>IF(N643="snížená",J643,0)</f>
        <v>0</v>
      </c>
      <c r="BG643" s="143">
        <f>IF(N643="zákl. přenesená",J643,0)</f>
        <v>0</v>
      </c>
      <c r="BH643" s="143">
        <f>IF(N643="sníž. přenesená",J643,0)</f>
        <v>0</v>
      </c>
      <c r="BI643" s="143">
        <f>IF(N643="nulová",J643,0)</f>
        <v>0</v>
      </c>
      <c r="BJ643" s="18" t="s">
        <v>84</v>
      </c>
      <c r="BK643" s="143">
        <f>ROUND(I643*H643,2)</f>
        <v>0</v>
      </c>
      <c r="BL643" s="18" t="s">
        <v>168</v>
      </c>
      <c r="BM643" s="142" t="s">
        <v>3411</v>
      </c>
    </row>
    <row r="644" spans="2:65" s="1" customFormat="1" ht="19.5">
      <c r="B644" s="33"/>
      <c r="D644" s="144" t="s">
        <v>154</v>
      </c>
      <c r="F644" s="145" t="s">
        <v>3412</v>
      </c>
      <c r="I644" s="146"/>
      <c r="L644" s="33"/>
      <c r="M644" s="147"/>
      <c r="T644" s="54"/>
      <c r="AT644" s="18" t="s">
        <v>154</v>
      </c>
      <c r="AU644" s="18" t="s">
        <v>86</v>
      </c>
    </row>
    <row r="645" spans="2:65" s="1" customFormat="1" ht="11.25">
      <c r="B645" s="33"/>
      <c r="D645" s="181" t="s">
        <v>970</v>
      </c>
      <c r="F645" s="182" t="s">
        <v>3413</v>
      </c>
      <c r="I645" s="146"/>
      <c r="L645" s="33"/>
      <c r="M645" s="147"/>
      <c r="T645" s="54"/>
      <c r="AT645" s="18" t="s">
        <v>970</v>
      </c>
      <c r="AU645" s="18" t="s">
        <v>86</v>
      </c>
    </row>
    <row r="646" spans="2:65" s="14" customFormat="1" ht="11.25">
      <c r="B646" s="183"/>
      <c r="D646" s="144" t="s">
        <v>476</v>
      </c>
      <c r="E646" s="184" t="s">
        <v>21</v>
      </c>
      <c r="F646" s="185" t="s">
        <v>3235</v>
      </c>
      <c r="H646" s="184" t="s">
        <v>21</v>
      </c>
      <c r="I646" s="186"/>
      <c r="L646" s="183"/>
      <c r="M646" s="187"/>
      <c r="T646" s="188"/>
      <c r="AT646" s="184" t="s">
        <v>476</v>
      </c>
      <c r="AU646" s="184" t="s">
        <v>86</v>
      </c>
      <c r="AV646" s="14" t="s">
        <v>84</v>
      </c>
      <c r="AW646" s="14" t="s">
        <v>38</v>
      </c>
      <c r="AX646" s="14" t="s">
        <v>77</v>
      </c>
      <c r="AY646" s="184" t="s">
        <v>146</v>
      </c>
    </row>
    <row r="647" spans="2:65" s="14" customFormat="1" ht="11.25">
      <c r="B647" s="183"/>
      <c r="D647" s="144" t="s">
        <v>476</v>
      </c>
      <c r="E647" s="184" t="s">
        <v>21</v>
      </c>
      <c r="F647" s="185" t="s">
        <v>3414</v>
      </c>
      <c r="H647" s="184" t="s">
        <v>21</v>
      </c>
      <c r="I647" s="186"/>
      <c r="L647" s="183"/>
      <c r="M647" s="187"/>
      <c r="T647" s="188"/>
      <c r="AT647" s="184" t="s">
        <v>476</v>
      </c>
      <c r="AU647" s="184" t="s">
        <v>86</v>
      </c>
      <c r="AV647" s="14" t="s">
        <v>84</v>
      </c>
      <c r="AW647" s="14" t="s">
        <v>38</v>
      </c>
      <c r="AX647" s="14" t="s">
        <v>77</v>
      </c>
      <c r="AY647" s="184" t="s">
        <v>146</v>
      </c>
    </row>
    <row r="648" spans="2:65" s="12" customFormat="1" ht="11.25">
      <c r="B648" s="163"/>
      <c r="D648" s="144" t="s">
        <v>476</v>
      </c>
      <c r="E648" s="164" t="s">
        <v>21</v>
      </c>
      <c r="F648" s="165" t="s">
        <v>84</v>
      </c>
      <c r="H648" s="166">
        <v>1</v>
      </c>
      <c r="I648" s="167"/>
      <c r="L648" s="163"/>
      <c r="M648" s="168"/>
      <c r="T648" s="169"/>
      <c r="AT648" s="164" t="s">
        <v>476</v>
      </c>
      <c r="AU648" s="164" t="s">
        <v>86</v>
      </c>
      <c r="AV648" s="12" t="s">
        <v>86</v>
      </c>
      <c r="AW648" s="12" t="s">
        <v>38</v>
      </c>
      <c r="AX648" s="12" t="s">
        <v>84</v>
      </c>
      <c r="AY648" s="164" t="s">
        <v>146</v>
      </c>
    </row>
    <row r="649" spans="2:65" s="1" customFormat="1" ht="16.5" customHeight="1">
      <c r="B649" s="33"/>
      <c r="C649" s="130" t="s">
        <v>691</v>
      </c>
      <c r="D649" s="130" t="s">
        <v>147</v>
      </c>
      <c r="E649" s="131" t="s">
        <v>3415</v>
      </c>
      <c r="F649" s="132" t="s">
        <v>3416</v>
      </c>
      <c r="G649" s="133" t="s">
        <v>786</v>
      </c>
      <c r="H649" s="134">
        <v>1</v>
      </c>
      <c r="I649" s="135"/>
      <c r="J649" s="136">
        <f>ROUND(I649*H649,2)</f>
        <v>0</v>
      </c>
      <c r="K649" s="132" t="s">
        <v>967</v>
      </c>
      <c r="L649" s="137"/>
      <c r="M649" s="138" t="s">
        <v>21</v>
      </c>
      <c r="N649" s="139" t="s">
        <v>48</v>
      </c>
      <c r="P649" s="140">
        <f>O649*H649</f>
        <v>0</v>
      </c>
      <c r="Q649" s="140">
        <v>1E-3</v>
      </c>
      <c r="R649" s="140">
        <f>Q649*H649</f>
        <v>1E-3</v>
      </c>
      <c r="S649" s="140">
        <v>0</v>
      </c>
      <c r="T649" s="141">
        <f>S649*H649</f>
        <v>0</v>
      </c>
      <c r="AR649" s="142" t="s">
        <v>189</v>
      </c>
      <c r="AT649" s="142" t="s">
        <v>147</v>
      </c>
      <c r="AU649" s="142" t="s">
        <v>86</v>
      </c>
      <c r="AY649" s="18" t="s">
        <v>146</v>
      </c>
      <c r="BE649" s="143">
        <f>IF(N649="základní",J649,0)</f>
        <v>0</v>
      </c>
      <c r="BF649" s="143">
        <f>IF(N649="snížená",J649,0)</f>
        <v>0</v>
      </c>
      <c r="BG649" s="143">
        <f>IF(N649="zákl. přenesená",J649,0)</f>
        <v>0</v>
      </c>
      <c r="BH649" s="143">
        <f>IF(N649="sníž. přenesená",J649,0)</f>
        <v>0</v>
      </c>
      <c r="BI649" s="143">
        <f>IF(N649="nulová",J649,0)</f>
        <v>0</v>
      </c>
      <c r="BJ649" s="18" t="s">
        <v>84</v>
      </c>
      <c r="BK649" s="143">
        <f>ROUND(I649*H649,2)</f>
        <v>0</v>
      </c>
      <c r="BL649" s="18" t="s">
        <v>168</v>
      </c>
      <c r="BM649" s="142" t="s">
        <v>3417</v>
      </c>
    </row>
    <row r="650" spans="2:65" s="1" customFormat="1" ht="11.25">
      <c r="B650" s="33"/>
      <c r="D650" s="144" t="s">
        <v>154</v>
      </c>
      <c r="F650" s="145" t="s">
        <v>3416</v>
      </c>
      <c r="I650" s="146"/>
      <c r="L650" s="33"/>
      <c r="M650" s="147"/>
      <c r="T650" s="54"/>
      <c r="AT650" s="18" t="s">
        <v>154</v>
      </c>
      <c r="AU650" s="18" t="s">
        <v>86</v>
      </c>
    </row>
    <row r="651" spans="2:65" s="14" customFormat="1" ht="11.25">
      <c r="B651" s="183"/>
      <c r="D651" s="144" t="s">
        <v>476</v>
      </c>
      <c r="E651" s="184" t="s">
        <v>21</v>
      </c>
      <c r="F651" s="185" t="s">
        <v>3235</v>
      </c>
      <c r="H651" s="184" t="s">
        <v>21</v>
      </c>
      <c r="I651" s="186"/>
      <c r="L651" s="183"/>
      <c r="M651" s="187"/>
      <c r="T651" s="188"/>
      <c r="AT651" s="184" t="s">
        <v>476</v>
      </c>
      <c r="AU651" s="184" t="s">
        <v>86</v>
      </c>
      <c r="AV651" s="14" t="s">
        <v>84</v>
      </c>
      <c r="AW651" s="14" t="s">
        <v>38</v>
      </c>
      <c r="AX651" s="14" t="s">
        <v>77</v>
      </c>
      <c r="AY651" s="184" t="s">
        <v>146</v>
      </c>
    </row>
    <row r="652" spans="2:65" s="14" customFormat="1" ht="11.25">
      <c r="B652" s="183"/>
      <c r="D652" s="144" t="s">
        <v>476</v>
      </c>
      <c r="E652" s="184" t="s">
        <v>21</v>
      </c>
      <c r="F652" s="185" t="s">
        <v>3414</v>
      </c>
      <c r="H652" s="184" t="s">
        <v>21</v>
      </c>
      <c r="I652" s="186"/>
      <c r="L652" s="183"/>
      <c r="M652" s="187"/>
      <c r="T652" s="188"/>
      <c r="AT652" s="184" t="s">
        <v>476</v>
      </c>
      <c r="AU652" s="184" t="s">
        <v>86</v>
      </c>
      <c r="AV652" s="14" t="s">
        <v>84</v>
      </c>
      <c r="AW652" s="14" t="s">
        <v>38</v>
      </c>
      <c r="AX652" s="14" t="s">
        <v>77</v>
      </c>
      <c r="AY652" s="184" t="s">
        <v>146</v>
      </c>
    </row>
    <row r="653" spans="2:65" s="12" customFormat="1" ht="11.25">
      <c r="B653" s="163"/>
      <c r="D653" s="144" t="s">
        <v>476</v>
      </c>
      <c r="E653" s="164" t="s">
        <v>21</v>
      </c>
      <c r="F653" s="165" t="s">
        <v>84</v>
      </c>
      <c r="H653" s="166">
        <v>1</v>
      </c>
      <c r="I653" s="167"/>
      <c r="L653" s="163"/>
      <c r="M653" s="168"/>
      <c r="T653" s="169"/>
      <c r="AT653" s="164" t="s">
        <v>476</v>
      </c>
      <c r="AU653" s="164" t="s">
        <v>86</v>
      </c>
      <c r="AV653" s="12" t="s">
        <v>86</v>
      </c>
      <c r="AW653" s="12" t="s">
        <v>38</v>
      </c>
      <c r="AX653" s="12" t="s">
        <v>84</v>
      </c>
      <c r="AY653" s="164" t="s">
        <v>146</v>
      </c>
    </row>
    <row r="654" spans="2:65" s="1" customFormat="1" ht="16.5" customHeight="1">
      <c r="B654" s="33"/>
      <c r="C654" s="149" t="s">
        <v>696</v>
      </c>
      <c r="D654" s="149" t="s">
        <v>195</v>
      </c>
      <c r="E654" s="150" t="s">
        <v>1876</v>
      </c>
      <c r="F654" s="151" t="s">
        <v>1877</v>
      </c>
      <c r="G654" s="152" t="s">
        <v>738</v>
      </c>
      <c r="H654" s="153">
        <v>23.152999999999999</v>
      </c>
      <c r="I654" s="154"/>
      <c r="J654" s="155">
        <f>ROUND(I654*H654,2)</f>
        <v>0</v>
      </c>
      <c r="K654" s="151" t="s">
        <v>967</v>
      </c>
      <c r="L654" s="33"/>
      <c r="M654" s="156" t="s">
        <v>21</v>
      </c>
      <c r="N654" s="157" t="s">
        <v>48</v>
      </c>
      <c r="P654" s="140">
        <f>O654*H654</f>
        <v>0</v>
      </c>
      <c r="Q654" s="140">
        <v>0</v>
      </c>
      <c r="R654" s="140">
        <f>Q654*H654</f>
        <v>0</v>
      </c>
      <c r="S654" s="140">
        <v>0.6</v>
      </c>
      <c r="T654" s="141">
        <f>S654*H654</f>
        <v>13.891799999999998</v>
      </c>
      <c r="AR654" s="142" t="s">
        <v>168</v>
      </c>
      <c r="AT654" s="142" t="s">
        <v>195</v>
      </c>
      <c r="AU654" s="142" t="s">
        <v>86</v>
      </c>
      <c r="AY654" s="18" t="s">
        <v>146</v>
      </c>
      <c r="BE654" s="143">
        <f>IF(N654="základní",J654,0)</f>
        <v>0</v>
      </c>
      <c r="BF654" s="143">
        <f>IF(N654="snížená",J654,0)</f>
        <v>0</v>
      </c>
      <c r="BG654" s="143">
        <f>IF(N654="zákl. přenesená",J654,0)</f>
        <v>0</v>
      </c>
      <c r="BH654" s="143">
        <f>IF(N654="sníž. přenesená",J654,0)</f>
        <v>0</v>
      </c>
      <c r="BI654" s="143">
        <f>IF(N654="nulová",J654,0)</f>
        <v>0</v>
      </c>
      <c r="BJ654" s="18" t="s">
        <v>84</v>
      </c>
      <c r="BK654" s="143">
        <f>ROUND(I654*H654,2)</f>
        <v>0</v>
      </c>
      <c r="BL654" s="18" t="s">
        <v>168</v>
      </c>
      <c r="BM654" s="142" t="s">
        <v>1878</v>
      </c>
    </row>
    <row r="655" spans="2:65" s="1" customFormat="1" ht="11.25">
      <c r="B655" s="33"/>
      <c r="D655" s="144" t="s">
        <v>154</v>
      </c>
      <c r="F655" s="145" t="s">
        <v>1879</v>
      </c>
      <c r="I655" s="146"/>
      <c r="L655" s="33"/>
      <c r="M655" s="147"/>
      <c r="T655" s="54"/>
      <c r="AT655" s="18" t="s">
        <v>154</v>
      </c>
      <c r="AU655" s="18" t="s">
        <v>86</v>
      </c>
    </row>
    <row r="656" spans="2:65" s="1" customFormat="1" ht="11.25">
      <c r="B656" s="33"/>
      <c r="D656" s="181" t="s">
        <v>970</v>
      </c>
      <c r="F656" s="182" t="s">
        <v>1880</v>
      </c>
      <c r="I656" s="146"/>
      <c r="L656" s="33"/>
      <c r="M656" s="147"/>
      <c r="T656" s="54"/>
      <c r="AT656" s="18" t="s">
        <v>970</v>
      </c>
      <c r="AU656" s="18" t="s">
        <v>86</v>
      </c>
    </row>
    <row r="657" spans="2:65" s="14" customFormat="1" ht="11.25">
      <c r="B657" s="183"/>
      <c r="D657" s="144" t="s">
        <v>476</v>
      </c>
      <c r="E657" s="184" t="s">
        <v>21</v>
      </c>
      <c r="F657" s="185" t="s">
        <v>3418</v>
      </c>
      <c r="H657" s="184" t="s">
        <v>21</v>
      </c>
      <c r="I657" s="186"/>
      <c r="L657" s="183"/>
      <c r="M657" s="187"/>
      <c r="T657" s="188"/>
      <c r="AT657" s="184" t="s">
        <v>476</v>
      </c>
      <c r="AU657" s="184" t="s">
        <v>86</v>
      </c>
      <c r="AV657" s="14" t="s">
        <v>84</v>
      </c>
      <c r="AW657" s="14" t="s">
        <v>38</v>
      </c>
      <c r="AX657" s="14" t="s">
        <v>77</v>
      </c>
      <c r="AY657" s="184" t="s">
        <v>146</v>
      </c>
    </row>
    <row r="658" spans="2:65" s="14" customFormat="1" ht="11.25">
      <c r="B658" s="183"/>
      <c r="D658" s="144" t="s">
        <v>476</v>
      </c>
      <c r="E658" s="184" t="s">
        <v>21</v>
      </c>
      <c r="F658" s="185" t="s">
        <v>3419</v>
      </c>
      <c r="H658" s="184" t="s">
        <v>21</v>
      </c>
      <c r="I658" s="186"/>
      <c r="L658" s="183"/>
      <c r="M658" s="187"/>
      <c r="T658" s="188"/>
      <c r="AT658" s="184" t="s">
        <v>476</v>
      </c>
      <c r="AU658" s="184" t="s">
        <v>86</v>
      </c>
      <c r="AV658" s="14" t="s">
        <v>84</v>
      </c>
      <c r="AW658" s="14" t="s">
        <v>38</v>
      </c>
      <c r="AX658" s="14" t="s">
        <v>77</v>
      </c>
      <c r="AY658" s="184" t="s">
        <v>146</v>
      </c>
    </row>
    <row r="659" spans="2:65" s="12" customFormat="1" ht="11.25">
      <c r="B659" s="163"/>
      <c r="D659" s="144" t="s">
        <v>476</v>
      </c>
      <c r="E659" s="164" t="s">
        <v>21</v>
      </c>
      <c r="F659" s="165" t="s">
        <v>3420</v>
      </c>
      <c r="H659" s="166">
        <v>16.808</v>
      </c>
      <c r="I659" s="167"/>
      <c r="L659" s="163"/>
      <c r="M659" s="168"/>
      <c r="T659" s="169"/>
      <c r="AT659" s="164" t="s">
        <v>476</v>
      </c>
      <c r="AU659" s="164" t="s">
        <v>86</v>
      </c>
      <c r="AV659" s="12" t="s">
        <v>86</v>
      </c>
      <c r="AW659" s="12" t="s">
        <v>38</v>
      </c>
      <c r="AX659" s="12" t="s">
        <v>77</v>
      </c>
      <c r="AY659" s="164" t="s">
        <v>146</v>
      </c>
    </row>
    <row r="660" spans="2:65" s="14" customFormat="1" ht="11.25">
      <c r="B660" s="183"/>
      <c r="D660" s="144" t="s">
        <v>476</v>
      </c>
      <c r="E660" s="184" t="s">
        <v>21</v>
      </c>
      <c r="F660" s="185" t="s">
        <v>3421</v>
      </c>
      <c r="H660" s="184" t="s">
        <v>21</v>
      </c>
      <c r="I660" s="186"/>
      <c r="L660" s="183"/>
      <c r="M660" s="187"/>
      <c r="T660" s="188"/>
      <c r="AT660" s="184" t="s">
        <v>476</v>
      </c>
      <c r="AU660" s="184" t="s">
        <v>86</v>
      </c>
      <c r="AV660" s="14" t="s">
        <v>84</v>
      </c>
      <c r="AW660" s="14" t="s">
        <v>38</v>
      </c>
      <c r="AX660" s="14" t="s">
        <v>77</v>
      </c>
      <c r="AY660" s="184" t="s">
        <v>146</v>
      </c>
    </row>
    <row r="661" spans="2:65" s="12" customFormat="1" ht="11.25">
      <c r="B661" s="163"/>
      <c r="D661" s="144" t="s">
        <v>476</v>
      </c>
      <c r="E661" s="164" t="s">
        <v>21</v>
      </c>
      <c r="F661" s="165" t="s">
        <v>3422</v>
      </c>
      <c r="H661" s="166">
        <v>6.3449999999999998</v>
      </c>
      <c r="I661" s="167"/>
      <c r="L661" s="163"/>
      <c r="M661" s="168"/>
      <c r="T661" s="169"/>
      <c r="AT661" s="164" t="s">
        <v>476</v>
      </c>
      <c r="AU661" s="164" t="s">
        <v>86</v>
      </c>
      <c r="AV661" s="12" t="s">
        <v>86</v>
      </c>
      <c r="AW661" s="12" t="s">
        <v>38</v>
      </c>
      <c r="AX661" s="12" t="s">
        <v>77</v>
      </c>
      <c r="AY661" s="164" t="s">
        <v>146</v>
      </c>
    </row>
    <row r="662" spans="2:65" s="13" customFormat="1" ht="11.25">
      <c r="B662" s="170"/>
      <c r="D662" s="144" t="s">
        <v>476</v>
      </c>
      <c r="E662" s="171" t="s">
        <v>750</v>
      </c>
      <c r="F662" s="172" t="s">
        <v>479</v>
      </c>
      <c r="H662" s="173">
        <v>23.152999999999999</v>
      </c>
      <c r="I662" s="174"/>
      <c r="L662" s="170"/>
      <c r="M662" s="175"/>
      <c r="T662" s="176"/>
      <c r="AT662" s="171" t="s">
        <v>476</v>
      </c>
      <c r="AU662" s="171" t="s">
        <v>86</v>
      </c>
      <c r="AV662" s="13" t="s">
        <v>168</v>
      </c>
      <c r="AW662" s="13" t="s">
        <v>38</v>
      </c>
      <c r="AX662" s="13" t="s">
        <v>84</v>
      </c>
      <c r="AY662" s="171" t="s">
        <v>146</v>
      </c>
    </row>
    <row r="663" spans="2:65" s="1" customFormat="1" ht="16.5" customHeight="1">
      <c r="B663" s="33"/>
      <c r="C663" s="149" t="s">
        <v>700</v>
      </c>
      <c r="D663" s="149" t="s">
        <v>195</v>
      </c>
      <c r="E663" s="150" t="s">
        <v>3423</v>
      </c>
      <c r="F663" s="151" t="s">
        <v>3424</v>
      </c>
      <c r="G663" s="152" t="s">
        <v>786</v>
      </c>
      <c r="H663" s="153">
        <v>1</v>
      </c>
      <c r="I663" s="154"/>
      <c r="J663" s="155">
        <f>ROUND(I663*H663,2)</f>
        <v>0</v>
      </c>
      <c r="K663" s="151" t="s">
        <v>967</v>
      </c>
      <c r="L663" s="33"/>
      <c r="M663" s="156" t="s">
        <v>21</v>
      </c>
      <c r="N663" s="157" t="s">
        <v>48</v>
      </c>
      <c r="P663" s="140">
        <f>O663*H663</f>
        <v>0</v>
      </c>
      <c r="Q663" s="140">
        <v>0</v>
      </c>
      <c r="R663" s="140">
        <f>Q663*H663</f>
        <v>0</v>
      </c>
      <c r="S663" s="140">
        <v>0</v>
      </c>
      <c r="T663" s="141">
        <f>S663*H663</f>
        <v>0</v>
      </c>
      <c r="AR663" s="142" t="s">
        <v>168</v>
      </c>
      <c r="AT663" s="142" t="s">
        <v>195</v>
      </c>
      <c r="AU663" s="142" t="s">
        <v>86</v>
      </c>
      <c r="AY663" s="18" t="s">
        <v>146</v>
      </c>
      <c r="BE663" s="143">
        <f>IF(N663="základní",J663,0)</f>
        <v>0</v>
      </c>
      <c r="BF663" s="143">
        <f>IF(N663="snížená",J663,0)</f>
        <v>0</v>
      </c>
      <c r="BG663" s="143">
        <f>IF(N663="zákl. přenesená",J663,0)</f>
        <v>0</v>
      </c>
      <c r="BH663" s="143">
        <f>IF(N663="sníž. přenesená",J663,0)</f>
        <v>0</v>
      </c>
      <c r="BI663" s="143">
        <f>IF(N663="nulová",J663,0)</f>
        <v>0</v>
      </c>
      <c r="BJ663" s="18" t="s">
        <v>84</v>
      </c>
      <c r="BK663" s="143">
        <f>ROUND(I663*H663,2)</f>
        <v>0</v>
      </c>
      <c r="BL663" s="18" t="s">
        <v>168</v>
      </c>
      <c r="BM663" s="142" t="s">
        <v>3425</v>
      </c>
    </row>
    <row r="664" spans="2:65" s="1" customFormat="1" ht="11.25">
      <c r="B664" s="33"/>
      <c r="D664" s="144" t="s">
        <v>154</v>
      </c>
      <c r="F664" s="145" t="s">
        <v>3426</v>
      </c>
      <c r="I664" s="146"/>
      <c r="L664" s="33"/>
      <c r="M664" s="147"/>
      <c r="T664" s="54"/>
      <c r="AT664" s="18" t="s">
        <v>154</v>
      </c>
      <c r="AU664" s="18" t="s">
        <v>86</v>
      </c>
    </row>
    <row r="665" spans="2:65" s="1" customFormat="1" ht="11.25">
      <c r="B665" s="33"/>
      <c r="D665" s="181" t="s">
        <v>970</v>
      </c>
      <c r="F665" s="182" t="s">
        <v>3427</v>
      </c>
      <c r="I665" s="146"/>
      <c r="L665" s="33"/>
      <c r="M665" s="147"/>
      <c r="T665" s="54"/>
      <c r="AT665" s="18" t="s">
        <v>970</v>
      </c>
      <c r="AU665" s="18" t="s">
        <v>86</v>
      </c>
    </row>
    <row r="666" spans="2:65" s="12" customFormat="1" ht="11.25">
      <c r="B666" s="163"/>
      <c r="D666" s="144" t="s">
        <v>476</v>
      </c>
      <c r="E666" s="164" t="s">
        <v>21</v>
      </c>
      <c r="F666" s="165" t="s">
        <v>810</v>
      </c>
      <c r="H666" s="166">
        <v>1</v>
      </c>
      <c r="I666" s="167"/>
      <c r="L666" s="163"/>
      <c r="M666" s="168"/>
      <c r="T666" s="169"/>
      <c r="AT666" s="164" t="s">
        <v>476</v>
      </c>
      <c r="AU666" s="164" t="s">
        <v>86</v>
      </c>
      <c r="AV666" s="12" t="s">
        <v>86</v>
      </c>
      <c r="AW666" s="12" t="s">
        <v>38</v>
      </c>
      <c r="AX666" s="12" t="s">
        <v>84</v>
      </c>
      <c r="AY666" s="164" t="s">
        <v>146</v>
      </c>
    </row>
    <row r="667" spans="2:65" s="1" customFormat="1" ht="16.5" customHeight="1">
      <c r="B667" s="33"/>
      <c r="C667" s="130" t="s">
        <v>704</v>
      </c>
      <c r="D667" s="130" t="s">
        <v>147</v>
      </c>
      <c r="E667" s="131" t="s">
        <v>3428</v>
      </c>
      <c r="F667" s="132" t="s">
        <v>3429</v>
      </c>
      <c r="G667" s="133" t="s">
        <v>786</v>
      </c>
      <c r="H667" s="134">
        <v>1</v>
      </c>
      <c r="I667" s="135"/>
      <c r="J667" s="136">
        <f>ROUND(I667*H667,2)</f>
        <v>0</v>
      </c>
      <c r="K667" s="132" t="s">
        <v>967</v>
      </c>
      <c r="L667" s="137"/>
      <c r="M667" s="138" t="s">
        <v>21</v>
      </c>
      <c r="N667" s="139" t="s">
        <v>48</v>
      </c>
      <c r="P667" s="140">
        <f>O667*H667</f>
        <v>0</v>
      </c>
      <c r="Q667" s="140">
        <v>8.0000000000000002E-3</v>
      </c>
      <c r="R667" s="140">
        <f>Q667*H667</f>
        <v>8.0000000000000002E-3</v>
      </c>
      <c r="S667" s="140">
        <v>0</v>
      </c>
      <c r="T667" s="141">
        <f>S667*H667</f>
        <v>0</v>
      </c>
      <c r="AR667" s="142" t="s">
        <v>189</v>
      </c>
      <c r="AT667" s="142" t="s">
        <v>147</v>
      </c>
      <c r="AU667" s="142" t="s">
        <v>86</v>
      </c>
      <c r="AY667" s="18" t="s">
        <v>146</v>
      </c>
      <c r="BE667" s="143">
        <f>IF(N667="základní",J667,0)</f>
        <v>0</v>
      </c>
      <c r="BF667" s="143">
        <f>IF(N667="snížená",J667,0)</f>
        <v>0</v>
      </c>
      <c r="BG667" s="143">
        <f>IF(N667="zákl. přenesená",J667,0)</f>
        <v>0</v>
      </c>
      <c r="BH667" s="143">
        <f>IF(N667="sníž. přenesená",J667,0)</f>
        <v>0</v>
      </c>
      <c r="BI667" s="143">
        <f>IF(N667="nulová",J667,0)</f>
        <v>0</v>
      </c>
      <c r="BJ667" s="18" t="s">
        <v>84</v>
      </c>
      <c r="BK667" s="143">
        <f>ROUND(I667*H667,2)</f>
        <v>0</v>
      </c>
      <c r="BL667" s="18" t="s">
        <v>168</v>
      </c>
      <c r="BM667" s="142" t="s">
        <v>3430</v>
      </c>
    </row>
    <row r="668" spans="2:65" s="1" customFormat="1" ht="11.25">
      <c r="B668" s="33"/>
      <c r="D668" s="144" t="s">
        <v>154</v>
      </c>
      <c r="F668" s="145" t="s">
        <v>3429</v>
      </c>
      <c r="I668" s="146"/>
      <c r="L668" s="33"/>
      <c r="M668" s="147"/>
      <c r="T668" s="54"/>
      <c r="AT668" s="18" t="s">
        <v>154</v>
      </c>
      <c r="AU668" s="18" t="s">
        <v>86</v>
      </c>
    </row>
    <row r="669" spans="2:65" s="14" customFormat="1" ht="11.25">
      <c r="B669" s="183"/>
      <c r="D669" s="144" t="s">
        <v>476</v>
      </c>
      <c r="E669" s="184" t="s">
        <v>21</v>
      </c>
      <c r="F669" s="185" t="s">
        <v>3431</v>
      </c>
      <c r="H669" s="184" t="s">
        <v>21</v>
      </c>
      <c r="I669" s="186"/>
      <c r="L669" s="183"/>
      <c r="M669" s="187"/>
      <c r="T669" s="188"/>
      <c r="AT669" s="184" t="s">
        <v>476</v>
      </c>
      <c r="AU669" s="184" t="s">
        <v>86</v>
      </c>
      <c r="AV669" s="14" t="s">
        <v>84</v>
      </c>
      <c r="AW669" s="14" t="s">
        <v>38</v>
      </c>
      <c r="AX669" s="14" t="s">
        <v>77</v>
      </c>
      <c r="AY669" s="184" t="s">
        <v>146</v>
      </c>
    </row>
    <row r="670" spans="2:65" s="12" customFormat="1" ht="11.25">
      <c r="B670" s="163"/>
      <c r="D670" s="144" t="s">
        <v>476</v>
      </c>
      <c r="E670" s="164" t="s">
        <v>810</v>
      </c>
      <c r="F670" s="165" t="s">
        <v>1893</v>
      </c>
      <c r="H670" s="166">
        <v>1</v>
      </c>
      <c r="I670" s="167"/>
      <c r="L670" s="163"/>
      <c r="M670" s="168"/>
      <c r="T670" s="169"/>
      <c r="AT670" s="164" t="s">
        <v>476</v>
      </c>
      <c r="AU670" s="164" t="s">
        <v>86</v>
      </c>
      <c r="AV670" s="12" t="s">
        <v>86</v>
      </c>
      <c r="AW670" s="12" t="s">
        <v>38</v>
      </c>
      <c r="AX670" s="12" t="s">
        <v>84</v>
      </c>
      <c r="AY670" s="164" t="s">
        <v>146</v>
      </c>
    </row>
    <row r="671" spans="2:65" s="1" customFormat="1" ht="16.5" customHeight="1">
      <c r="B671" s="33"/>
      <c r="C671" s="130" t="s">
        <v>709</v>
      </c>
      <c r="D671" s="130" t="s">
        <v>147</v>
      </c>
      <c r="E671" s="131" t="s">
        <v>3432</v>
      </c>
      <c r="F671" s="132" t="s">
        <v>3433</v>
      </c>
      <c r="G671" s="133" t="s">
        <v>786</v>
      </c>
      <c r="H671" s="134">
        <v>1</v>
      </c>
      <c r="I671" s="135"/>
      <c r="J671" s="136">
        <f>ROUND(I671*H671,2)</f>
        <v>0</v>
      </c>
      <c r="K671" s="132" t="s">
        <v>967</v>
      </c>
      <c r="L671" s="137"/>
      <c r="M671" s="138" t="s">
        <v>21</v>
      </c>
      <c r="N671" s="139" t="s">
        <v>48</v>
      </c>
      <c r="P671" s="140">
        <f>O671*H671</f>
        <v>0</v>
      </c>
      <c r="Q671" s="140">
        <v>2E-3</v>
      </c>
      <c r="R671" s="140">
        <f>Q671*H671</f>
        <v>2E-3</v>
      </c>
      <c r="S671" s="140">
        <v>0</v>
      </c>
      <c r="T671" s="141">
        <f>S671*H671</f>
        <v>0</v>
      </c>
      <c r="AR671" s="142" t="s">
        <v>189</v>
      </c>
      <c r="AT671" s="142" t="s">
        <v>147</v>
      </c>
      <c r="AU671" s="142" t="s">
        <v>86</v>
      </c>
      <c r="AY671" s="18" t="s">
        <v>146</v>
      </c>
      <c r="BE671" s="143">
        <f>IF(N671="základní",J671,0)</f>
        <v>0</v>
      </c>
      <c r="BF671" s="143">
        <f>IF(N671="snížená",J671,0)</f>
        <v>0</v>
      </c>
      <c r="BG671" s="143">
        <f>IF(N671="zákl. přenesená",J671,0)</f>
        <v>0</v>
      </c>
      <c r="BH671" s="143">
        <f>IF(N671="sníž. přenesená",J671,0)</f>
        <v>0</v>
      </c>
      <c r="BI671" s="143">
        <f>IF(N671="nulová",J671,0)</f>
        <v>0</v>
      </c>
      <c r="BJ671" s="18" t="s">
        <v>84</v>
      </c>
      <c r="BK671" s="143">
        <f>ROUND(I671*H671,2)</f>
        <v>0</v>
      </c>
      <c r="BL671" s="18" t="s">
        <v>168</v>
      </c>
      <c r="BM671" s="142" t="s">
        <v>3434</v>
      </c>
    </row>
    <row r="672" spans="2:65" s="1" customFormat="1" ht="11.25">
      <c r="B672" s="33"/>
      <c r="D672" s="144" t="s">
        <v>154</v>
      </c>
      <c r="F672" s="145" t="s">
        <v>3433</v>
      </c>
      <c r="I672" s="146"/>
      <c r="L672" s="33"/>
      <c r="M672" s="147"/>
      <c r="T672" s="54"/>
      <c r="AT672" s="18" t="s">
        <v>154</v>
      </c>
      <c r="AU672" s="18" t="s">
        <v>86</v>
      </c>
    </row>
    <row r="673" spans="2:65" s="12" customFormat="1" ht="11.25">
      <c r="B673" s="163"/>
      <c r="D673" s="144" t="s">
        <v>476</v>
      </c>
      <c r="E673" s="164" t="s">
        <v>21</v>
      </c>
      <c r="F673" s="165" t="s">
        <v>810</v>
      </c>
      <c r="H673" s="166">
        <v>1</v>
      </c>
      <c r="I673" s="167"/>
      <c r="L673" s="163"/>
      <c r="M673" s="168"/>
      <c r="T673" s="169"/>
      <c r="AT673" s="164" t="s">
        <v>476</v>
      </c>
      <c r="AU673" s="164" t="s">
        <v>86</v>
      </c>
      <c r="AV673" s="12" t="s">
        <v>86</v>
      </c>
      <c r="AW673" s="12" t="s">
        <v>38</v>
      </c>
      <c r="AX673" s="12" t="s">
        <v>84</v>
      </c>
      <c r="AY673" s="164" t="s">
        <v>146</v>
      </c>
    </row>
    <row r="674" spans="2:65" s="1" customFormat="1" ht="16.5" customHeight="1">
      <c r="B674" s="33"/>
      <c r="C674" s="149" t="s">
        <v>715</v>
      </c>
      <c r="D674" s="149" t="s">
        <v>195</v>
      </c>
      <c r="E674" s="150" t="s">
        <v>1899</v>
      </c>
      <c r="F674" s="151" t="s">
        <v>1900</v>
      </c>
      <c r="G674" s="152" t="s">
        <v>786</v>
      </c>
      <c r="H674" s="153">
        <v>26</v>
      </c>
      <c r="I674" s="154"/>
      <c r="J674" s="155">
        <f>ROUND(I674*H674,2)</f>
        <v>0</v>
      </c>
      <c r="K674" s="151" t="s">
        <v>967</v>
      </c>
      <c r="L674" s="33"/>
      <c r="M674" s="156" t="s">
        <v>21</v>
      </c>
      <c r="N674" s="157" t="s">
        <v>48</v>
      </c>
      <c r="P674" s="140">
        <f>O674*H674</f>
        <v>0</v>
      </c>
      <c r="Q674" s="140">
        <v>1.0189999999999999E-2</v>
      </c>
      <c r="R674" s="140">
        <f>Q674*H674</f>
        <v>0.26494000000000001</v>
      </c>
      <c r="S674" s="140">
        <v>0</v>
      </c>
      <c r="T674" s="141">
        <f>S674*H674</f>
        <v>0</v>
      </c>
      <c r="AR674" s="142" t="s">
        <v>168</v>
      </c>
      <c r="AT674" s="142" t="s">
        <v>195</v>
      </c>
      <c r="AU674" s="142" t="s">
        <v>86</v>
      </c>
      <c r="AY674" s="18" t="s">
        <v>146</v>
      </c>
      <c r="BE674" s="143">
        <f>IF(N674="základní",J674,0)</f>
        <v>0</v>
      </c>
      <c r="BF674" s="143">
        <f>IF(N674="snížená",J674,0)</f>
        <v>0</v>
      </c>
      <c r="BG674" s="143">
        <f>IF(N674="zákl. přenesená",J674,0)</f>
        <v>0</v>
      </c>
      <c r="BH674" s="143">
        <f>IF(N674="sníž. přenesená",J674,0)</f>
        <v>0</v>
      </c>
      <c r="BI674" s="143">
        <f>IF(N674="nulová",J674,0)</f>
        <v>0</v>
      </c>
      <c r="BJ674" s="18" t="s">
        <v>84</v>
      </c>
      <c r="BK674" s="143">
        <f>ROUND(I674*H674,2)</f>
        <v>0</v>
      </c>
      <c r="BL674" s="18" t="s">
        <v>168</v>
      </c>
      <c r="BM674" s="142" t="s">
        <v>1901</v>
      </c>
    </row>
    <row r="675" spans="2:65" s="1" customFormat="1" ht="11.25">
      <c r="B675" s="33"/>
      <c r="D675" s="144" t="s">
        <v>154</v>
      </c>
      <c r="F675" s="145" t="s">
        <v>1900</v>
      </c>
      <c r="I675" s="146"/>
      <c r="L675" s="33"/>
      <c r="M675" s="147"/>
      <c r="T675" s="54"/>
      <c r="AT675" s="18" t="s">
        <v>154</v>
      </c>
      <c r="AU675" s="18" t="s">
        <v>86</v>
      </c>
    </row>
    <row r="676" spans="2:65" s="1" customFormat="1" ht="11.25">
      <c r="B676" s="33"/>
      <c r="D676" s="181" t="s">
        <v>970</v>
      </c>
      <c r="F676" s="182" t="s">
        <v>1902</v>
      </c>
      <c r="I676" s="146"/>
      <c r="L676" s="33"/>
      <c r="M676" s="147"/>
      <c r="T676" s="54"/>
      <c r="AT676" s="18" t="s">
        <v>970</v>
      </c>
      <c r="AU676" s="18" t="s">
        <v>86</v>
      </c>
    </row>
    <row r="677" spans="2:65" s="12" customFormat="1" ht="11.25">
      <c r="B677" s="163"/>
      <c r="D677" s="144" t="s">
        <v>476</v>
      </c>
      <c r="E677" s="164" t="s">
        <v>21</v>
      </c>
      <c r="F677" s="165" t="s">
        <v>922</v>
      </c>
      <c r="H677" s="166">
        <v>19</v>
      </c>
      <c r="I677" s="167"/>
      <c r="L677" s="163"/>
      <c r="M677" s="168"/>
      <c r="T677" s="169"/>
      <c r="AT677" s="164" t="s">
        <v>476</v>
      </c>
      <c r="AU677" s="164" t="s">
        <v>86</v>
      </c>
      <c r="AV677" s="12" t="s">
        <v>86</v>
      </c>
      <c r="AW677" s="12" t="s">
        <v>38</v>
      </c>
      <c r="AX677" s="12" t="s">
        <v>77</v>
      </c>
      <c r="AY677" s="164" t="s">
        <v>146</v>
      </c>
    </row>
    <row r="678" spans="2:65" s="12" customFormat="1" ht="11.25">
      <c r="B678" s="163"/>
      <c r="D678" s="144" t="s">
        <v>476</v>
      </c>
      <c r="E678" s="164" t="s">
        <v>21</v>
      </c>
      <c r="F678" s="165" t="s">
        <v>926</v>
      </c>
      <c r="H678" s="166">
        <v>4</v>
      </c>
      <c r="I678" s="167"/>
      <c r="L678" s="163"/>
      <c r="M678" s="168"/>
      <c r="T678" s="169"/>
      <c r="AT678" s="164" t="s">
        <v>476</v>
      </c>
      <c r="AU678" s="164" t="s">
        <v>86</v>
      </c>
      <c r="AV678" s="12" t="s">
        <v>86</v>
      </c>
      <c r="AW678" s="12" t="s">
        <v>38</v>
      </c>
      <c r="AX678" s="12" t="s">
        <v>77</v>
      </c>
      <c r="AY678" s="164" t="s">
        <v>146</v>
      </c>
    </row>
    <row r="679" spans="2:65" s="12" customFormat="1" ht="11.25">
      <c r="B679" s="163"/>
      <c r="D679" s="144" t="s">
        <v>476</v>
      </c>
      <c r="E679" s="164" t="s">
        <v>21</v>
      </c>
      <c r="F679" s="165" t="s">
        <v>924</v>
      </c>
      <c r="H679" s="166">
        <v>3</v>
      </c>
      <c r="I679" s="167"/>
      <c r="L679" s="163"/>
      <c r="M679" s="168"/>
      <c r="T679" s="169"/>
      <c r="AT679" s="164" t="s">
        <v>476</v>
      </c>
      <c r="AU679" s="164" t="s">
        <v>86</v>
      </c>
      <c r="AV679" s="12" t="s">
        <v>86</v>
      </c>
      <c r="AW679" s="12" t="s">
        <v>38</v>
      </c>
      <c r="AX679" s="12" t="s">
        <v>77</v>
      </c>
      <c r="AY679" s="164" t="s">
        <v>146</v>
      </c>
    </row>
    <row r="680" spans="2:65" s="13" customFormat="1" ht="11.25">
      <c r="B680" s="170"/>
      <c r="D680" s="144" t="s">
        <v>476</v>
      </c>
      <c r="E680" s="171" t="s">
        <v>21</v>
      </c>
      <c r="F680" s="172" t="s">
        <v>479</v>
      </c>
      <c r="H680" s="173">
        <v>26</v>
      </c>
      <c r="I680" s="174"/>
      <c r="L680" s="170"/>
      <c r="M680" s="175"/>
      <c r="T680" s="176"/>
      <c r="AT680" s="171" t="s">
        <v>476</v>
      </c>
      <c r="AU680" s="171" t="s">
        <v>86</v>
      </c>
      <c r="AV680" s="13" t="s">
        <v>168</v>
      </c>
      <c r="AW680" s="13" t="s">
        <v>38</v>
      </c>
      <c r="AX680" s="13" t="s">
        <v>84</v>
      </c>
      <c r="AY680" s="171" t="s">
        <v>146</v>
      </c>
    </row>
    <row r="681" spans="2:65" s="1" customFormat="1" ht="16.5" customHeight="1">
      <c r="B681" s="33"/>
      <c r="C681" s="130" t="s">
        <v>1550</v>
      </c>
      <c r="D681" s="130" t="s">
        <v>147</v>
      </c>
      <c r="E681" s="131" t="s">
        <v>1903</v>
      </c>
      <c r="F681" s="132" t="s">
        <v>1904</v>
      </c>
      <c r="G681" s="133" t="s">
        <v>786</v>
      </c>
      <c r="H681" s="134">
        <v>19</v>
      </c>
      <c r="I681" s="135"/>
      <c r="J681" s="136">
        <f>ROUND(I681*H681,2)</f>
        <v>0</v>
      </c>
      <c r="K681" s="132" t="s">
        <v>967</v>
      </c>
      <c r="L681" s="137"/>
      <c r="M681" s="138" t="s">
        <v>21</v>
      </c>
      <c r="N681" s="139" t="s">
        <v>48</v>
      </c>
      <c r="P681" s="140">
        <f>O681*H681</f>
        <v>0</v>
      </c>
      <c r="Q681" s="140">
        <v>1.0129999999999999</v>
      </c>
      <c r="R681" s="140">
        <f>Q681*H681</f>
        <v>19.247</v>
      </c>
      <c r="S681" s="140">
        <v>0</v>
      </c>
      <c r="T681" s="141">
        <f>S681*H681</f>
        <v>0</v>
      </c>
      <c r="AR681" s="142" t="s">
        <v>189</v>
      </c>
      <c r="AT681" s="142" t="s">
        <v>147</v>
      </c>
      <c r="AU681" s="142" t="s">
        <v>86</v>
      </c>
      <c r="AY681" s="18" t="s">
        <v>146</v>
      </c>
      <c r="BE681" s="143">
        <f>IF(N681="základní",J681,0)</f>
        <v>0</v>
      </c>
      <c r="BF681" s="143">
        <f>IF(N681="snížená",J681,0)</f>
        <v>0</v>
      </c>
      <c r="BG681" s="143">
        <f>IF(N681="zákl. přenesená",J681,0)</f>
        <v>0</v>
      </c>
      <c r="BH681" s="143">
        <f>IF(N681="sníž. přenesená",J681,0)</f>
        <v>0</v>
      </c>
      <c r="BI681" s="143">
        <f>IF(N681="nulová",J681,0)</f>
        <v>0</v>
      </c>
      <c r="BJ681" s="18" t="s">
        <v>84</v>
      </c>
      <c r="BK681" s="143">
        <f>ROUND(I681*H681,2)</f>
        <v>0</v>
      </c>
      <c r="BL681" s="18" t="s">
        <v>168</v>
      </c>
      <c r="BM681" s="142" t="s">
        <v>1905</v>
      </c>
    </row>
    <row r="682" spans="2:65" s="1" customFormat="1" ht="11.25">
      <c r="B682" s="33"/>
      <c r="D682" s="144" t="s">
        <v>154</v>
      </c>
      <c r="F682" s="145" t="s">
        <v>1904</v>
      </c>
      <c r="I682" s="146"/>
      <c r="L682" s="33"/>
      <c r="M682" s="147"/>
      <c r="T682" s="54"/>
      <c r="AT682" s="18" t="s">
        <v>154</v>
      </c>
      <c r="AU682" s="18" t="s">
        <v>86</v>
      </c>
    </row>
    <row r="683" spans="2:65" s="14" customFormat="1" ht="11.25">
      <c r="B683" s="183"/>
      <c r="D683" s="144" t="s">
        <v>476</v>
      </c>
      <c r="E683" s="184" t="s">
        <v>21</v>
      </c>
      <c r="F683" s="185" t="s">
        <v>1602</v>
      </c>
      <c r="H683" s="184" t="s">
        <v>21</v>
      </c>
      <c r="I683" s="186"/>
      <c r="L683" s="183"/>
      <c r="M683" s="187"/>
      <c r="T683" s="188"/>
      <c r="AT683" s="184" t="s">
        <v>476</v>
      </c>
      <c r="AU683" s="184" t="s">
        <v>86</v>
      </c>
      <c r="AV683" s="14" t="s">
        <v>84</v>
      </c>
      <c r="AW683" s="14" t="s">
        <v>38</v>
      </c>
      <c r="AX683" s="14" t="s">
        <v>77</v>
      </c>
      <c r="AY683" s="184" t="s">
        <v>146</v>
      </c>
    </row>
    <row r="684" spans="2:65" s="12" customFormat="1" ht="11.25">
      <c r="B684" s="163"/>
      <c r="D684" s="144" t="s">
        <v>476</v>
      </c>
      <c r="E684" s="164" t="s">
        <v>21</v>
      </c>
      <c r="F684" s="165" t="s">
        <v>3435</v>
      </c>
      <c r="H684" s="166">
        <v>1</v>
      </c>
      <c r="I684" s="167"/>
      <c r="L684" s="163"/>
      <c r="M684" s="168"/>
      <c r="T684" s="169"/>
      <c r="AT684" s="164" t="s">
        <v>476</v>
      </c>
      <c r="AU684" s="164" t="s">
        <v>86</v>
      </c>
      <c r="AV684" s="12" t="s">
        <v>86</v>
      </c>
      <c r="AW684" s="12" t="s">
        <v>38</v>
      </c>
      <c r="AX684" s="12" t="s">
        <v>77</v>
      </c>
      <c r="AY684" s="164" t="s">
        <v>146</v>
      </c>
    </row>
    <row r="685" spans="2:65" s="12" customFormat="1" ht="11.25">
      <c r="B685" s="163"/>
      <c r="D685" s="144" t="s">
        <v>476</v>
      </c>
      <c r="E685" s="164" t="s">
        <v>21</v>
      </c>
      <c r="F685" s="165" t="s">
        <v>3436</v>
      </c>
      <c r="H685" s="166">
        <v>1</v>
      </c>
      <c r="I685" s="167"/>
      <c r="L685" s="163"/>
      <c r="M685" s="168"/>
      <c r="T685" s="169"/>
      <c r="AT685" s="164" t="s">
        <v>476</v>
      </c>
      <c r="AU685" s="164" t="s">
        <v>86</v>
      </c>
      <c r="AV685" s="12" t="s">
        <v>86</v>
      </c>
      <c r="AW685" s="12" t="s">
        <v>38</v>
      </c>
      <c r="AX685" s="12" t="s">
        <v>77</v>
      </c>
      <c r="AY685" s="164" t="s">
        <v>146</v>
      </c>
    </row>
    <row r="686" spans="2:65" s="12" customFormat="1" ht="11.25">
      <c r="B686" s="163"/>
      <c r="D686" s="144" t="s">
        <v>476</v>
      </c>
      <c r="E686" s="164" t="s">
        <v>21</v>
      </c>
      <c r="F686" s="165" t="s">
        <v>3437</v>
      </c>
      <c r="H686" s="166">
        <v>2</v>
      </c>
      <c r="I686" s="167"/>
      <c r="L686" s="163"/>
      <c r="M686" s="168"/>
      <c r="T686" s="169"/>
      <c r="AT686" s="164" t="s">
        <v>476</v>
      </c>
      <c r="AU686" s="164" t="s">
        <v>86</v>
      </c>
      <c r="AV686" s="12" t="s">
        <v>86</v>
      </c>
      <c r="AW686" s="12" t="s">
        <v>38</v>
      </c>
      <c r="AX686" s="12" t="s">
        <v>77</v>
      </c>
      <c r="AY686" s="164" t="s">
        <v>146</v>
      </c>
    </row>
    <row r="687" spans="2:65" s="12" customFormat="1" ht="11.25">
      <c r="B687" s="163"/>
      <c r="D687" s="144" t="s">
        <v>476</v>
      </c>
      <c r="E687" s="164" t="s">
        <v>21</v>
      </c>
      <c r="F687" s="165" t="s">
        <v>3438</v>
      </c>
      <c r="H687" s="166">
        <v>2</v>
      </c>
      <c r="I687" s="167"/>
      <c r="L687" s="163"/>
      <c r="M687" s="168"/>
      <c r="T687" s="169"/>
      <c r="AT687" s="164" t="s">
        <v>476</v>
      </c>
      <c r="AU687" s="164" t="s">
        <v>86</v>
      </c>
      <c r="AV687" s="12" t="s">
        <v>86</v>
      </c>
      <c r="AW687" s="12" t="s">
        <v>38</v>
      </c>
      <c r="AX687" s="12" t="s">
        <v>77</v>
      </c>
      <c r="AY687" s="164" t="s">
        <v>146</v>
      </c>
    </row>
    <row r="688" spans="2:65" s="12" customFormat="1" ht="11.25">
      <c r="B688" s="163"/>
      <c r="D688" s="144" t="s">
        <v>476</v>
      </c>
      <c r="E688" s="164" t="s">
        <v>21</v>
      </c>
      <c r="F688" s="165" t="s">
        <v>3439</v>
      </c>
      <c r="H688" s="166">
        <v>2</v>
      </c>
      <c r="I688" s="167"/>
      <c r="L688" s="163"/>
      <c r="M688" s="168"/>
      <c r="T688" s="169"/>
      <c r="AT688" s="164" t="s">
        <v>476</v>
      </c>
      <c r="AU688" s="164" t="s">
        <v>86</v>
      </c>
      <c r="AV688" s="12" t="s">
        <v>86</v>
      </c>
      <c r="AW688" s="12" t="s">
        <v>38</v>
      </c>
      <c r="AX688" s="12" t="s">
        <v>77</v>
      </c>
      <c r="AY688" s="164" t="s">
        <v>146</v>
      </c>
    </row>
    <row r="689" spans="2:65" s="12" customFormat="1" ht="11.25">
      <c r="B689" s="163"/>
      <c r="D689" s="144" t="s">
        <v>476</v>
      </c>
      <c r="E689" s="164" t="s">
        <v>21</v>
      </c>
      <c r="F689" s="165" t="s">
        <v>3440</v>
      </c>
      <c r="H689" s="166">
        <v>2</v>
      </c>
      <c r="I689" s="167"/>
      <c r="L689" s="163"/>
      <c r="M689" s="168"/>
      <c r="T689" s="169"/>
      <c r="AT689" s="164" t="s">
        <v>476</v>
      </c>
      <c r="AU689" s="164" t="s">
        <v>86</v>
      </c>
      <c r="AV689" s="12" t="s">
        <v>86</v>
      </c>
      <c r="AW689" s="12" t="s">
        <v>38</v>
      </c>
      <c r="AX689" s="12" t="s">
        <v>77</v>
      </c>
      <c r="AY689" s="164" t="s">
        <v>146</v>
      </c>
    </row>
    <row r="690" spans="2:65" s="12" customFormat="1" ht="11.25">
      <c r="B690" s="163"/>
      <c r="D690" s="144" t="s">
        <v>476</v>
      </c>
      <c r="E690" s="164" t="s">
        <v>21</v>
      </c>
      <c r="F690" s="165" t="s">
        <v>3441</v>
      </c>
      <c r="H690" s="166">
        <v>2</v>
      </c>
      <c r="I690" s="167"/>
      <c r="L690" s="163"/>
      <c r="M690" s="168"/>
      <c r="T690" s="169"/>
      <c r="AT690" s="164" t="s">
        <v>476</v>
      </c>
      <c r="AU690" s="164" t="s">
        <v>86</v>
      </c>
      <c r="AV690" s="12" t="s">
        <v>86</v>
      </c>
      <c r="AW690" s="12" t="s">
        <v>38</v>
      </c>
      <c r="AX690" s="12" t="s">
        <v>77</v>
      </c>
      <c r="AY690" s="164" t="s">
        <v>146</v>
      </c>
    </row>
    <row r="691" spans="2:65" s="12" customFormat="1" ht="11.25">
      <c r="B691" s="163"/>
      <c r="D691" s="144" t="s">
        <v>476</v>
      </c>
      <c r="E691" s="164" t="s">
        <v>21</v>
      </c>
      <c r="F691" s="165" t="s">
        <v>3442</v>
      </c>
      <c r="H691" s="166">
        <v>2</v>
      </c>
      <c r="I691" s="167"/>
      <c r="L691" s="163"/>
      <c r="M691" s="168"/>
      <c r="T691" s="169"/>
      <c r="AT691" s="164" t="s">
        <v>476</v>
      </c>
      <c r="AU691" s="164" t="s">
        <v>86</v>
      </c>
      <c r="AV691" s="12" t="s">
        <v>86</v>
      </c>
      <c r="AW691" s="12" t="s">
        <v>38</v>
      </c>
      <c r="AX691" s="12" t="s">
        <v>77</v>
      </c>
      <c r="AY691" s="164" t="s">
        <v>146</v>
      </c>
    </row>
    <row r="692" spans="2:65" s="12" customFormat="1" ht="11.25">
      <c r="B692" s="163"/>
      <c r="D692" s="144" t="s">
        <v>476</v>
      </c>
      <c r="E692" s="164" t="s">
        <v>21</v>
      </c>
      <c r="F692" s="165" t="s">
        <v>3443</v>
      </c>
      <c r="H692" s="166">
        <v>2</v>
      </c>
      <c r="I692" s="167"/>
      <c r="L692" s="163"/>
      <c r="M692" s="168"/>
      <c r="T692" s="169"/>
      <c r="AT692" s="164" t="s">
        <v>476</v>
      </c>
      <c r="AU692" s="164" t="s">
        <v>86</v>
      </c>
      <c r="AV692" s="12" t="s">
        <v>86</v>
      </c>
      <c r="AW692" s="12" t="s">
        <v>38</v>
      </c>
      <c r="AX692" s="12" t="s">
        <v>77</v>
      </c>
      <c r="AY692" s="164" t="s">
        <v>146</v>
      </c>
    </row>
    <row r="693" spans="2:65" s="12" customFormat="1" ht="11.25">
      <c r="B693" s="163"/>
      <c r="D693" s="144" t="s">
        <v>476</v>
      </c>
      <c r="E693" s="164" t="s">
        <v>21</v>
      </c>
      <c r="F693" s="165" t="s">
        <v>3444</v>
      </c>
      <c r="H693" s="166">
        <v>2</v>
      </c>
      <c r="I693" s="167"/>
      <c r="L693" s="163"/>
      <c r="M693" s="168"/>
      <c r="T693" s="169"/>
      <c r="AT693" s="164" t="s">
        <v>476</v>
      </c>
      <c r="AU693" s="164" t="s">
        <v>86</v>
      </c>
      <c r="AV693" s="12" t="s">
        <v>86</v>
      </c>
      <c r="AW693" s="12" t="s">
        <v>38</v>
      </c>
      <c r="AX693" s="12" t="s">
        <v>77</v>
      </c>
      <c r="AY693" s="164" t="s">
        <v>146</v>
      </c>
    </row>
    <row r="694" spans="2:65" s="12" customFormat="1" ht="11.25">
      <c r="B694" s="163"/>
      <c r="D694" s="144" t="s">
        <v>476</v>
      </c>
      <c r="E694" s="164" t="s">
        <v>21</v>
      </c>
      <c r="F694" s="165" t="s">
        <v>3341</v>
      </c>
      <c r="H694" s="166">
        <v>1</v>
      </c>
      <c r="I694" s="167"/>
      <c r="L694" s="163"/>
      <c r="M694" s="168"/>
      <c r="T694" s="169"/>
      <c r="AT694" s="164" t="s">
        <v>476</v>
      </c>
      <c r="AU694" s="164" t="s">
        <v>86</v>
      </c>
      <c r="AV694" s="12" t="s">
        <v>86</v>
      </c>
      <c r="AW694" s="12" t="s">
        <v>38</v>
      </c>
      <c r="AX694" s="12" t="s">
        <v>77</v>
      </c>
      <c r="AY694" s="164" t="s">
        <v>146</v>
      </c>
    </row>
    <row r="695" spans="2:65" s="13" customFormat="1" ht="11.25">
      <c r="B695" s="170"/>
      <c r="D695" s="144" t="s">
        <v>476</v>
      </c>
      <c r="E695" s="171" t="s">
        <v>922</v>
      </c>
      <c r="F695" s="172" t="s">
        <v>479</v>
      </c>
      <c r="H695" s="173">
        <v>19</v>
      </c>
      <c r="I695" s="174"/>
      <c r="L695" s="170"/>
      <c r="M695" s="175"/>
      <c r="T695" s="176"/>
      <c r="AT695" s="171" t="s">
        <v>476</v>
      </c>
      <c r="AU695" s="171" t="s">
        <v>86</v>
      </c>
      <c r="AV695" s="13" t="s">
        <v>168</v>
      </c>
      <c r="AW695" s="13" t="s">
        <v>38</v>
      </c>
      <c r="AX695" s="13" t="s">
        <v>84</v>
      </c>
      <c r="AY695" s="171" t="s">
        <v>146</v>
      </c>
    </row>
    <row r="696" spans="2:65" s="1" customFormat="1" ht="16.5" customHeight="1">
      <c r="B696" s="33"/>
      <c r="C696" s="130" t="s">
        <v>1556</v>
      </c>
      <c r="D696" s="130" t="s">
        <v>147</v>
      </c>
      <c r="E696" s="131" t="s">
        <v>1911</v>
      </c>
      <c r="F696" s="132" t="s">
        <v>1912</v>
      </c>
      <c r="G696" s="133" t="s">
        <v>786</v>
      </c>
      <c r="H696" s="134">
        <v>4</v>
      </c>
      <c r="I696" s="135"/>
      <c r="J696" s="136">
        <f>ROUND(I696*H696,2)</f>
        <v>0</v>
      </c>
      <c r="K696" s="132" t="s">
        <v>967</v>
      </c>
      <c r="L696" s="137"/>
      <c r="M696" s="138" t="s">
        <v>21</v>
      </c>
      <c r="N696" s="139" t="s">
        <v>48</v>
      </c>
      <c r="P696" s="140">
        <f>O696*H696</f>
        <v>0</v>
      </c>
      <c r="Q696" s="140">
        <v>0.50600000000000001</v>
      </c>
      <c r="R696" s="140">
        <f>Q696*H696</f>
        <v>2.024</v>
      </c>
      <c r="S696" s="140">
        <v>0</v>
      </c>
      <c r="T696" s="141">
        <f>S696*H696</f>
        <v>0</v>
      </c>
      <c r="AR696" s="142" t="s">
        <v>189</v>
      </c>
      <c r="AT696" s="142" t="s">
        <v>147</v>
      </c>
      <c r="AU696" s="142" t="s">
        <v>86</v>
      </c>
      <c r="AY696" s="18" t="s">
        <v>146</v>
      </c>
      <c r="BE696" s="143">
        <f>IF(N696="základní",J696,0)</f>
        <v>0</v>
      </c>
      <c r="BF696" s="143">
        <f>IF(N696="snížená",J696,0)</f>
        <v>0</v>
      </c>
      <c r="BG696" s="143">
        <f>IF(N696="zákl. přenesená",J696,0)</f>
        <v>0</v>
      </c>
      <c r="BH696" s="143">
        <f>IF(N696="sníž. přenesená",J696,0)</f>
        <v>0</v>
      </c>
      <c r="BI696" s="143">
        <f>IF(N696="nulová",J696,0)</f>
        <v>0</v>
      </c>
      <c r="BJ696" s="18" t="s">
        <v>84</v>
      </c>
      <c r="BK696" s="143">
        <f>ROUND(I696*H696,2)</f>
        <v>0</v>
      </c>
      <c r="BL696" s="18" t="s">
        <v>168</v>
      </c>
      <c r="BM696" s="142" t="s">
        <v>1913</v>
      </c>
    </row>
    <row r="697" spans="2:65" s="1" customFormat="1" ht="11.25">
      <c r="B697" s="33"/>
      <c r="D697" s="144" t="s">
        <v>154</v>
      </c>
      <c r="F697" s="145" t="s">
        <v>1912</v>
      </c>
      <c r="I697" s="146"/>
      <c r="L697" s="33"/>
      <c r="M697" s="147"/>
      <c r="T697" s="54"/>
      <c r="AT697" s="18" t="s">
        <v>154</v>
      </c>
      <c r="AU697" s="18" t="s">
        <v>86</v>
      </c>
    </row>
    <row r="698" spans="2:65" s="14" customFormat="1" ht="11.25">
      <c r="B698" s="183"/>
      <c r="D698" s="144" t="s">
        <v>476</v>
      </c>
      <c r="E698" s="184" t="s">
        <v>21</v>
      </c>
      <c r="F698" s="185" t="s">
        <v>1602</v>
      </c>
      <c r="H698" s="184" t="s">
        <v>21</v>
      </c>
      <c r="I698" s="186"/>
      <c r="L698" s="183"/>
      <c r="M698" s="187"/>
      <c r="T698" s="188"/>
      <c r="AT698" s="184" t="s">
        <v>476</v>
      </c>
      <c r="AU698" s="184" t="s">
        <v>86</v>
      </c>
      <c r="AV698" s="14" t="s">
        <v>84</v>
      </c>
      <c r="AW698" s="14" t="s">
        <v>38</v>
      </c>
      <c r="AX698" s="14" t="s">
        <v>77</v>
      </c>
      <c r="AY698" s="184" t="s">
        <v>146</v>
      </c>
    </row>
    <row r="699" spans="2:65" s="12" customFormat="1" ht="11.25">
      <c r="B699" s="163"/>
      <c r="D699" s="144" t="s">
        <v>476</v>
      </c>
      <c r="E699" s="164" t="s">
        <v>21</v>
      </c>
      <c r="F699" s="165" t="s">
        <v>3445</v>
      </c>
      <c r="H699" s="166">
        <v>1</v>
      </c>
      <c r="I699" s="167"/>
      <c r="L699" s="163"/>
      <c r="M699" s="168"/>
      <c r="T699" s="169"/>
      <c r="AT699" s="164" t="s">
        <v>476</v>
      </c>
      <c r="AU699" s="164" t="s">
        <v>86</v>
      </c>
      <c r="AV699" s="12" t="s">
        <v>86</v>
      </c>
      <c r="AW699" s="12" t="s">
        <v>38</v>
      </c>
      <c r="AX699" s="12" t="s">
        <v>77</v>
      </c>
      <c r="AY699" s="164" t="s">
        <v>146</v>
      </c>
    </row>
    <row r="700" spans="2:65" s="12" customFormat="1" ht="11.25">
      <c r="B700" s="163"/>
      <c r="D700" s="144" t="s">
        <v>476</v>
      </c>
      <c r="E700" s="164" t="s">
        <v>21</v>
      </c>
      <c r="F700" s="165" t="s">
        <v>3446</v>
      </c>
      <c r="H700" s="166">
        <v>1</v>
      </c>
      <c r="I700" s="167"/>
      <c r="L700" s="163"/>
      <c r="M700" s="168"/>
      <c r="T700" s="169"/>
      <c r="AT700" s="164" t="s">
        <v>476</v>
      </c>
      <c r="AU700" s="164" t="s">
        <v>86</v>
      </c>
      <c r="AV700" s="12" t="s">
        <v>86</v>
      </c>
      <c r="AW700" s="12" t="s">
        <v>38</v>
      </c>
      <c r="AX700" s="12" t="s">
        <v>77</v>
      </c>
      <c r="AY700" s="164" t="s">
        <v>146</v>
      </c>
    </row>
    <row r="701" spans="2:65" s="12" customFormat="1" ht="11.25">
      <c r="B701" s="163"/>
      <c r="D701" s="144" t="s">
        <v>476</v>
      </c>
      <c r="E701" s="164" t="s">
        <v>21</v>
      </c>
      <c r="F701" s="165" t="s">
        <v>3447</v>
      </c>
      <c r="H701" s="166">
        <v>1</v>
      </c>
      <c r="I701" s="167"/>
      <c r="L701" s="163"/>
      <c r="M701" s="168"/>
      <c r="T701" s="169"/>
      <c r="AT701" s="164" t="s">
        <v>476</v>
      </c>
      <c r="AU701" s="164" t="s">
        <v>86</v>
      </c>
      <c r="AV701" s="12" t="s">
        <v>86</v>
      </c>
      <c r="AW701" s="12" t="s">
        <v>38</v>
      </c>
      <c r="AX701" s="12" t="s">
        <v>77</v>
      </c>
      <c r="AY701" s="164" t="s">
        <v>146</v>
      </c>
    </row>
    <row r="702" spans="2:65" s="12" customFormat="1" ht="11.25">
      <c r="B702" s="163"/>
      <c r="D702" s="144" t="s">
        <v>476</v>
      </c>
      <c r="E702" s="164" t="s">
        <v>21</v>
      </c>
      <c r="F702" s="165" t="s">
        <v>3340</v>
      </c>
      <c r="H702" s="166">
        <v>1</v>
      </c>
      <c r="I702" s="167"/>
      <c r="L702" s="163"/>
      <c r="M702" s="168"/>
      <c r="T702" s="169"/>
      <c r="AT702" s="164" t="s">
        <v>476</v>
      </c>
      <c r="AU702" s="164" t="s">
        <v>86</v>
      </c>
      <c r="AV702" s="12" t="s">
        <v>86</v>
      </c>
      <c r="AW702" s="12" t="s">
        <v>38</v>
      </c>
      <c r="AX702" s="12" t="s">
        <v>77</v>
      </c>
      <c r="AY702" s="164" t="s">
        <v>146</v>
      </c>
    </row>
    <row r="703" spans="2:65" s="13" customFormat="1" ht="11.25">
      <c r="B703" s="170"/>
      <c r="D703" s="144" t="s">
        <v>476</v>
      </c>
      <c r="E703" s="171" t="s">
        <v>926</v>
      </c>
      <c r="F703" s="172" t="s">
        <v>479</v>
      </c>
      <c r="H703" s="173">
        <v>4</v>
      </c>
      <c r="I703" s="174"/>
      <c r="L703" s="170"/>
      <c r="M703" s="175"/>
      <c r="T703" s="176"/>
      <c r="AT703" s="171" t="s">
        <v>476</v>
      </c>
      <c r="AU703" s="171" t="s">
        <v>86</v>
      </c>
      <c r="AV703" s="13" t="s">
        <v>168</v>
      </c>
      <c r="AW703" s="13" t="s">
        <v>38</v>
      </c>
      <c r="AX703" s="13" t="s">
        <v>84</v>
      </c>
      <c r="AY703" s="171" t="s">
        <v>146</v>
      </c>
    </row>
    <row r="704" spans="2:65" s="1" customFormat="1" ht="16.5" customHeight="1">
      <c r="B704" s="33"/>
      <c r="C704" s="130" t="s">
        <v>1564</v>
      </c>
      <c r="D704" s="130" t="s">
        <v>147</v>
      </c>
      <c r="E704" s="131" t="s">
        <v>1915</v>
      </c>
      <c r="F704" s="132" t="s">
        <v>1916</v>
      </c>
      <c r="G704" s="133" t="s">
        <v>786</v>
      </c>
      <c r="H704" s="134">
        <v>3</v>
      </c>
      <c r="I704" s="135"/>
      <c r="J704" s="136">
        <f>ROUND(I704*H704,2)</f>
        <v>0</v>
      </c>
      <c r="K704" s="132" t="s">
        <v>967</v>
      </c>
      <c r="L704" s="137"/>
      <c r="M704" s="138" t="s">
        <v>21</v>
      </c>
      <c r="N704" s="139" t="s">
        <v>48</v>
      </c>
      <c r="P704" s="140">
        <f>O704*H704</f>
        <v>0</v>
      </c>
      <c r="Q704" s="140">
        <v>0.254</v>
      </c>
      <c r="R704" s="140">
        <f>Q704*H704</f>
        <v>0.76200000000000001</v>
      </c>
      <c r="S704" s="140">
        <v>0</v>
      </c>
      <c r="T704" s="141">
        <f>S704*H704</f>
        <v>0</v>
      </c>
      <c r="AR704" s="142" t="s">
        <v>189</v>
      </c>
      <c r="AT704" s="142" t="s">
        <v>147</v>
      </c>
      <c r="AU704" s="142" t="s">
        <v>86</v>
      </c>
      <c r="AY704" s="18" t="s">
        <v>146</v>
      </c>
      <c r="BE704" s="143">
        <f>IF(N704="základní",J704,0)</f>
        <v>0</v>
      </c>
      <c r="BF704" s="143">
        <f>IF(N704="snížená",J704,0)</f>
        <v>0</v>
      </c>
      <c r="BG704" s="143">
        <f>IF(N704="zákl. přenesená",J704,0)</f>
        <v>0</v>
      </c>
      <c r="BH704" s="143">
        <f>IF(N704="sníž. přenesená",J704,0)</f>
        <v>0</v>
      </c>
      <c r="BI704" s="143">
        <f>IF(N704="nulová",J704,0)</f>
        <v>0</v>
      </c>
      <c r="BJ704" s="18" t="s">
        <v>84</v>
      </c>
      <c r="BK704" s="143">
        <f>ROUND(I704*H704,2)</f>
        <v>0</v>
      </c>
      <c r="BL704" s="18" t="s">
        <v>168</v>
      </c>
      <c r="BM704" s="142" t="s">
        <v>1917</v>
      </c>
    </row>
    <row r="705" spans="2:65" s="1" customFormat="1" ht="11.25">
      <c r="B705" s="33"/>
      <c r="D705" s="144" t="s">
        <v>154</v>
      </c>
      <c r="F705" s="145" t="s">
        <v>1916</v>
      </c>
      <c r="I705" s="146"/>
      <c r="L705" s="33"/>
      <c r="M705" s="147"/>
      <c r="T705" s="54"/>
      <c r="AT705" s="18" t="s">
        <v>154</v>
      </c>
      <c r="AU705" s="18" t="s">
        <v>86</v>
      </c>
    </row>
    <row r="706" spans="2:65" s="14" customFormat="1" ht="11.25">
      <c r="B706" s="183"/>
      <c r="D706" s="144" t="s">
        <v>476</v>
      </c>
      <c r="E706" s="184" t="s">
        <v>21</v>
      </c>
      <c r="F706" s="185" t="s">
        <v>1602</v>
      </c>
      <c r="H706" s="184" t="s">
        <v>21</v>
      </c>
      <c r="I706" s="186"/>
      <c r="L706" s="183"/>
      <c r="M706" s="187"/>
      <c r="T706" s="188"/>
      <c r="AT706" s="184" t="s">
        <v>476</v>
      </c>
      <c r="AU706" s="184" t="s">
        <v>86</v>
      </c>
      <c r="AV706" s="14" t="s">
        <v>84</v>
      </c>
      <c r="AW706" s="14" t="s">
        <v>38</v>
      </c>
      <c r="AX706" s="14" t="s">
        <v>77</v>
      </c>
      <c r="AY706" s="184" t="s">
        <v>146</v>
      </c>
    </row>
    <row r="707" spans="2:65" s="12" customFormat="1" ht="11.25">
      <c r="B707" s="163"/>
      <c r="D707" s="144" t="s">
        <v>476</v>
      </c>
      <c r="E707" s="164" t="s">
        <v>21</v>
      </c>
      <c r="F707" s="165" t="s">
        <v>3446</v>
      </c>
      <c r="H707" s="166">
        <v>1</v>
      </c>
      <c r="I707" s="167"/>
      <c r="L707" s="163"/>
      <c r="M707" s="168"/>
      <c r="T707" s="169"/>
      <c r="AT707" s="164" t="s">
        <v>476</v>
      </c>
      <c r="AU707" s="164" t="s">
        <v>86</v>
      </c>
      <c r="AV707" s="12" t="s">
        <v>86</v>
      </c>
      <c r="AW707" s="12" t="s">
        <v>38</v>
      </c>
      <c r="AX707" s="12" t="s">
        <v>77</v>
      </c>
      <c r="AY707" s="164" t="s">
        <v>146</v>
      </c>
    </row>
    <row r="708" spans="2:65" s="12" customFormat="1" ht="11.25">
      <c r="B708" s="163"/>
      <c r="D708" s="144" t="s">
        <v>476</v>
      </c>
      <c r="E708" s="164" t="s">
        <v>21</v>
      </c>
      <c r="F708" s="165" t="s">
        <v>3447</v>
      </c>
      <c r="H708" s="166">
        <v>1</v>
      </c>
      <c r="I708" s="167"/>
      <c r="L708" s="163"/>
      <c r="M708" s="168"/>
      <c r="T708" s="169"/>
      <c r="AT708" s="164" t="s">
        <v>476</v>
      </c>
      <c r="AU708" s="164" t="s">
        <v>86</v>
      </c>
      <c r="AV708" s="12" t="s">
        <v>86</v>
      </c>
      <c r="AW708" s="12" t="s">
        <v>38</v>
      </c>
      <c r="AX708" s="12" t="s">
        <v>77</v>
      </c>
      <c r="AY708" s="164" t="s">
        <v>146</v>
      </c>
    </row>
    <row r="709" spans="2:65" s="12" customFormat="1" ht="11.25">
      <c r="B709" s="163"/>
      <c r="D709" s="144" t="s">
        <v>476</v>
      </c>
      <c r="E709" s="164" t="s">
        <v>21</v>
      </c>
      <c r="F709" s="165" t="s">
        <v>3340</v>
      </c>
      <c r="H709" s="166">
        <v>1</v>
      </c>
      <c r="I709" s="167"/>
      <c r="L709" s="163"/>
      <c r="M709" s="168"/>
      <c r="T709" s="169"/>
      <c r="AT709" s="164" t="s">
        <v>476</v>
      </c>
      <c r="AU709" s="164" t="s">
        <v>86</v>
      </c>
      <c r="AV709" s="12" t="s">
        <v>86</v>
      </c>
      <c r="AW709" s="12" t="s">
        <v>38</v>
      </c>
      <c r="AX709" s="12" t="s">
        <v>77</v>
      </c>
      <c r="AY709" s="164" t="s">
        <v>146</v>
      </c>
    </row>
    <row r="710" spans="2:65" s="13" customFormat="1" ht="11.25">
      <c r="B710" s="170"/>
      <c r="D710" s="144" t="s">
        <v>476</v>
      </c>
      <c r="E710" s="171" t="s">
        <v>924</v>
      </c>
      <c r="F710" s="172" t="s">
        <v>479</v>
      </c>
      <c r="H710" s="173">
        <v>3</v>
      </c>
      <c r="I710" s="174"/>
      <c r="L710" s="170"/>
      <c r="M710" s="175"/>
      <c r="T710" s="176"/>
      <c r="AT710" s="171" t="s">
        <v>476</v>
      </c>
      <c r="AU710" s="171" t="s">
        <v>86</v>
      </c>
      <c r="AV710" s="13" t="s">
        <v>168</v>
      </c>
      <c r="AW710" s="13" t="s">
        <v>38</v>
      </c>
      <c r="AX710" s="13" t="s">
        <v>84</v>
      </c>
      <c r="AY710" s="171" t="s">
        <v>146</v>
      </c>
    </row>
    <row r="711" spans="2:65" s="1" customFormat="1" ht="16.5" customHeight="1">
      <c r="B711" s="33"/>
      <c r="C711" s="149" t="s">
        <v>1574</v>
      </c>
      <c r="D711" s="149" t="s">
        <v>195</v>
      </c>
      <c r="E711" s="150" t="s">
        <v>1920</v>
      </c>
      <c r="F711" s="151" t="s">
        <v>1921</v>
      </c>
      <c r="G711" s="152" t="s">
        <v>786</v>
      </c>
      <c r="H711" s="153">
        <v>8</v>
      </c>
      <c r="I711" s="154"/>
      <c r="J711" s="155">
        <f>ROUND(I711*H711,2)</f>
        <v>0</v>
      </c>
      <c r="K711" s="151" t="s">
        <v>967</v>
      </c>
      <c r="L711" s="33"/>
      <c r="M711" s="156" t="s">
        <v>21</v>
      </c>
      <c r="N711" s="157" t="s">
        <v>48</v>
      </c>
      <c r="P711" s="140">
        <f>O711*H711</f>
        <v>0</v>
      </c>
      <c r="Q711" s="140">
        <v>1.248E-2</v>
      </c>
      <c r="R711" s="140">
        <f>Q711*H711</f>
        <v>9.9839999999999998E-2</v>
      </c>
      <c r="S711" s="140">
        <v>0</v>
      </c>
      <c r="T711" s="141">
        <f>S711*H711</f>
        <v>0</v>
      </c>
      <c r="AR711" s="142" t="s">
        <v>168</v>
      </c>
      <c r="AT711" s="142" t="s">
        <v>195</v>
      </c>
      <c r="AU711" s="142" t="s">
        <v>86</v>
      </c>
      <c r="AY711" s="18" t="s">
        <v>146</v>
      </c>
      <c r="BE711" s="143">
        <f>IF(N711="základní",J711,0)</f>
        <v>0</v>
      </c>
      <c r="BF711" s="143">
        <f>IF(N711="snížená",J711,0)</f>
        <v>0</v>
      </c>
      <c r="BG711" s="143">
        <f>IF(N711="zákl. přenesená",J711,0)</f>
        <v>0</v>
      </c>
      <c r="BH711" s="143">
        <f>IF(N711="sníž. přenesená",J711,0)</f>
        <v>0</v>
      </c>
      <c r="BI711" s="143">
        <f>IF(N711="nulová",J711,0)</f>
        <v>0</v>
      </c>
      <c r="BJ711" s="18" t="s">
        <v>84</v>
      </c>
      <c r="BK711" s="143">
        <f>ROUND(I711*H711,2)</f>
        <v>0</v>
      </c>
      <c r="BL711" s="18" t="s">
        <v>168</v>
      </c>
      <c r="BM711" s="142" t="s">
        <v>1922</v>
      </c>
    </row>
    <row r="712" spans="2:65" s="1" customFormat="1" ht="11.25">
      <c r="B712" s="33"/>
      <c r="D712" s="144" t="s">
        <v>154</v>
      </c>
      <c r="F712" s="145" t="s">
        <v>1921</v>
      </c>
      <c r="I712" s="146"/>
      <c r="L712" s="33"/>
      <c r="M712" s="147"/>
      <c r="T712" s="54"/>
      <c r="AT712" s="18" t="s">
        <v>154</v>
      </c>
      <c r="AU712" s="18" t="s">
        <v>86</v>
      </c>
    </row>
    <row r="713" spans="2:65" s="1" customFormat="1" ht="11.25">
      <c r="B713" s="33"/>
      <c r="D713" s="181" t="s">
        <v>970</v>
      </c>
      <c r="F713" s="182" t="s">
        <v>1923</v>
      </c>
      <c r="I713" s="146"/>
      <c r="L713" s="33"/>
      <c r="M713" s="147"/>
      <c r="T713" s="54"/>
      <c r="AT713" s="18" t="s">
        <v>970</v>
      </c>
      <c r="AU713" s="18" t="s">
        <v>86</v>
      </c>
    </row>
    <row r="714" spans="2:65" s="12" customFormat="1" ht="11.25">
      <c r="B714" s="163"/>
      <c r="D714" s="144" t="s">
        <v>476</v>
      </c>
      <c r="E714" s="164" t="s">
        <v>21</v>
      </c>
      <c r="F714" s="165" t="s">
        <v>928</v>
      </c>
      <c r="H714" s="166">
        <v>8</v>
      </c>
      <c r="I714" s="167"/>
      <c r="L714" s="163"/>
      <c r="M714" s="168"/>
      <c r="T714" s="169"/>
      <c r="AT714" s="164" t="s">
        <v>476</v>
      </c>
      <c r="AU714" s="164" t="s">
        <v>86</v>
      </c>
      <c r="AV714" s="12" t="s">
        <v>86</v>
      </c>
      <c r="AW714" s="12" t="s">
        <v>38</v>
      </c>
      <c r="AX714" s="12" t="s">
        <v>84</v>
      </c>
      <c r="AY714" s="164" t="s">
        <v>146</v>
      </c>
    </row>
    <row r="715" spans="2:65" s="1" customFormat="1" ht="16.5" customHeight="1">
      <c r="B715" s="33"/>
      <c r="C715" s="130" t="s">
        <v>1581</v>
      </c>
      <c r="D715" s="130" t="s">
        <v>147</v>
      </c>
      <c r="E715" s="131" t="s">
        <v>1925</v>
      </c>
      <c r="F715" s="132" t="s">
        <v>1926</v>
      </c>
      <c r="G715" s="133" t="s">
        <v>786</v>
      </c>
      <c r="H715" s="134">
        <v>8</v>
      </c>
      <c r="I715" s="135"/>
      <c r="J715" s="136">
        <f>ROUND(I715*H715,2)</f>
        <v>0</v>
      </c>
      <c r="K715" s="132" t="s">
        <v>967</v>
      </c>
      <c r="L715" s="137"/>
      <c r="M715" s="138" t="s">
        <v>21</v>
      </c>
      <c r="N715" s="139" t="s">
        <v>48</v>
      </c>
      <c r="P715" s="140">
        <f>O715*H715</f>
        <v>0</v>
      </c>
      <c r="Q715" s="140">
        <v>0.58499999999999996</v>
      </c>
      <c r="R715" s="140">
        <f>Q715*H715</f>
        <v>4.68</v>
      </c>
      <c r="S715" s="140">
        <v>0</v>
      </c>
      <c r="T715" s="141">
        <f>S715*H715</f>
        <v>0</v>
      </c>
      <c r="AR715" s="142" t="s">
        <v>189</v>
      </c>
      <c r="AT715" s="142" t="s">
        <v>147</v>
      </c>
      <c r="AU715" s="142" t="s">
        <v>86</v>
      </c>
      <c r="AY715" s="18" t="s">
        <v>146</v>
      </c>
      <c r="BE715" s="143">
        <f>IF(N715="základní",J715,0)</f>
        <v>0</v>
      </c>
      <c r="BF715" s="143">
        <f>IF(N715="snížená",J715,0)</f>
        <v>0</v>
      </c>
      <c r="BG715" s="143">
        <f>IF(N715="zákl. přenesená",J715,0)</f>
        <v>0</v>
      </c>
      <c r="BH715" s="143">
        <f>IF(N715="sníž. přenesená",J715,0)</f>
        <v>0</v>
      </c>
      <c r="BI715" s="143">
        <f>IF(N715="nulová",J715,0)</f>
        <v>0</v>
      </c>
      <c r="BJ715" s="18" t="s">
        <v>84</v>
      </c>
      <c r="BK715" s="143">
        <f>ROUND(I715*H715,2)</f>
        <v>0</v>
      </c>
      <c r="BL715" s="18" t="s">
        <v>168</v>
      </c>
      <c r="BM715" s="142" t="s">
        <v>3448</v>
      </c>
    </row>
    <row r="716" spans="2:65" s="1" customFormat="1" ht="11.25">
      <c r="B716" s="33"/>
      <c r="D716" s="144" t="s">
        <v>154</v>
      </c>
      <c r="F716" s="145" t="s">
        <v>1926</v>
      </c>
      <c r="I716" s="146"/>
      <c r="L716" s="33"/>
      <c r="M716" s="147"/>
      <c r="T716" s="54"/>
      <c r="AT716" s="18" t="s">
        <v>154</v>
      </c>
      <c r="AU716" s="18" t="s">
        <v>86</v>
      </c>
    </row>
    <row r="717" spans="2:65" s="14" customFormat="1" ht="11.25">
      <c r="B717" s="183"/>
      <c r="D717" s="144" t="s">
        <v>476</v>
      </c>
      <c r="E717" s="184" t="s">
        <v>21</v>
      </c>
      <c r="F717" s="185" t="s">
        <v>1602</v>
      </c>
      <c r="H717" s="184" t="s">
        <v>21</v>
      </c>
      <c r="I717" s="186"/>
      <c r="L717" s="183"/>
      <c r="M717" s="187"/>
      <c r="T717" s="188"/>
      <c r="AT717" s="184" t="s">
        <v>476</v>
      </c>
      <c r="AU717" s="184" t="s">
        <v>86</v>
      </c>
      <c r="AV717" s="14" t="s">
        <v>84</v>
      </c>
      <c r="AW717" s="14" t="s">
        <v>38</v>
      </c>
      <c r="AX717" s="14" t="s">
        <v>77</v>
      </c>
      <c r="AY717" s="184" t="s">
        <v>146</v>
      </c>
    </row>
    <row r="718" spans="2:65" s="12" customFormat="1" ht="11.25">
      <c r="B718" s="163"/>
      <c r="D718" s="144" t="s">
        <v>476</v>
      </c>
      <c r="E718" s="164" t="s">
        <v>21</v>
      </c>
      <c r="F718" s="165" t="s">
        <v>3449</v>
      </c>
      <c r="H718" s="166">
        <v>2</v>
      </c>
      <c r="I718" s="167"/>
      <c r="L718" s="163"/>
      <c r="M718" s="168"/>
      <c r="T718" s="169"/>
      <c r="AT718" s="164" t="s">
        <v>476</v>
      </c>
      <c r="AU718" s="164" t="s">
        <v>86</v>
      </c>
      <c r="AV718" s="12" t="s">
        <v>86</v>
      </c>
      <c r="AW718" s="12" t="s">
        <v>38</v>
      </c>
      <c r="AX718" s="12" t="s">
        <v>77</v>
      </c>
      <c r="AY718" s="164" t="s">
        <v>146</v>
      </c>
    </row>
    <row r="719" spans="2:65" s="12" customFormat="1" ht="11.25">
      <c r="B719" s="163"/>
      <c r="D719" s="144" t="s">
        <v>476</v>
      </c>
      <c r="E719" s="164" t="s">
        <v>21</v>
      </c>
      <c r="F719" s="165" t="s">
        <v>3450</v>
      </c>
      <c r="H719" s="166">
        <v>6</v>
      </c>
      <c r="I719" s="167"/>
      <c r="L719" s="163"/>
      <c r="M719" s="168"/>
      <c r="T719" s="169"/>
      <c r="AT719" s="164" t="s">
        <v>476</v>
      </c>
      <c r="AU719" s="164" t="s">
        <v>86</v>
      </c>
      <c r="AV719" s="12" t="s">
        <v>86</v>
      </c>
      <c r="AW719" s="12" t="s">
        <v>38</v>
      </c>
      <c r="AX719" s="12" t="s">
        <v>77</v>
      </c>
      <c r="AY719" s="164" t="s">
        <v>146</v>
      </c>
    </row>
    <row r="720" spans="2:65" s="13" customFormat="1" ht="11.25">
      <c r="B720" s="170"/>
      <c r="D720" s="144" t="s">
        <v>476</v>
      </c>
      <c r="E720" s="171" t="s">
        <v>928</v>
      </c>
      <c r="F720" s="172" t="s">
        <v>479</v>
      </c>
      <c r="H720" s="173">
        <v>8</v>
      </c>
      <c r="I720" s="174"/>
      <c r="L720" s="170"/>
      <c r="M720" s="175"/>
      <c r="T720" s="176"/>
      <c r="AT720" s="171" t="s">
        <v>476</v>
      </c>
      <c r="AU720" s="171" t="s">
        <v>86</v>
      </c>
      <c r="AV720" s="13" t="s">
        <v>168</v>
      </c>
      <c r="AW720" s="13" t="s">
        <v>38</v>
      </c>
      <c r="AX720" s="13" t="s">
        <v>84</v>
      </c>
      <c r="AY720" s="171" t="s">
        <v>146</v>
      </c>
    </row>
    <row r="721" spans="2:65" s="1" customFormat="1" ht="16.5" customHeight="1">
      <c r="B721" s="33"/>
      <c r="C721" s="149" t="s">
        <v>1587</v>
      </c>
      <c r="D721" s="149" t="s">
        <v>195</v>
      </c>
      <c r="E721" s="150" t="s">
        <v>1930</v>
      </c>
      <c r="F721" s="151" t="s">
        <v>1931</v>
      </c>
      <c r="G721" s="152" t="s">
        <v>786</v>
      </c>
      <c r="H721" s="153">
        <v>11</v>
      </c>
      <c r="I721" s="154"/>
      <c r="J721" s="155">
        <f>ROUND(I721*H721,2)</f>
        <v>0</v>
      </c>
      <c r="K721" s="151" t="s">
        <v>967</v>
      </c>
      <c r="L721" s="33"/>
      <c r="M721" s="156" t="s">
        <v>21</v>
      </c>
      <c r="N721" s="157" t="s">
        <v>48</v>
      </c>
      <c r="P721" s="140">
        <f>O721*H721</f>
        <v>0</v>
      </c>
      <c r="Q721" s="140">
        <v>2.8539999999999999E-2</v>
      </c>
      <c r="R721" s="140">
        <f>Q721*H721</f>
        <v>0.31394</v>
      </c>
      <c r="S721" s="140">
        <v>0</v>
      </c>
      <c r="T721" s="141">
        <f>S721*H721</f>
        <v>0</v>
      </c>
      <c r="AR721" s="142" t="s">
        <v>168</v>
      </c>
      <c r="AT721" s="142" t="s">
        <v>195</v>
      </c>
      <c r="AU721" s="142" t="s">
        <v>86</v>
      </c>
      <c r="AY721" s="18" t="s">
        <v>146</v>
      </c>
      <c r="BE721" s="143">
        <f>IF(N721="základní",J721,0)</f>
        <v>0</v>
      </c>
      <c r="BF721" s="143">
        <f>IF(N721="snížená",J721,0)</f>
        <v>0</v>
      </c>
      <c r="BG721" s="143">
        <f>IF(N721="zákl. přenesená",J721,0)</f>
        <v>0</v>
      </c>
      <c r="BH721" s="143">
        <f>IF(N721="sníž. přenesená",J721,0)</f>
        <v>0</v>
      </c>
      <c r="BI721" s="143">
        <f>IF(N721="nulová",J721,0)</f>
        <v>0</v>
      </c>
      <c r="BJ721" s="18" t="s">
        <v>84</v>
      </c>
      <c r="BK721" s="143">
        <f>ROUND(I721*H721,2)</f>
        <v>0</v>
      </c>
      <c r="BL721" s="18" t="s">
        <v>168</v>
      </c>
      <c r="BM721" s="142" t="s">
        <v>1932</v>
      </c>
    </row>
    <row r="722" spans="2:65" s="1" customFormat="1" ht="11.25">
      <c r="B722" s="33"/>
      <c r="D722" s="144" t="s">
        <v>154</v>
      </c>
      <c r="F722" s="145" t="s">
        <v>1931</v>
      </c>
      <c r="I722" s="146"/>
      <c r="L722" s="33"/>
      <c r="M722" s="147"/>
      <c r="T722" s="54"/>
      <c r="AT722" s="18" t="s">
        <v>154</v>
      </c>
      <c r="AU722" s="18" t="s">
        <v>86</v>
      </c>
    </row>
    <row r="723" spans="2:65" s="1" customFormat="1" ht="11.25">
      <c r="B723" s="33"/>
      <c r="D723" s="181" t="s">
        <v>970</v>
      </c>
      <c r="F723" s="182" t="s">
        <v>1933</v>
      </c>
      <c r="I723" s="146"/>
      <c r="L723" s="33"/>
      <c r="M723" s="147"/>
      <c r="T723" s="54"/>
      <c r="AT723" s="18" t="s">
        <v>970</v>
      </c>
      <c r="AU723" s="18" t="s">
        <v>86</v>
      </c>
    </row>
    <row r="724" spans="2:65" s="12" customFormat="1" ht="11.25">
      <c r="B724" s="163"/>
      <c r="D724" s="144" t="s">
        <v>476</v>
      </c>
      <c r="E724" s="164" t="s">
        <v>21</v>
      </c>
      <c r="F724" s="165" t="s">
        <v>784</v>
      </c>
      <c r="H724" s="166">
        <v>11</v>
      </c>
      <c r="I724" s="167"/>
      <c r="L724" s="163"/>
      <c r="M724" s="168"/>
      <c r="T724" s="169"/>
      <c r="AT724" s="164" t="s">
        <v>476</v>
      </c>
      <c r="AU724" s="164" t="s">
        <v>86</v>
      </c>
      <c r="AV724" s="12" t="s">
        <v>86</v>
      </c>
      <c r="AW724" s="12" t="s">
        <v>38</v>
      </c>
      <c r="AX724" s="12" t="s">
        <v>84</v>
      </c>
      <c r="AY724" s="164" t="s">
        <v>146</v>
      </c>
    </row>
    <row r="725" spans="2:65" s="1" customFormat="1" ht="16.5" customHeight="1">
      <c r="B725" s="33"/>
      <c r="C725" s="130" t="s">
        <v>1593</v>
      </c>
      <c r="D725" s="130" t="s">
        <v>147</v>
      </c>
      <c r="E725" s="131" t="s">
        <v>1935</v>
      </c>
      <c r="F725" s="132" t="s">
        <v>1936</v>
      </c>
      <c r="G725" s="133" t="s">
        <v>786</v>
      </c>
      <c r="H725" s="134">
        <v>11</v>
      </c>
      <c r="I725" s="135"/>
      <c r="J725" s="136">
        <f>ROUND(I725*H725,2)</f>
        <v>0</v>
      </c>
      <c r="K725" s="132" t="s">
        <v>967</v>
      </c>
      <c r="L725" s="137"/>
      <c r="M725" s="138" t="s">
        <v>21</v>
      </c>
      <c r="N725" s="139" t="s">
        <v>48</v>
      </c>
      <c r="P725" s="140">
        <f>O725*H725</f>
        <v>0</v>
      </c>
      <c r="Q725" s="140">
        <v>1.6</v>
      </c>
      <c r="R725" s="140">
        <f>Q725*H725</f>
        <v>17.600000000000001</v>
      </c>
      <c r="S725" s="140">
        <v>0</v>
      </c>
      <c r="T725" s="141">
        <f>S725*H725</f>
        <v>0</v>
      </c>
      <c r="AR725" s="142" t="s">
        <v>189</v>
      </c>
      <c r="AT725" s="142" t="s">
        <v>147</v>
      </c>
      <c r="AU725" s="142" t="s">
        <v>86</v>
      </c>
      <c r="AY725" s="18" t="s">
        <v>146</v>
      </c>
      <c r="BE725" s="143">
        <f>IF(N725="základní",J725,0)</f>
        <v>0</v>
      </c>
      <c r="BF725" s="143">
        <f>IF(N725="snížená",J725,0)</f>
        <v>0</v>
      </c>
      <c r="BG725" s="143">
        <f>IF(N725="zákl. přenesená",J725,0)</f>
        <v>0</v>
      </c>
      <c r="BH725" s="143">
        <f>IF(N725="sníž. přenesená",J725,0)</f>
        <v>0</v>
      </c>
      <c r="BI725" s="143">
        <f>IF(N725="nulová",J725,0)</f>
        <v>0</v>
      </c>
      <c r="BJ725" s="18" t="s">
        <v>84</v>
      </c>
      <c r="BK725" s="143">
        <f>ROUND(I725*H725,2)</f>
        <v>0</v>
      </c>
      <c r="BL725" s="18" t="s">
        <v>168</v>
      </c>
      <c r="BM725" s="142" t="s">
        <v>3451</v>
      </c>
    </row>
    <row r="726" spans="2:65" s="1" customFormat="1" ht="11.25">
      <c r="B726" s="33"/>
      <c r="D726" s="144" t="s">
        <v>154</v>
      </c>
      <c r="F726" s="145" t="s">
        <v>1936</v>
      </c>
      <c r="I726" s="146"/>
      <c r="L726" s="33"/>
      <c r="M726" s="147"/>
      <c r="T726" s="54"/>
      <c r="AT726" s="18" t="s">
        <v>154</v>
      </c>
      <c r="AU726" s="18" t="s">
        <v>86</v>
      </c>
    </row>
    <row r="727" spans="2:65" s="14" customFormat="1" ht="11.25">
      <c r="B727" s="183"/>
      <c r="D727" s="144" t="s">
        <v>476</v>
      </c>
      <c r="E727" s="184" t="s">
        <v>21</v>
      </c>
      <c r="F727" s="185" t="s">
        <v>1602</v>
      </c>
      <c r="H727" s="184" t="s">
        <v>21</v>
      </c>
      <c r="I727" s="186"/>
      <c r="L727" s="183"/>
      <c r="M727" s="187"/>
      <c r="T727" s="188"/>
      <c r="AT727" s="184" t="s">
        <v>476</v>
      </c>
      <c r="AU727" s="184" t="s">
        <v>86</v>
      </c>
      <c r="AV727" s="14" t="s">
        <v>84</v>
      </c>
      <c r="AW727" s="14" t="s">
        <v>38</v>
      </c>
      <c r="AX727" s="14" t="s">
        <v>77</v>
      </c>
      <c r="AY727" s="184" t="s">
        <v>146</v>
      </c>
    </row>
    <row r="728" spans="2:65" s="12" customFormat="1" ht="11.25">
      <c r="B728" s="163"/>
      <c r="D728" s="144" t="s">
        <v>476</v>
      </c>
      <c r="E728" s="164" t="s">
        <v>21</v>
      </c>
      <c r="F728" s="165" t="s">
        <v>3452</v>
      </c>
      <c r="H728" s="166">
        <v>3</v>
      </c>
      <c r="I728" s="167"/>
      <c r="L728" s="163"/>
      <c r="M728" s="168"/>
      <c r="T728" s="169"/>
      <c r="AT728" s="164" t="s">
        <v>476</v>
      </c>
      <c r="AU728" s="164" t="s">
        <v>86</v>
      </c>
      <c r="AV728" s="12" t="s">
        <v>86</v>
      </c>
      <c r="AW728" s="12" t="s">
        <v>38</v>
      </c>
      <c r="AX728" s="12" t="s">
        <v>77</v>
      </c>
      <c r="AY728" s="164" t="s">
        <v>146</v>
      </c>
    </row>
    <row r="729" spans="2:65" s="12" customFormat="1" ht="11.25">
      <c r="B729" s="163"/>
      <c r="D729" s="144" t="s">
        <v>476</v>
      </c>
      <c r="E729" s="164" t="s">
        <v>21</v>
      </c>
      <c r="F729" s="165" t="s">
        <v>3453</v>
      </c>
      <c r="H729" s="166">
        <v>7</v>
      </c>
      <c r="I729" s="167"/>
      <c r="L729" s="163"/>
      <c r="M729" s="168"/>
      <c r="T729" s="169"/>
      <c r="AT729" s="164" t="s">
        <v>476</v>
      </c>
      <c r="AU729" s="164" t="s">
        <v>86</v>
      </c>
      <c r="AV729" s="12" t="s">
        <v>86</v>
      </c>
      <c r="AW729" s="12" t="s">
        <v>38</v>
      </c>
      <c r="AX729" s="12" t="s">
        <v>77</v>
      </c>
      <c r="AY729" s="164" t="s">
        <v>146</v>
      </c>
    </row>
    <row r="730" spans="2:65" s="12" customFormat="1" ht="11.25">
      <c r="B730" s="163"/>
      <c r="D730" s="144" t="s">
        <v>476</v>
      </c>
      <c r="E730" s="164" t="s">
        <v>21</v>
      </c>
      <c r="F730" s="165" t="s">
        <v>3454</v>
      </c>
      <c r="H730" s="166">
        <v>1</v>
      </c>
      <c r="I730" s="167"/>
      <c r="L730" s="163"/>
      <c r="M730" s="168"/>
      <c r="T730" s="169"/>
      <c r="AT730" s="164" t="s">
        <v>476</v>
      </c>
      <c r="AU730" s="164" t="s">
        <v>86</v>
      </c>
      <c r="AV730" s="12" t="s">
        <v>86</v>
      </c>
      <c r="AW730" s="12" t="s">
        <v>38</v>
      </c>
      <c r="AX730" s="12" t="s">
        <v>77</v>
      </c>
      <c r="AY730" s="164" t="s">
        <v>146</v>
      </c>
    </row>
    <row r="731" spans="2:65" s="13" customFormat="1" ht="11.25">
      <c r="B731" s="170"/>
      <c r="D731" s="144" t="s">
        <v>476</v>
      </c>
      <c r="E731" s="171" t="s">
        <v>784</v>
      </c>
      <c r="F731" s="172" t="s">
        <v>479</v>
      </c>
      <c r="H731" s="173">
        <v>11</v>
      </c>
      <c r="I731" s="174"/>
      <c r="L731" s="170"/>
      <c r="M731" s="175"/>
      <c r="T731" s="176"/>
      <c r="AT731" s="171" t="s">
        <v>476</v>
      </c>
      <c r="AU731" s="171" t="s">
        <v>86</v>
      </c>
      <c r="AV731" s="13" t="s">
        <v>168</v>
      </c>
      <c r="AW731" s="13" t="s">
        <v>38</v>
      </c>
      <c r="AX731" s="13" t="s">
        <v>84</v>
      </c>
      <c r="AY731" s="171" t="s">
        <v>146</v>
      </c>
    </row>
    <row r="732" spans="2:65" s="1" customFormat="1" ht="16.5" customHeight="1">
      <c r="B732" s="33"/>
      <c r="C732" s="149" t="s">
        <v>1598</v>
      </c>
      <c r="D732" s="149" t="s">
        <v>195</v>
      </c>
      <c r="E732" s="150" t="s">
        <v>3455</v>
      </c>
      <c r="F732" s="151" t="s">
        <v>3456</v>
      </c>
      <c r="G732" s="152" t="s">
        <v>786</v>
      </c>
      <c r="H732" s="153">
        <v>3</v>
      </c>
      <c r="I732" s="154"/>
      <c r="J732" s="155">
        <f>ROUND(I732*H732,2)</f>
        <v>0</v>
      </c>
      <c r="K732" s="151" t="s">
        <v>967</v>
      </c>
      <c r="L732" s="33"/>
      <c r="M732" s="156" t="s">
        <v>21</v>
      </c>
      <c r="N732" s="157" t="s">
        <v>48</v>
      </c>
      <c r="P732" s="140">
        <f>O732*H732</f>
        <v>0</v>
      </c>
      <c r="Q732" s="140">
        <v>3.9269999999999999E-2</v>
      </c>
      <c r="R732" s="140">
        <f>Q732*H732</f>
        <v>0.11781</v>
      </c>
      <c r="S732" s="140">
        <v>0</v>
      </c>
      <c r="T732" s="141">
        <f>S732*H732</f>
        <v>0</v>
      </c>
      <c r="AR732" s="142" t="s">
        <v>168</v>
      </c>
      <c r="AT732" s="142" t="s">
        <v>195</v>
      </c>
      <c r="AU732" s="142" t="s">
        <v>86</v>
      </c>
      <c r="AY732" s="18" t="s">
        <v>146</v>
      </c>
      <c r="BE732" s="143">
        <f>IF(N732="základní",J732,0)</f>
        <v>0</v>
      </c>
      <c r="BF732" s="143">
        <f>IF(N732="snížená",J732,0)</f>
        <v>0</v>
      </c>
      <c r="BG732" s="143">
        <f>IF(N732="zákl. přenesená",J732,0)</f>
        <v>0</v>
      </c>
      <c r="BH732" s="143">
        <f>IF(N732="sníž. přenesená",J732,0)</f>
        <v>0</v>
      </c>
      <c r="BI732" s="143">
        <f>IF(N732="nulová",J732,0)</f>
        <v>0</v>
      </c>
      <c r="BJ732" s="18" t="s">
        <v>84</v>
      </c>
      <c r="BK732" s="143">
        <f>ROUND(I732*H732,2)</f>
        <v>0</v>
      </c>
      <c r="BL732" s="18" t="s">
        <v>168</v>
      </c>
      <c r="BM732" s="142" t="s">
        <v>3457</v>
      </c>
    </row>
    <row r="733" spans="2:65" s="1" customFormat="1" ht="11.25">
      <c r="B733" s="33"/>
      <c r="D733" s="144" t="s">
        <v>154</v>
      </c>
      <c r="F733" s="145" t="s">
        <v>3456</v>
      </c>
      <c r="I733" s="146"/>
      <c r="L733" s="33"/>
      <c r="M733" s="147"/>
      <c r="T733" s="54"/>
      <c r="AT733" s="18" t="s">
        <v>154</v>
      </c>
      <c r="AU733" s="18" t="s">
        <v>86</v>
      </c>
    </row>
    <row r="734" spans="2:65" s="1" customFormat="1" ht="11.25">
      <c r="B734" s="33"/>
      <c r="D734" s="181" t="s">
        <v>970</v>
      </c>
      <c r="F734" s="182" t="s">
        <v>3458</v>
      </c>
      <c r="I734" s="146"/>
      <c r="L734" s="33"/>
      <c r="M734" s="147"/>
      <c r="T734" s="54"/>
      <c r="AT734" s="18" t="s">
        <v>970</v>
      </c>
      <c r="AU734" s="18" t="s">
        <v>86</v>
      </c>
    </row>
    <row r="735" spans="2:65" s="12" customFormat="1" ht="11.25">
      <c r="B735" s="163"/>
      <c r="D735" s="144" t="s">
        <v>476</v>
      </c>
      <c r="E735" s="164" t="s">
        <v>21</v>
      </c>
      <c r="F735" s="165" t="s">
        <v>3059</v>
      </c>
      <c r="H735" s="166">
        <v>3</v>
      </c>
      <c r="I735" s="167"/>
      <c r="L735" s="163"/>
      <c r="M735" s="168"/>
      <c r="T735" s="169"/>
      <c r="AT735" s="164" t="s">
        <v>476</v>
      </c>
      <c r="AU735" s="164" t="s">
        <v>86</v>
      </c>
      <c r="AV735" s="12" t="s">
        <v>86</v>
      </c>
      <c r="AW735" s="12" t="s">
        <v>38</v>
      </c>
      <c r="AX735" s="12" t="s">
        <v>84</v>
      </c>
      <c r="AY735" s="164" t="s">
        <v>146</v>
      </c>
    </row>
    <row r="736" spans="2:65" s="1" customFormat="1" ht="16.5" customHeight="1">
      <c r="B736" s="33"/>
      <c r="C736" s="130" t="s">
        <v>1604</v>
      </c>
      <c r="D736" s="130" t="s">
        <v>147</v>
      </c>
      <c r="E736" s="131" t="s">
        <v>3459</v>
      </c>
      <c r="F736" s="132" t="s">
        <v>3460</v>
      </c>
      <c r="G736" s="133" t="s">
        <v>786</v>
      </c>
      <c r="H736" s="134">
        <v>3</v>
      </c>
      <c r="I736" s="135"/>
      <c r="J736" s="136">
        <f>ROUND(I736*H736,2)</f>
        <v>0</v>
      </c>
      <c r="K736" s="132" t="s">
        <v>967</v>
      </c>
      <c r="L736" s="137"/>
      <c r="M736" s="138" t="s">
        <v>21</v>
      </c>
      <c r="N736" s="139" t="s">
        <v>48</v>
      </c>
      <c r="P736" s="140">
        <f>O736*H736</f>
        <v>0</v>
      </c>
      <c r="Q736" s="140">
        <v>0.44900000000000001</v>
      </c>
      <c r="R736" s="140">
        <f>Q736*H736</f>
        <v>1.347</v>
      </c>
      <c r="S736" s="140">
        <v>0</v>
      </c>
      <c r="T736" s="141">
        <f>S736*H736</f>
        <v>0</v>
      </c>
      <c r="AR736" s="142" t="s">
        <v>189</v>
      </c>
      <c r="AT736" s="142" t="s">
        <v>147</v>
      </c>
      <c r="AU736" s="142" t="s">
        <v>86</v>
      </c>
      <c r="AY736" s="18" t="s">
        <v>146</v>
      </c>
      <c r="BE736" s="143">
        <f>IF(N736="základní",J736,0)</f>
        <v>0</v>
      </c>
      <c r="BF736" s="143">
        <f>IF(N736="snížená",J736,0)</f>
        <v>0</v>
      </c>
      <c r="BG736" s="143">
        <f>IF(N736="zákl. přenesená",J736,0)</f>
        <v>0</v>
      </c>
      <c r="BH736" s="143">
        <f>IF(N736="sníž. přenesená",J736,0)</f>
        <v>0</v>
      </c>
      <c r="BI736" s="143">
        <f>IF(N736="nulová",J736,0)</f>
        <v>0</v>
      </c>
      <c r="BJ736" s="18" t="s">
        <v>84</v>
      </c>
      <c r="BK736" s="143">
        <f>ROUND(I736*H736,2)</f>
        <v>0</v>
      </c>
      <c r="BL736" s="18" t="s">
        <v>168</v>
      </c>
      <c r="BM736" s="142" t="s">
        <v>3461</v>
      </c>
    </row>
    <row r="737" spans="2:65" s="1" customFormat="1" ht="11.25">
      <c r="B737" s="33"/>
      <c r="D737" s="144" t="s">
        <v>154</v>
      </c>
      <c r="F737" s="145" t="s">
        <v>3460</v>
      </c>
      <c r="I737" s="146"/>
      <c r="L737" s="33"/>
      <c r="M737" s="147"/>
      <c r="T737" s="54"/>
      <c r="AT737" s="18" t="s">
        <v>154</v>
      </c>
      <c r="AU737" s="18" t="s">
        <v>86</v>
      </c>
    </row>
    <row r="738" spans="2:65" s="14" customFormat="1" ht="11.25">
      <c r="B738" s="183"/>
      <c r="D738" s="144" t="s">
        <v>476</v>
      </c>
      <c r="E738" s="184" t="s">
        <v>21</v>
      </c>
      <c r="F738" s="185" t="s">
        <v>1602</v>
      </c>
      <c r="H738" s="184" t="s">
        <v>21</v>
      </c>
      <c r="I738" s="186"/>
      <c r="L738" s="183"/>
      <c r="M738" s="187"/>
      <c r="T738" s="188"/>
      <c r="AT738" s="184" t="s">
        <v>476</v>
      </c>
      <c r="AU738" s="184" t="s">
        <v>86</v>
      </c>
      <c r="AV738" s="14" t="s">
        <v>84</v>
      </c>
      <c r="AW738" s="14" t="s">
        <v>38</v>
      </c>
      <c r="AX738" s="14" t="s">
        <v>77</v>
      </c>
      <c r="AY738" s="184" t="s">
        <v>146</v>
      </c>
    </row>
    <row r="739" spans="2:65" s="12" customFormat="1" ht="11.25">
      <c r="B739" s="163"/>
      <c r="D739" s="144" t="s">
        <v>476</v>
      </c>
      <c r="E739" s="164" t="s">
        <v>21</v>
      </c>
      <c r="F739" s="165" t="s">
        <v>3462</v>
      </c>
      <c r="H739" s="166">
        <v>2</v>
      </c>
      <c r="I739" s="167"/>
      <c r="L739" s="163"/>
      <c r="M739" s="168"/>
      <c r="T739" s="169"/>
      <c r="AT739" s="164" t="s">
        <v>476</v>
      </c>
      <c r="AU739" s="164" t="s">
        <v>86</v>
      </c>
      <c r="AV739" s="12" t="s">
        <v>86</v>
      </c>
      <c r="AW739" s="12" t="s">
        <v>38</v>
      </c>
      <c r="AX739" s="12" t="s">
        <v>77</v>
      </c>
      <c r="AY739" s="164" t="s">
        <v>146</v>
      </c>
    </row>
    <row r="740" spans="2:65" s="12" customFormat="1" ht="11.25">
      <c r="B740" s="163"/>
      <c r="D740" s="144" t="s">
        <v>476</v>
      </c>
      <c r="E740" s="164" t="s">
        <v>21</v>
      </c>
      <c r="F740" s="165" t="s">
        <v>3463</v>
      </c>
      <c r="H740" s="166">
        <v>1</v>
      </c>
      <c r="I740" s="167"/>
      <c r="L740" s="163"/>
      <c r="M740" s="168"/>
      <c r="T740" s="169"/>
      <c r="AT740" s="164" t="s">
        <v>476</v>
      </c>
      <c r="AU740" s="164" t="s">
        <v>86</v>
      </c>
      <c r="AV740" s="12" t="s">
        <v>86</v>
      </c>
      <c r="AW740" s="12" t="s">
        <v>38</v>
      </c>
      <c r="AX740" s="12" t="s">
        <v>77</v>
      </c>
      <c r="AY740" s="164" t="s">
        <v>146</v>
      </c>
    </row>
    <row r="741" spans="2:65" s="13" customFormat="1" ht="11.25">
      <c r="B741" s="170"/>
      <c r="D741" s="144" t="s">
        <v>476</v>
      </c>
      <c r="E741" s="171" t="s">
        <v>3059</v>
      </c>
      <c r="F741" s="172" t="s">
        <v>479</v>
      </c>
      <c r="H741" s="173">
        <v>3</v>
      </c>
      <c r="I741" s="174"/>
      <c r="L741" s="170"/>
      <c r="M741" s="175"/>
      <c r="T741" s="176"/>
      <c r="AT741" s="171" t="s">
        <v>476</v>
      </c>
      <c r="AU741" s="171" t="s">
        <v>86</v>
      </c>
      <c r="AV741" s="13" t="s">
        <v>168</v>
      </c>
      <c r="AW741" s="13" t="s">
        <v>38</v>
      </c>
      <c r="AX741" s="13" t="s">
        <v>84</v>
      </c>
      <c r="AY741" s="171" t="s">
        <v>146</v>
      </c>
    </row>
    <row r="742" spans="2:65" s="1" customFormat="1" ht="16.5" customHeight="1">
      <c r="B742" s="33"/>
      <c r="C742" s="149" t="s">
        <v>1609</v>
      </c>
      <c r="D742" s="149" t="s">
        <v>195</v>
      </c>
      <c r="E742" s="150" t="s">
        <v>1950</v>
      </c>
      <c r="F742" s="151" t="s">
        <v>1951</v>
      </c>
      <c r="G742" s="152" t="s">
        <v>786</v>
      </c>
      <c r="H742" s="153">
        <v>5</v>
      </c>
      <c r="I742" s="154"/>
      <c r="J742" s="155">
        <f>ROUND(I742*H742,2)</f>
        <v>0</v>
      </c>
      <c r="K742" s="151" t="s">
        <v>967</v>
      </c>
      <c r="L742" s="33"/>
      <c r="M742" s="156" t="s">
        <v>21</v>
      </c>
      <c r="N742" s="157" t="s">
        <v>48</v>
      </c>
      <c r="P742" s="140">
        <f>O742*H742</f>
        <v>0</v>
      </c>
      <c r="Q742" s="140">
        <v>0</v>
      </c>
      <c r="R742" s="140">
        <f>Q742*H742</f>
        <v>0</v>
      </c>
      <c r="S742" s="140">
        <v>0.1</v>
      </c>
      <c r="T742" s="141">
        <f>S742*H742</f>
        <v>0.5</v>
      </c>
      <c r="AR742" s="142" t="s">
        <v>168</v>
      </c>
      <c r="AT742" s="142" t="s">
        <v>195</v>
      </c>
      <c r="AU742" s="142" t="s">
        <v>86</v>
      </c>
      <c r="AY742" s="18" t="s">
        <v>146</v>
      </c>
      <c r="BE742" s="143">
        <f>IF(N742="základní",J742,0)</f>
        <v>0</v>
      </c>
      <c r="BF742" s="143">
        <f>IF(N742="snížená",J742,0)</f>
        <v>0</v>
      </c>
      <c r="BG742" s="143">
        <f>IF(N742="zákl. přenesená",J742,0)</f>
        <v>0</v>
      </c>
      <c r="BH742" s="143">
        <f>IF(N742="sníž. přenesená",J742,0)</f>
        <v>0</v>
      </c>
      <c r="BI742" s="143">
        <f>IF(N742="nulová",J742,0)</f>
        <v>0</v>
      </c>
      <c r="BJ742" s="18" t="s">
        <v>84</v>
      </c>
      <c r="BK742" s="143">
        <f>ROUND(I742*H742,2)</f>
        <v>0</v>
      </c>
      <c r="BL742" s="18" t="s">
        <v>168</v>
      </c>
      <c r="BM742" s="142" t="s">
        <v>1952</v>
      </c>
    </row>
    <row r="743" spans="2:65" s="1" customFormat="1" ht="11.25">
      <c r="B743" s="33"/>
      <c r="D743" s="144" t="s">
        <v>154</v>
      </c>
      <c r="F743" s="145" t="s">
        <v>1953</v>
      </c>
      <c r="I743" s="146"/>
      <c r="L743" s="33"/>
      <c r="M743" s="147"/>
      <c r="T743" s="54"/>
      <c r="AT743" s="18" t="s">
        <v>154</v>
      </c>
      <c r="AU743" s="18" t="s">
        <v>86</v>
      </c>
    </row>
    <row r="744" spans="2:65" s="1" customFormat="1" ht="11.25">
      <c r="B744" s="33"/>
      <c r="D744" s="181" t="s">
        <v>970</v>
      </c>
      <c r="F744" s="182" t="s">
        <v>1954</v>
      </c>
      <c r="I744" s="146"/>
      <c r="L744" s="33"/>
      <c r="M744" s="147"/>
      <c r="T744" s="54"/>
      <c r="AT744" s="18" t="s">
        <v>970</v>
      </c>
      <c r="AU744" s="18" t="s">
        <v>86</v>
      </c>
    </row>
    <row r="745" spans="2:65" s="12" customFormat="1" ht="11.25">
      <c r="B745" s="163"/>
      <c r="D745" s="144" t="s">
        <v>476</v>
      </c>
      <c r="E745" s="164" t="s">
        <v>21</v>
      </c>
      <c r="F745" s="165" t="s">
        <v>3464</v>
      </c>
      <c r="H745" s="166">
        <v>5</v>
      </c>
      <c r="I745" s="167"/>
      <c r="L745" s="163"/>
      <c r="M745" s="168"/>
      <c r="T745" s="169"/>
      <c r="AT745" s="164" t="s">
        <v>476</v>
      </c>
      <c r="AU745" s="164" t="s">
        <v>86</v>
      </c>
      <c r="AV745" s="12" t="s">
        <v>86</v>
      </c>
      <c r="AW745" s="12" t="s">
        <v>38</v>
      </c>
      <c r="AX745" s="12" t="s">
        <v>77</v>
      </c>
      <c r="AY745" s="164" t="s">
        <v>146</v>
      </c>
    </row>
    <row r="746" spans="2:65" s="13" customFormat="1" ht="11.25">
      <c r="B746" s="170"/>
      <c r="D746" s="144" t="s">
        <v>476</v>
      </c>
      <c r="E746" s="171" t="s">
        <v>21</v>
      </c>
      <c r="F746" s="172" t="s">
        <v>479</v>
      </c>
      <c r="H746" s="173">
        <v>5</v>
      </c>
      <c r="I746" s="174"/>
      <c r="L746" s="170"/>
      <c r="M746" s="175"/>
      <c r="T746" s="176"/>
      <c r="AT746" s="171" t="s">
        <v>476</v>
      </c>
      <c r="AU746" s="171" t="s">
        <v>86</v>
      </c>
      <c r="AV746" s="13" t="s">
        <v>168</v>
      </c>
      <c r="AW746" s="13" t="s">
        <v>38</v>
      </c>
      <c r="AX746" s="13" t="s">
        <v>84</v>
      </c>
      <c r="AY746" s="171" t="s">
        <v>146</v>
      </c>
    </row>
    <row r="747" spans="2:65" s="1" customFormat="1" ht="16.5" customHeight="1">
      <c r="B747" s="33"/>
      <c r="C747" s="149" t="s">
        <v>1335</v>
      </c>
      <c r="D747" s="149" t="s">
        <v>195</v>
      </c>
      <c r="E747" s="150" t="s">
        <v>3465</v>
      </c>
      <c r="F747" s="151" t="s">
        <v>3466</v>
      </c>
      <c r="G747" s="152" t="s">
        <v>786</v>
      </c>
      <c r="H747" s="153">
        <v>11</v>
      </c>
      <c r="I747" s="154"/>
      <c r="J747" s="155">
        <f>ROUND(I747*H747,2)</f>
        <v>0</v>
      </c>
      <c r="K747" s="151" t="s">
        <v>967</v>
      </c>
      <c r="L747" s="33"/>
      <c r="M747" s="156" t="s">
        <v>21</v>
      </c>
      <c r="N747" s="157" t="s">
        <v>48</v>
      </c>
      <c r="P747" s="140">
        <f>O747*H747</f>
        <v>0</v>
      </c>
      <c r="Q747" s="140">
        <v>0</v>
      </c>
      <c r="R747" s="140">
        <f>Q747*H747</f>
        <v>0</v>
      </c>
      <c r="S747" s="140">
        <v>0.2</v>
      </c>
      <c r="T747" s="141">
        <f>S747*H747</f>
        <v>2.2000000000000002</v>
      </c>
      <c r="AR747" s="142" t="s">
        <v>168</v>
      </c>
      <c r="AT747" s="142" t="s">
        <v>195</v>
      </c>
      <c r="AU747" s="142" t="s">
        <v>86</v>
      </c>
      <c r="AY747" s="18" t="s">
        <v>146</v>
      </c>
      <c r="BE747" s="143">
        <f>IF(N747="základní",J747,0)</f>
        <v>0</v>
      </c>
      <c r="BF747" s="143">
        <f>IF(N747="snížená",J747,0)</f>
        <v>0</v>
      </c>
      <c r="BG747" s="143">
        <f>IF(N747="zákl. přenesená",J747,0)</f>
        <v>0</v>
      </c>
      <c r="BH747" s="143">
        <f>IF(N747="sníž. přenesená",J747,0)</f>
        <v>0</v>
      </c>
      <c r="BI747" s="143">
        <f>IF(N747="nulová",J747,0)</f>
        <v>0</v>
      </c>
      <c r="BJ747" s="18" t="s">
        <v>84</v>
      </c>
      <c r="BK747" s="143">
        <f>ROUND(I747*H747,2)</f>
        <v>0</v>
      </c>
      <c r="BL747" s="18" t="s">
        <v>168</v>
      </c>
      <c r="BM747" s="142" t="s">
        <v>1961</v>
      </c>
    </row>
    <row r="748" spans="2:65" s="1" customFormat="1" ht="11.25">
      <c r="B748" s="33"/>
      <c r="D748" s="144" t="s">
        <v>154</v>
      </c>
      <c r="F748" s="145" t="s">
        <v>3467</v>
      </c>
      <c r="I748" s="146"/>
      <c r="L748" s="33"/>
      <c r="M748" s="147"/>
      <c r="T748" s="54"/>
      <c r="AT748" s="18" t="s">
        <v>154</v>
      </c>
      <c r="AU748" s="18" t="s">
        <v>86</v>
      </c>
    </row>
    <row r="749" spans="2:65" s="1" customFormat="1" ht="11.25">
      <c r="B749" s="33"/>
      <c r="D749" s="181" t="s">
        <v>970</v>
      </c>
      <c r="F749" s="182" t="s">
        <v>3468</v>
      </c>
      <c r="I749" s="146"/>
      <c r="L749" s="33"/>
      <c r="M749" s="147"/>
      <c r="T749" s="54"/>
      <c r="AT749" s="18" t="s">
        <v>970</v>
      </c>
      <c r="AU749" s="18" t="s">
        <v>86</v>
      </c>
    </row>
    <row r="750" spans="2:65" s="14" customFormat="1" ht="11.25">
      <c r="B750" s="183"/>
      <c r="D750" s="144" t="s">
        <v>476</v>
      </c>
      <c r="E750" s="184" t="s">
        <v>21</v>
      </c>
      <c r="F750" s="185" t="s">
        <v>3469</v>
      </c>
      <c r="H750" s="184" t="s">
        <v>21</v>
      </c>
      <c r="I750" s="186"/>
      <c r="L750" s="183"/>
      <c r="M750" s="187"/>
      <c r="T750" s="188"/>
      <c r="AT750" s="184" t="s">
        <v>476</v>
      </c>
      <c r="AU750" s="184" t="s">
        <v>86</v>
      </c>
      <c r="AV750" s="14" t="s">
        <v>84</v>
      </c>
      <c r="AW750" s="14" t="s">
        <v>38</v>
      </c>
      <c r="AX750" s="14" t="s">
        <v>77</v>
      </c>
      <c r="AY750" s="184" t="s">
        <v>146</v>
      </c>
    </row>
    <row r="751" spans="2:65" s="12" customFormat="1" ht="11.25">
      <c r="B751" s="163"/>
      <c r="D751" s="144" t="s">
        <v>476</v>
      </c>
      <c r="E751" s="164" t="s">
        <v>21</v>
      </c>
      <c r="F751" s="165" t="s">
        <v>3470</v>
      </c>
      <c r="H751" s="166">
        <v>3</v>
      </c>
      <c r="I751" s="167"/>
      <c r="L751" s="163"/>
      <c r="M751" s="168"/>
      <c r="T751" s="169"/>
      <c r="AT751" s="164" t="s">
        <v>476</v>
      </c>
      <c r="AU751" s="164" t="s">
        <v>86</v>
      </c>
      <c r="AV751" s="12" t="s">
        <v>86</v>
      </c>
      <c r="AW751" s="12" t="s">
        <v>38</v>
      </c>
      <c r="AX751" s="12" t="s">
        <v>77</v>
      </c>
      <c r="AY751" s="164" t="s">
        <v>146</v>
      </c>
    </row>
    <row r="752" spans="2:65" s="12" customFormat="1" ht="11.25">
      <c r="B752" s="163"/>
      <c r="D752" s="144" t="s">
        <v>476</v>
      </c>
      <c r="E752" s="164" t="s">
        <v>21</v>
      </c>
      <c r="F752" s="165" t="s">
        <v>3471</v>
      </c>
      <c r="H752" s="166">
        <v>7</v>
      </c>
      <c r="I752" s="167"/>
      <c r="L752" s="163"/>
      <c r="M752" s="168"/>
      <c r="T752" s="169"/>
      <c r="AT752" s="164" t="s">
        <v>476</v>
      </c>
      <c r="AU752" s="164" t="s">
        <v>86</v>
      </c>
      <c r="AV752" s="12" t="s">
        <v>86</v>
      </c>
      <c r="AW752" s="12" t="s">
        <v>38</v>
      </c>
      <c r="AX752" s="12" t="s">
        <v>77</v>
      </c>
      <c r="AY752" s="164" t="s">
        <v>146</v>
      </c>
    </row>
    <row r="753" spans="2:65" s="12" customFormat="1" ht="11.25">
      <c r="B753" s="163"/>
      <c r="D753" s="144" t="s">
        <v>476</v>
      </c>
      <c r="E753" s="164" t="s">
        <v>21</v>
      </c>
      <c r="F753" s="165" t="s">
        <v>3341</v>
      </c>
      <c r="H753" s="166">
        <v>1</v>
      </c>
      <c r="I753" s="167"/>
      <c r="L753" s="163"/>
      <c r="M753" s="168"/>
      <c r="T753" s="169"/>
      <c r="AT753" s="164" t="s">
        <v>476</v>
      </c>
      <c r="AU753" s="164" t="s">
        <v>86</v>
      </c>
      <c r="AV753" s="12" t="s">
        <v>86</v>
      </c>
      <c r="AW753" s="12" t="s">
        <v>38</v>
      </c>
      <c r="AX753" s="12" t="s">
        <v>77</v>
      </c>
      <c r="AY753" s="164" t="s">
        <v>146</v>
      </c>
    </row>
    <row r="754" spans="2:65" s="13" customFormat="1" ht="11.25">
      <c r="B754" s="170"/>
      <c r="D754" s="144" t="s">
        <v>476</v>
      </c>
      <c r="E754" s="171" t="s">
        <v>3047</v>
      </c>
      <c r="F754" s="172" t="s">
        <v>479</v>
      </c>
      <c r="H754" s="173">
        <v>11</v>
      </c>
      <c r="I754" s="174"/>
      <c r="L754" s="170"/>
      <c r="M754" s="175"/>
      <c r="T754" s="176"/>
      <c r="AT754" s="171" t="s">
        <v>476</v>
      </c>
      <c r="AU754" s="171" t="s">
        <v>86</v>
      </c>
      <c r="AV754" s="13" t="s">
        <v>168</v>
      </c>
      <c r="AW754" s="13" t="s">
        <v>38</v>
      </c>
      <c r="AX754" s="13" t="s">
        <v>84</v>
      </c>
      <c r="AY754" s="171" t="s">
        <v>146</v>
      </c>
    </row>
    <row r="755" spans="2:65" s="1" customFormat="1" ht="16.5" customHeight="1">
      <c r="B755" s="33"/>
      <c r="C755" s="130" t="s">
        <v>1621</v>
      </c>
      <c r="D755" s="130" t="s">
        <v>147</v>
      </c>
      <c r="E755" s="131" t="s">
        <v>1966</v>
      </c>
      <c r="F755" s="132" t="s">
        <v>1967</v>
      </c>
      <c r="G755" s="133" t="s">
        <v>786</v>
      </c>
      <c r="H755" s="134">
        <v>11</v>
      </c>
      <c r="I755" s="135"/>
      <c r="J755" s="136">
        <f>ROUND(I755*H755,2)</f>
        <v>0</v>
      </c>
      <c r="K755" s="132" t="s">
        <v>967</v>
      </c>
      <c r="L755" s="137"/>
      <c r="M755" s="138" t="s">
        <v>21</v>
      </c>
      <c r="N755" s="139" t="s">
        <v>48</v>
      </c>
      <c r="P755" s="140">
        <f>O755*H755</f>
        <v>0</v>
      </c>
      <c r="Q755" s="140">
        <v>0.12</v>
      </c>
      <c r="R755" s="140">
        <f>Q755*H755</f>
        <v>1.3199999999999998</v>
      </c>
      <c r="S755" s="140">
        <v>0</v>
      </c>
      <c r="T755" s="141">
        <f>S755*H755</f>
        <v>0</v>
      </c>
      <c r="AR755" s="142" t="s">
        <v>189</v>
      </c>
      <c r="AT755" s="142" t="s">
        <v>147</v>
      </c>
      <c r="AU755" s="142" t="s">
        <v>86</v>
      </c>
      <c r="AY755" s="18" t="s">
        <v>146</v>
      </c>
      <c r="BE755" s="143">
        <f>IF(N755="základní",J755,0)</f>
        <v>0</v>
      </c>
      <c r="BF755" s="143">
        <f>IF(N755="snížená",J755,0)</f>
        <v>0</v>
      </c>
      <c r="BG755" s="143">
        <f>IF(N755="zákl. přenesená",J755,0)</f>
        <v>0</v>
      </c>
      <c r="BH755" s="143">
        <f>IF(N755="sníž. přenesená",J755,0)</f>
        <v>0</v>
      </c>
      <c r="BI755" s="143">
        <f>IF(N755="nulová",J755,0)</f>
        <v>0</v>
      </c>
      <c r="BJ755" s="18" t="s">
        <v>84</v>
      </c>
      <c r="BK755" s="143">
        <f>ROUND(I755*H755,2)</f>
        <v>0</v>
      </c>
      <c r="BL755" s="18" t="s">
        <v>168</v>
      </c>
      <c r="BM755" s="142" t="s">
        <v>1968</v>
      </c>
    </row>
    <row r="756" spans="2:65" s="1" customFormat="1" ht="11.25">
      <c r="B756" s="33"/>
      <c r="D756" s="144" t="s">
        <v>154</v>
      </c>
      <c r="F756" s="145" t="s">
        <v>1967</v>
      </c>
      <c r="I756" s="146"/>
      <c r="L756" s="33"/>
      <c r="M756" s="147"/>
      <c r="T756" s="54"/>
      <c r="AT756" s="18" t="s">
        <v>154</v>
      </c>
      <c r="AU756" s="18" t="s">
        <v>86</v>
      </c>
    </row>
    <row r="757" spans="2:65" s="12" customFormat="1" ht="11.25">
      <c r="B757" s="163"/>
      <c r="D757" s="144" t="s">
        <v>476</v>
      </c>
      <c r="E757" s="164" t="s">
        <v>21</v>
      </c>
      <c r="F757" s="165" t="s">
        <v>3047</v>
      </c>
      <c r="H757" s="166">
        <v>11</v>
      </c>
      <c r="I757" s="167"/>
      <c r="L757" s="163"/>
      <c r="M757" s="168"/>
      <c r="T757" s="169"/>
      <c r="AT757" s="164" t="s">
        <v>476</v>
      </c>
      <c r="AU757" s="164" t="s">
        <v>86</v>
      </c>
      <c r="AV757" s="12" t="s">
        <v>86</v>
      </c>
      <c r="AW757" s="12" t="s">
        <v>38</v>
      </c>
      <c r="AX757" s="12" t="s">
        <v>84</v>
      </c>
      <c r="AY757" s="164" t="s">
        <v>146</v>
      </c>
    </row>
    <row r="758" spans="2:65" s="1" customFormat="1" ht="16.5" customHeight="1">
      <c r="B758" s="33"/>
      <c r="C758" s="149" t="s">
        <v>1626</v>
      </c>
      <c r="D758" s="149" t="s">
        <v>195</v>
      </c>
      <c r="E758" s="150" t="s">
        <v>1970</v>
      </c>
      <c r="F758" s="151" t="s">
        <v>1971</v>
      </c>
      <c r="G758" s="152" t="s">
        <v>738</v>
      </c>
      <c r="H758" s="153">
        <v>62.109000000000002</v>
      </c>
      <c r="I758" s="154"/>
      <c r="J758" s="155">
        <f>ROUND(I758*H758,2)</f>
        <v>0</v>
      </c>
      <c r="K758" s="151" t="s">
        <v>21</v>
      </c>
      <c r="L758" s="33"/>
      <c r="M758" s="156" t="s">
        <v>21</v>
      </c>
      <c r="N758" s="157" t="s">
        <v>48</v>
      </c>
      <c r="P758" s="140">
        <f>O758*H758</f>
        <v>0</v>
      </c>
      <c r="Q758" s="140">
        <v>0</v>
      </c>
      <c r="R758" s="140">
        <f>Q758*H758</f>
        <v>0</v>
      </c>
      <c r="S758" s="140">
        <v>0</v>
      </c>
      <c r="T758" s="141">
        <f>S758*H758</f>
        <v>0</v>
      </c>
      <c r="AR758" s="142" t="s">
        <v>168</v>
      </c>
      <c r="AT758" s="142" t="s">
        <v>195</v>
      </c>
      <c r="AU758" s="142" t="s">
        <v>86</v>
      </c>
      <c r="AY758" s="18" t="s">
        <v>146</v>
      </c>
      <c r="BE758" s="143">
        <f>IF(N758="základní",J758,0)</f>
        <v>0</v>
      </c>
      <c r="BF758" s="143">
        <f>IF(N758="snížená",J758,0)</f>
        <v>0</v>
      </c>
      <c r="BG758" s="143">
        <f>IF(N758="zákl. přenesená",J758,0)</f>
        <v>0</v>
      </c>
      <c r="BH758" s="143">
        <f>IF(N758="sníž. přenesená",J758,0)</f>
        <v>0</v>
      </c>
      <c r="BI758" s="143">
        <f>IF(N758="nulová",J758,0)</f>
        <v>0</v>
      </c>
      <c r="BJ758" s="18" t="s">
        <v>84</v>
      </c>
      <c r="BK758" s="143">
        <f>ROUND(I758*H758,2)</f>
        <v>0</v>
      </c>
      <c r="BL758" s="18" t="s">
        <v>168</v>
      </c>
      <c r="BM758" s="142" t="s">
        <v>3472</v>
      </c>
    </row>
    <row r="759" spans="2:65" s="1" customFormat="1" ht="11.25">
      <c r="B759" s="33"/>
      <c r="D759" s="144" t="s">
        <v>154</v>
      </c>
      <c r="F759" s="145" t="s">
        <v>1971</v>
      </c>
      <c r="I759" s="146"/>
      <c r="L759" s="33"/>
      <c r="M759" s="147"/>
      <c r="T759" s="54"/>
      <c r="AT759" s="18" t="s">
        <v>154</v>
      </c>
      <c r="AU759" s="18" t="s">
        <v>86</v>
      </c>
    </row>
    <row r="760" spans="2:65" s="14" customFormat="1" ht="11.25">
      <c r="B760" s="183"/>
      <c r="D760" s="144" t="s">
        <v>476</v>
      </c>
      <c r="E760" s="184" t="s">
        <v>21</v>
      </c>
      <c r="F760" s="185" t="s">
        <v>3469</v>
      </c>
      <c r="H760" s="184" t="s">
        <v>21</v>
      </c>
      <c r="I760" s="186"/>
      <c r="L760" s="183"/>
      <c r="M760" s="187"/>
      <c r="T760" s="188"/>
      <c r="AT760" s="184" t="s">
        <v>476</v>
      </c>
      <c r="AU760" s="184" t="s">
        <v>86</v>
      </c>
      <c r="AV760" s="14" t="s">
        <v>84</v>
      </c>
      <c r="AW760" s="14" t="s">
        <v>38</v>
      </c>
      <c r="AX760" s="14" t="s">
        <v>77</v>
      </c>
      <c r="AY760" s="184" t="s">
        <v>146</v>
      </c>
    </row>
    <row r="761" spans="2:65" s="12" customFormat="1" ht="11.25">
      <c r="B761" s="163"/>
      <c r="D761" s="144" t="s">
        <v>476</v>
      </c>
      <c r="E761" s="164" t="s">
        <v>21</v>
      </c>
      <c r="F761" s="165" t="s">
        <v>3473</v>
      </c>
      <c r="H761" s="166">
        <v>3.1819999999999999</v>
      </c>
      <c r="I761" s="167"/>
      <c r="L761" s="163"/>
      <c r="M761" s="168"/>
      <c r="T761" s="169"/>
      <c r="AT761" s="164" t="s">
        <v>476</v>
      </c>
      <c r="AU761" s="164" t="s">
        <v>86</v>
      </c>
      <c r="AV761" s="12" t="s">
        <v>86</v>
      </c>
      <c r="AW761" s="12" t="s">
        <v>38</v>
      </c>
      <c r="AX761" s="12" t="s">
        <v>77</v>
      </c>
      <c r="AY761" s="164" t="s">
        <v>146</v>
      </c>
    </row>
    <row r="762" spans="2:65" s="12" customFormat="1" ht="11.25">
      <c r="B762" s="163"/>
      <c r="D762" s="144" t="s">
        <v>476</v>
      </c>
      <c r="E762" s="164" t="s">
        <v>21</v>
      </c>
      <c r="F762" s="165" t="s">
        <v>3474</v>
      </c>
      <c r="H762" s="166">
        <v>3.512</v>
      </c>
      <c r="I762" s="167"/>
      <c r="L762" s="163"/>
      <c r="M762" s="168"/>
      <c r="T762" s="169"/>
      <c r="AT762" s="164" t="s">
        <v>476</v>
      </c>
      <c r="AU762" s="164" t="s">
        <v>86</v>
      </c>
      <c r="AV762" s="12" t="s">
        <v>86</v>
      </c>
      <c r="AW762" s="12" t="s">
        <v>38</v>
      </c>
      <c r="AX762" s="12" t="s">
        <v>77</v>
      </c>
      <c r="AY762" s="164" t="s">
        <v>146</v>
      </c>
    </row>
    <row r="763" spans="2:65" s="12" customFormat="1" ht="11.25">
      <c r="B763" s="163"/>
      <c r="D763" s="144" t="s">
        <v>476</v>
      </c>
      <c r="E763" s="164" t="s">
        <v>21</v>
      </c>
      <c r="F763" s="165" t="s">
        <v>3475</v>
      </c>
      <c r="H763" s="166">
        <v>3.6320000000000001</v>
      </c>
      <c r="I763" s="167"/>
      <c r="L763" s="163"/>
      <c r="M763" s="168"/>
      <c r="T763" s="169"/>
      <c r="AT763" s="164" t="s">
        <v>476</v>
      </c>
      <c r="AU763" s="164" t="s">
        <v>86</v>
      </c>
      <c r="AV763" s="12" t="s">
        <v>86</v>
      </c>
      <c r="AW763" s="12" t="s">
        <v>38</v>
      </c>
      <c r="AX763" s="12" t="s">
        <v>77</v>
      </c>
      <c r="AY763" s="164" t="s">
        <v>146</v>
      </c>
    </row>
    <row r="764" spans="2:65" s="12" customFormat="1" ht="11.25">
      <c r="B764" s="163"/>
      <c r="D764" s="144" t="s">
        <v>476</v>
      </c>
      <c r="E764" s="164" t="s">
        <v>21</v>
      </c>
      <c r="F764" s="165" t="s">
        <v>3476</v>
      </c>
      <c r="H764" s="166">
        <v>-0.156</v>
      </c>
      <c r="I764" s="167"/>
      <c r="L764" s="163"/>
      <c r="M764" s="168"/>
      <c r="T764" s="169"/>
      <c r="AT764" s="164" t="s">
        <v>476</v>
      </c>
      <c r="AU764" s="164" t="s">
        <v>86</v>
      </c>
      <c r="AV764" s="12" t="s">
        <v>86</v>
      </c>
      <c r="AW764" s="12" t="s">
        <v>38</v>
      </c>
      <c r="AX764" s="12" t="s">
        <v>77</v>
      </c>
      <c r="AY764" s="164" t="s">
        <v>146</v>
      </c>
    </row>
    <row r="765" spans="2:65" s="12" customFormat="1" ht="11.25">
      <c r="B765" s="163"/>
      <c r="D765" s="144" t="s">
        <v>476</v>
      </c>
      <c r="E765" s="164" t="s">
        <v>21</v>
      </c>
      <c r="F765" s="165" t="s">
        <v>3477</v>
      </c>
      <c r="H765" s="166">
        <v>-0.45</v>
      </c>
      <c r="I765" s="167"/>
      <c r="L765" s="163"/>
      <c r="M765" s="168"/>
      <c r="T765" s="169"/>
      <c r="AT765" s="164" t="s">
        <v>476</v>
      </c>
      <c r="AU765" s="164" t="s">
        <v>86</v>
      </c>
      <c r="AV765" s="12" t="s">
        <v>86</v>
      </c>
      <c r="AW765" s="12" t="s">
        <v>38</v>
      </c>
      <c r="AX765" s="12" t="s">
        <v>77</v>
      </c>
      <c r="AY765" s="164" t="s">
        <v>146</v>
      </c>
    </row>
    <row r="766" spans="2:65" s="12" customFormat="1" ht="11.25">
      <c r="B766" s="163"/>
      <c r="D766" s="144" t="s">
        <v>476</v>
      </c>
      <c r="E766" s="164" t="s">
        <v>21</v>
      </c>
      <c r="F766" s="165" t="s">
        <v>3478</v>
      </c>
      <c r="H766" s="166">
        <v>3.8159999999999998</v>
      </c>
      <c r="I766" s="167"/>
      <c r="L766" s="163"/>
      <c r="M766" s="168"/>
      <c r="T766" s="169"/>
      <c r="AT766" s="164" t="s">
        <v>476</v>
      </c>
      <c r="AU766" s="164" t="s">
        <v>86</v>
      </c>
      <c r="AV766" s="12" t="s">
        <v>86</v>
      </c>
      <c r="AW766" s="12" t="s">
        <v>38</v>
      </c>
      <c r="AX766" s="12" t="s">
        <v>77</v>
      </c>
      <c r="AY766" s="164" t="s">
        <v>146</v>
      </c>
    </row>
    <row r="767" spans="2:65" s="12" customFormat="1" ht="11.25">
      <c r="B767" s="163"/>
      <c r="D767" s="144" t="s">
        <v>476</v>
      </c>
      <c r="E767" s="164" t="s">
        <v>21</v>
      </c>
      <c r="F767" s="165" t="s">
        <v>3479</v>
      </c>
      <c r="H767" s="166">
        <v>-0.09</v>
      </c>
      <c r="I767" s="167"/>
      <c r="L767" s="163"/>
      <c r="M767" s="168"/>
      <c r="T767" s="169"/>
      <c r="AT767" s="164" t="s">
        <v>476</v>
      </c>
      <c r="AU767" s="164" t="s">
        <v>86</v>
      </c>
      <c r="AV767" s="12" t="s">
        <v>86</v>
      </c>
      <c r="AW767" s="12" t="s">
        <v>38</v>
      </c>
      <c r="AX767" s="12" t="s">
        <v>77</v>
      </c>
      <c r="AY767" s="164" t="s">
        <v>146</v>
      </c>
    </row>
    <row r="768" spans="2:65" s="12" customFormat="1" ht="11.25">
      <c r="B768" s="163"/>
      <c r="D768" s="144" t="s">
        <v>476</v>
      </c>
      <c r="E768" s="164" t="s">
        <v>21</v>
      </c>
      <c r="F768" s="165" t="s">
        <v>3480</v>
      </c>
      <c r="H768" s="166">
        <v>-0.04</v>
      </c>
      <c r="I768" s="167"/>
      <c r="L768" s="163"/>
      <c r="M768" s="168"/>
      <c r="T768" s="169"/>
      <c r="AT768" s="164" t="s">
        <v>476</v>
      </c>
      <c r="AU768" s="164" t="s">
        <v>86</v>
      </c>
      <c r="AV768" s="12" t="s">
        <v>86</v>
      </c>
      <c r="AW768" s="12" t="s">
        <v>38</v>
      </c>
      <c r="AX768" s="12" t="s">
        <v>77</v>
      </c>
      <c r="AY768" s="164" t="s">
        <v>146</v>
      </c>
    </row>
    <row r="769" spans="2:65" s="12" customFormat="1" ht="11.25">
      <c r="B769" s="163"/>
      <c r="D769" s="144" t="s">
        <v>476</v>
      </c>
      <c r="E769" s="164" t="s">
        <v>21</v>
      </c>
      <c r="F769" s="165" t="s">
        <v>3481</v>
      </c>
      <c r="H769" s="166">
        <v>4.2450000000000001</v>
      </c>
      <c r="I769" s="167"/>
      <c r="L769" s="163"/>
      <c r="M769" s="168"/>
      <c r="T769" s="169"/>
      <c r="AT769" s="164" t="s">
        <v>476</v>
      </c>
      <c r="AU769" s="164" t="s">
        <v>86</v>
      </c>
      <c r="AV769" s="12" t="s">
        <v>86</v>
      </c>
      <c r="AW769" s="12" t="s">
        <v>38</v>
      </c>
      <c r="AX769" s="12" t="s">
        <v>77</v>
      </c>
      <c r="AY769" s="164" t="s">
        <v>146</v>
      </c>
    </row>
    <row r="770" spans="2:65" s="12" customFormat="1" ht="11.25">
      <c r="B770" s="163"/>
      <c r="D770" s="144" t="s">
        <v>476</v>
      </c>
      <c r="E770" s="164" t="s">
        <v>21</v>
      </c>
      <c r="F770" s="165" t="s">
        <v>3482</v>
      </c>
      <c r="H770" s="166">
        <v>-0.18</v>
      </c>
      <c r="I770" s="167"/>
      <c r="L770" s="163"/>
      <c r="M770" s="168"/>
      <c r="T770" s="169"/>
      <c r="AT770" s="164" t="s">
        <v>476</v>
      </c>
      <c r="AU770" s="164" t="s">
        <v>86</v>
      </c>
      <c r="AV770" s="12" t="s">
        <v>86</v>
      </c>
      <c r="AW770" s="12" t="s">
        <v>38</v>
      </c>
      <c r="AX770" s="12" t="s">
        <v>77</v>
      </c>
      <c r="AY770" s="164" t="s">
        <v>146</v>
      </c>
    </row>
    <row r="771" spans="2:65" s="12" customFormat="1" ht="11.25">
      <c r="B771" s="163"/>
      <c r="D771" s="144" t="s">
        <v>476</v>
      </c>
      <c r="E771" s="164" t="s">
        <v>21</v>
      </c>
      <c r="F771" s="165" t="s">
        <v>3483</v>
      </c>
      <c r="H771" s="166">
        <v>4.43</v>
      </c>
      <c r="I771" s="167"/>
      <c r="L771" s="163"/>
      <c r="M771" s="168"/>
      <c r="T771" s="169"/>
      <c r="AT771" s="164" t="s">
        <v>476</v>
      </c>
      <c r="AU771" s="164" t="s">
        <v>86</v>
      </c>
      <c r="AV771" s="12" t="s">
        <v>86</v>
      </c>
      <c r="AW771" s="12" t="s">
        <v>38</v>
      </c>
      <c r="AX771" s="12" t="s">
        <v>77</v>
      </c>
      <c r="AY771" s="164" t="s">
        <v>146</v>
      </c>
    </row>
    <row r="772" spans="2:65" s="12" customFormat="1" ht="11.25">
      <c r="B772" s="163"/>
      <c r="D772" s="144" t="s">
        <v>476</v>
      </c>
      <c r="E772" s="164" t="s">
        <v>21</v>
      </c>
      <c r="F772" s="165" t="s">
        <v>3482</v>
      </c>
      <c r="H772" s="166">
        <v>-0.18</v>
      </c>
      <c r="I772" s="167"/>
      <c r="L772" s="163"/>
      <c r="M772" s="168"/>
      <c r="T772" s="169"/>
      <c r="AT772" s="164" t="s">
        <v>476</v>
      </c>
      <c r="AU772" s="164" t="s">
        <v>86</v>
      </c>
      <c r="AV772" s="12" t="s">
        <v>86</v>
      </c>
      <c r="AW772" s="12" t="s">
        <v>38</v>
      </c>
      <c r="AX772" s="12" t="s">
        <v>77</v>
      </c>
      <c r="AY772" s="164" t="s">
        <v>146</v>
      </c>
    </row>
    <row r="773" spans="2:65" s="12" customFormat="1" ht="11.25">
      <c r="B773" s="163"/>
      <c r="D773" s="144" t="s">
        <v>476</v>
      </c>
      <c r="E773" s="164" t="s">
        <v>21</v>
      </c>
      <c r="F773" s="165" t="s">
        <v>3484</v>
      </c>
      <c r="H773" s="166">
        <v>19.908000000000001</v>
      </c>
      <c r="I773" s="167"/>
      <c r="L773" s="163"/>
      <c r="M773" s="168"/>
      <c r="T773" s="169"/>
      <c r="AT773" s="164" t="s">
        <v>476</v>
      </c>
      <c r="AU773" s="164" t="s">
        <v>86</v>
      </c>
      <c r="AV773" s="12" t="s">
        <v>86</v>
      </c>
      <c r="AW773" s="12" t="s">
        <v>38</v>
      </c>
      <c r="AX773" s="12" t="s">
        <v>77</v>
      </c>
      <c r="AY773" s="164" t="s">
        <v>146</v>
      </c>
    </row>
    <row r="774" spans="2:65" s="12" customFormat="1" ht="11.25">
      <c r="B774" s="163"/>
      <c r="D774" s="144" t="s">
        <v>476</v>
      </c>
      <c r="E774" s="164" t="s">
        <v>21</v>
      </c>
      <c r="F774" s="165" t="s">
        <v>3485</v>
      </c>
      <c r="H774" s="166">
        <v>-0.72</v>
      </c>
      <c r="I774" s="167"/>
      <c r="L774" s="163"/>
      <c r="M774" s="168"/>
      <c r="T774" s="169"/>
      <c r="AT774" s="164" t="s">
        <v>476</v>
      </c>
      <c r="AU774" s="164" t="s">
        <v>86</v>
      </c>
      <c r="AV774" s="12" t="s">
        <v>86</v>
      </c>
      <c r="AW774" s="12" t="s">
        <v>38</v>
      </c>
      <c r="AX774" s="12" t="s">
        <v>77</v>
      </c>
      <c r="AY774" s="164" t="s">
        <v>146</v>
      </c>
    </row>
    <row r="775" spans="2:65" s="12" customFormat="1" ht="11.25">
      <c r="B775" s="163"/>
      <c r="D775" s="144" t="s">
        <v>476</v>
      </c>
      <c r="E775" s="164" t="s">
        <v>21</v>
      </c>
      <c r="F775" s="165" t="s">
        <v>3486</v>
      </c>
      <c r="H775" s="166">
        <v>2.544</v>
      </c>
      <c r="I775" s="167"/>
      <c r="L775" s="163"/>
      <c r="M775" s="168"/>
      <c r="T775" s="169"/>
      <c r="AT775" s="164" t="s">
        <v>476</v>
      </c>
      <c r="AU775" s="164" t="s">
        <v>86</v>
      </c>
      <c r="AV775" s="12" t="s">
        <v>86</v>
      </c>
      <c r="AW775" s="12" t="s">
        <v>38</v>
      </c>
      <c r="AX775" s="12" t="s">
        <v>77</v>
      </c>
      <c r="AY775" s="164" t="s">
        <v>146</v>
      </c>
    </row>
    <row r="776" spans="2:65" s="12" customFormat="1" ht="11.25">
      <c r="B776" s="163"/>
      <c r="D776" s="144" t="s">
        <v>476</v>
      </c>
      <c r="E776" s="164" t="s">
        <v>21</v>
      </c>
      <c r="F776" s="165" t="s">
        <v>3487</v>
      </c>
      <c r="H776" s="166">
        <v>-5.1999999999999998E-2</v>
      </c>
      <c r="I776" s="167"/>
      <c r="L776" s="163"/>
      <c r="M776" s="168"/>
      <c r="T776" s="169"/>
      <c r="AT776" s="164" t="s">
        <v>476</v>
      </c>
      <c r="AU776" s="164" t="s">
        <v>86</v>
      </c>
      <c r="AV776" s="12" t="s">
        <v>86</v>
      </c>
      <c r="AW776" s="12" t="s">
        <v>38</v>
      </c>
      <c r="AX776" s="12" t="s">
        <v>77</v>
      </c>
      <c r="AY776" s="164" t="s">
        <v>146</v>
      </c>
    </row>
    <row r="777" spans="2:65" s="15" customFormat="1" ht="11.25">
      <c r="B777" s="189"/>
      <c r="D777" s="144" t="s">
        <v>476</v>
      </c>
      <c r="E777" s="190" t="s">
        <v>21</v>
      </c>
      <c r="F777" s="191" t="s">
        <v>1229</v>
      </c>
      <c r="H777" s="192">
        <v>43.401000000000003</v>
      </c>
      <c r="I777" s="193"/>
      <c r="L777" s="189"/>
      <c r="M777" s="194"/>
      <c r="T777" s="195"/>
      <c r="AT777" s="190" t="s">
        <v>476</v>
      </c>
      <c r="AU777" s="190" t="s">
        <v>86</v>
      </c>
      <c r="AV777" s="15" t="s">
        <v>163</v>
      </c>
      <c r="AW777" s="15" t="s">
        <v>38</v>
      </c>
      <c r="AX777" s="15" t="s">
        <v>77</v>
      </c>
      <c r="AY777" s="190" t="s">
        <v>146</v>
      </c>
    </row>
    <row r="778" spans="2:65" s="12" customFormat="1" ht="11.25">
      <c r="B778" s="163"/>
      <c r="D778" s="144" t="s">
        <v>476</v>
      </c>
      <c r="E778" s="164" t="s">
        <v>21</v>
      </c>
      <c r="F778" s="165" t="s">
        <v>3488</v>
      </c>
      <c r="H778" s="166">
        <v>7.8659999999999997</v>
      </c>
      <c r="I778" s="167"/>
      <c r="L778" s="163"/>
      <c r="M778" s="168"/>
      <c r="T778" s="169"/>
      <c r="AT778" s="164" t="s">
        <v>476</v>
      </c>
      <c r="AU778" s="164" t="s">
        <v>86</v>
      </c>
      <c r="AV778" s="12" t="s">
        <v>86</v>
      </c>
      <c r="AW778" s="12" t="s">
        <v>38</v>
      </c>
      <c r="AX778" s="12" t="s">
        <v>77</v>
      </c>
      <c r="AY778" s="164" t="s">
        <v>146</v>
      </c>
    </row>
    <row r="779" spans="2:65" s="12" customFormat="1" ht="11.25">
      <c r="B779" s="163"/>
      <c r="D779" s="144" t="s">
        <v>476</v>
      </c>
      <c r="E779" s="164" t="s">
        <v>21</v>
      </c>
      <c r="F779" s="165" t="s">
        <v>3489</v>
      </c>
      <c r="H779" s="166">
        <v>-4.8000000000000001E-2</v>
      </c>
      <c r="I779" s="167"/>
      <c r="L779" s="163"/>
      <c r="M779" s="168"/>
      <c r="T779" s="169"/>
      <c r="AT779" s="164" t="s">
        <v>476</v>
      </c>
      <c r="AU779" s="164" t="s">
        <v>86</v>
      </c>
      <c r="AV779" s="12" t="s">
        <v>86</v>
      </c>
      <c r="AW779" s="12" t="s">
        <v>38</v>
      </c>
      <c r="AX779" s="12" t="s">
        <v>77</v>
      </c>
      <c r="AY779" s="164" t="s">
        <v>146</v>
      </c>
    </row>
    <row r="780" spans="2:65" s="14" customFormat="1" ht="11.25">
      <c r="B780" s="183"/>
      <c r="D780" s="144" t="s">
        <v>476</v>
      </c>
      <c r="E780" s="184" t="s">
        <v>21</v>
      </c>
      <c r="F780" s="185" t="s">
        <v>3490</v>
      </c>
      <c r="H780" s="184" t="s">
        <v>21</v>
      </c>
      <c r="I780" s="186"/>
      <c r="L780" s="183"/>
      <c r="M780" s="187"/>
      <c r="T780" s="188"/>
      <c r="AT780" s="184" t="s">
        <v>476</v>
      </c>
      <c r="AU780" s="184" t="s">
        <v>86</v>
      </c>
      <c r="AV780" s="14" t="s">
        <v>84</v>
      </c>
      <c r="AW780" s="14" t="s">
        <v>38</v>
      </c>
      <c r="AX780" s="14" t="s">
        <v>77</v>
      </c>
      <c r="AY780" s="184" t="s">
        <v>146</v>
      </c>
    </row>
    <row r="781" spans="2:65" s="12" customFormat="1" ht="11.25">
      <c r="B781" s="163"/>
      <c r="D781" s="144" t="s">
        <v>476</v>
      </c>
      <c r="E781" s="164" t="s">
        <v>21</v>
      </c>
      <c r="F781" s="165" t="s">
        <v>3491</v>
      </c>
      <c r="H781" s="166">
        <v>10.89</v>
      </c>
      <c r="I781" s="167"/>
      <c r="L781" s="163"/>
      <c r="M781" s="168"/>
      <c r="T781" s="169"/>
      <c r="AT781" s="164" t="s">
        <v>476</v>
      </c>
      <c r="AU781" s="164" t="s">
        <v>86</v>
      </c>
      <c r="AV781" s="12" t="s">
        <v>86</v>
      </c>
      <c r="AW781" s="12" t="s">
        <v>38</v>
      </c>
      <c r="AX781" s="12" t="s">
        <v>77</v>
      </c>
      <c r="AY781" s="164" t="s">
        <v>146</v>
      </c>
    </row>
    <row r="782" spans="2:65" s="15" customFormat="1" ht="11.25">
      <c r="B782" s="189"/>
      <c r="D782" s="144" t="s">
        <v>476</v>
      </c>
      <c r="E782" s="190" t="s">
        <v>21</v>
      </c>
      <c r="F782" s="191" t="s">
        <v>1229</v>
      </c>
      <c r="H782" s="192">
        <v>18.707999999999998</v>
      </c>
      <c r="I782" s="193"/>
      <c r="L782" s="189"/>
      <c r="M782" s="194"/>
      <c r="T782" s="195"/>
      <c r="AT782" s="190" t="s">
        <v>476</v>
      </c>
      <c r="AU782" s="190" t="s">
        <v>86</v>
      </c>
      <c r="AV782" s="15" t="s">
        <v>163</v>
      </c>
      <c r="AW782" s="15" t="s">
        <v>38</v>
      </c>
      <c r="AX782" s="15" t="s">
        <v>77</v>
      </c>
      <c r="AY782" s="190" t="s">
        <v>146</v>
      </c>
    </row>
    <row r="783" spans="2:65" s="13" customFormat="1" ht="11.25">
      <c r="B783" s="170"/>
      <c r="D783" s="144" t="s">
        <v>476</v>
      </c>
      <c r="E783" s="171" t="s">
        <v>21</v>
      </c>
      <c r="F783" s="172" t="s">
        <v>479</v>
      </c>
      <c r="H783" s="173">
        <v>62.109000000000002</v>
      </c>
      <c r="I783" s="174"/>
      <c r="L783" s="170"/>
      <c r="M783" s="175"/>
      <c r="T783" s="176"/>
      <c r="AT783" s="171" t="s">
        <v>476</v>
      </c>
      <c r="AU783" s="171" t="s">
        <v>86</v>
      </c>
      <c r="AV783" s="13" t="s">
        <v>168</v>
      </c>
      <c r="AW783" s="13" t="s">
        <v>38</v>
      </c>
      <c r="AX783" s="13" t="s">
        <v>84</v>
      </c>
      <c r="AY783" s="171" t="s">
        <v>146</v>
      </c>
    </row>
    <row r="784" spans="2:65" s="1" customFormat="1" ht="16.5" customHeight="1">
      <c r="B784" s="33"/>
      <c r="C784" s="149" t="s">
        <v>1635</v>
      </c>
      <c r="D784" s="149" t="s">
        <v>195</v>
      </c>
      <c r="E784" s="150" t="s">
        <v>1977</v>
      </c>
      <c r="F784" s="151" t="s">
        <v>1978</v>
      </c>
      <c r="G784" s="152" t="s">
        <v>738</v>
      </c>
      <c r="H784" s="153">
        <v>83.179000000000002</v>
      </c>
      <c r="I784" s="154"/>
      <c r="J784" s="155">
        <f>ROUND(I784*H784,2)</f>
        <v>0</v>
      </c>
      <c r="K784" s="151" t="s">
        <v>967</v>
      </c>
      <c r="L784" s="33"/>
      <c r="M784" s="156" t="s">
        <v>21</v>
      </c>
      <c r="N784" s="157" t="s">
        <v>48</v>
      </c>
      <c r="P784" s="140">
        <f>O784*H784</f>
        <v>0</v>
      </c>
      <c r="Q784" s="140">
        <v>0</v>
      </c>
      <c r="R784" s="140">
        <f>Q784*H784</f>
        <v>0</v>
      </c>
      <c r="S784" s="140">
        <v>0</v>
      </c>
      <c r="T784" s="141">
        <f>S784*H784</f>
        <v>0</v>
      </c>
      <c r="AR784" s="142" t="s">
        <v>168</v>
      </c>
      <c r="AT784" s="142" t="s">
        <v>195</v>
      </c>
      <c r="AU784" s="142" t="s">
        <v>86</v>
      </c>
      <c r="AY784" s="18" t="s">
        <v>146</v>
      </c>
      <c r="BE784" s="143">
        <f>IF(N784="základní",J784,0)</f>
        <v>0</v>
      </c>
      <c r="BF784" s="143">
        <f>IF(N784="snížená",J784,0)</f>
        <v>0</v>
      </c>
      <c r="BG784" s="143">
        <f>IF(N784="zákl. přenesená",J784,0)</f>
        <v>0</v>
      </c>
      <c r="BH784" s="143">
        <f>IF(N784="sníž. přenesená",J784,0)</f>
        <v>0</v>
      </c>
      <c r="BI784" s="143">
        <f>IF(N784="nulová",J784,0)</f>
        <v>0</v>
      </c>
      <c r="BJ784" s="18" t="s">
        <v>84</v>
      </c>
      <c r="BK784" s="143">
        <f>ROUND(I784*H784,2)</f>
        <v>0</v>
      </c>
      <c r="BL784" s="18" t="s">
        <v>168</v>
      </c>
      <c r="BM784" s="142" t="s">
        <v>1979</v>
      </c>
    </row>
    <row r="785" spans="2:51" s="1" customFormat="1" ht="11.25">
      <c r="B785" s="33"/>
      <c r="D785" s="144" t="s">
        <v>154</v>
      </c>
      <c r="F785" s="145" t="s">
        <v>1980</v>
      </c>
      <c r="I785" s="146"/>
      <c r="L785" s="33"/>
      <c r="M785" s="147"/>
      <c r="T785" s="54"/>
      <c r="AT785" s="18" t="s">
        <v>154</v>
      </c>
      <c r="AU785" s="18" t="s">
        <v>86</v>
      </c>
    </row>
    <row r="786" spans="2:51" s="1" customFormat="1" ht="11.25">
      <c r="B786" s="33"/>
      <c r="D786" s="181" t="s">
        <v>970</v>
      </c>
      <c r="F786" s="182" t="s">
        <v>1981</v>
      </c>
      <c r="I786" s="146"/>
      <c r="L786" s="33"/>
      <c r="M786" s="147"/>
      <c r="T786" s="54"/>
      <c r="AT786" s="18" t="s">
        <v>970</v>
      </c>
      <c r="AU786" s="18" t="s">
        <v>86</v>
      </c>
    </row>
    <row r="787" spans="2:51" s="14" customFormat="1" ht="11.25">
      <c r="B787" s="183"/>
      <c r="D787" s="144" t="s">
        <v>476</v>
      </c>
      <c r="E787" s="184" t="s">
        <v>21</v>
      </c>
      <c r="F787" s="185" t="s">
        <v>3213</v>
      </c>
      <c r="H787" s="184" t="s">
        <v>21</v>
      </c>
      <c r="I787" s="186"/>
      <c r="L787" s="183"/>
      <c r="M787" s="187"/>
      <c r="T787" s="188"/>
      <c r="AT787" s="184" t="s">
        <v>476</v>
      </c>
      <c r="AU787" s="184" t="s">
        <v>86</v>
      </c>
      <c r="AV787" s="14" t="s">
        <v>84</v>
      </c>
      <c r="AW787" s="14" t="s">
        <v>38</v>
      </c>
      <c r="AX787" s="14" t="s">
        <v>77</v>
      </c>
      <c r="AY787" s="184" t="s">
        <v>146</v>
      </c>
    </row>
    <row r="788" spans="2:51" s="14" customFormat="1" ht="11.25">
      <c r="B788" s="183"/>
      <c r="D788" s="144" t="s">
        <v>476</v>
      </c>
      <c r="E788" s="184" t="s">
        <v>21</v>
      </c>
      <c r="F788" s="185" t="s">
        <v>3131</v>
      </c>
      <c r="H788" s="184" t="s">
        <v>21</v>
      </c>
      <c r="I788" s="186"/>
      <c r="L788" s="183"/>
      <c r="M788" s="187"/>
      <c r="T788" s="188"/>
      <c r="AT788" s="184" t="s">
        <v>476</v>
      </c>
      <c r="AU788" s="184" t="s">
        <v>86</v>
      </c>
      <c r="AV788" s="14" t="s">
        <v>84</v>
      </c>
      <c r="AW788" s="14" t="s">
        <v>38</v>
      </c>
      <c r="AX788" s="14" t="s">
        <v>77</v>
      </c>
      <c r="AY788" s="184" t="s">
        <v>146</v>
      </c>
    </row>
    <row r="789" spans="2:51" s="12" customFormat="1" ht="11.25">
      <c r="B789" s="163"/>
      <c r="D789" s="144" t="s">
        <v>476</v>
      </c>
      <c r="E789" s="164" t="s">
        <v>21</v>
      </c>
      <c r="F789" s="165" t="s">
        <v>3492</v>
      </c>
      <c r="H789" s="166">
        <v>1.071</v>
      </c>
      <c r="I789" s="167"/>
      <c r="L789" s="163"/>
      <c r="M789" s="168"/>
      <c r="T789" s="169"/>
      <c r="AT789" s="164" t="s">
        <v>476</v>
      </c>
      <c r="AU789" s="164" t="s">
        <v>86</v>
      </c>
      <c r="AV789" s="12" t="s">
        <v>86</v>
      </c>
      <c r="AW789" s="12" t="s">
        <v>38</v>
      </c>
      <c r="AX789" s="12" t="s">
        <v>77</v>
      </c>
      <c r="AY789" s="164" t="s">
        <v>146</v>
      </c>
    </row>
    <row r="790" spans="2:51" s="12" customFormat="1" ht="11.25">
      <c r="B790" s="163"/>
      <c r="D790" s="144" t="s">
        <v>476</v>
      </c>
      <c r="E790" s="164" t="s">
        <v>21</v>
      </c>
      <c r="F790" s="165" t="s">
        <v>3493</v>
      </c>
      <c r="H790" s="166">
        <v>11.05</v>
      </c>
      <c r="I790" s="167"/>
      <c r="L790" s="163"/>
      <c r="M790" s="168"/>
      <c r="T790" s="169"/>
      <c r="AT790" s="164" t="s">
        <v>476</v>
      </c>
      <c r="AU790" s="164" t="s">
        <v>86</v>
      </c>
      <c r="AV790" s="12" t="s">
        <v>86</v>
      </c>
      <c r="AW790" s="12" t="s">
        <v>38</v>
      </c>
      <c r="AX790" s="12" t="s">
        <v>77</v>
      </c>
      <c r="AY790" s="164" t="s">
        <v>146</v>
      </c>
    </row>
    <row r="791" spans="2:51" s="12" customFormat="1" ht="11.25">
      <c r="B791" s="163"/>
      <c r="D791" s="144" t="s">
        <v>476</v>
      </c>
      <c r="E791" s="164" t="s">
        <v>21</v>
      </c>
      <c r="F791" s="165" t="s">
        <v>3494</v>
      </c>
      <c r="H791" s="166">
        <v>1.9279999999999999</v>
      </c>
      <c r="I791" s="167"/>
      <c r="L791" s="163"/>
      <c r="M791" s="168"/>
      <c r="T791" s="169"/>
      <c r="AT791" s="164" t="s">
        <v>476</v>
      </c>
      <c r="AU791" s="164" t="s">
        <v>86</v>
      </c>
      <c r="AV791" s="12" t="s">
        <v>86</v>
      </c>
      <c r="AW791" s="12" t="s">
        <v>38</v>
      </c>
      <c r="AX791" s="12" t="s">
        <v>77</v>
      </c>
      <c r="AY791" s="164" t="s">
        <v>146</v>
      </c>
    </row>
    <row r="792" spans="2:51" s="12" customFormat="1" ht="11.25">
      <c r="B792" s="163"/>
      <c r="D792" s="144" t="s">
        <v>476</v>
      </c>
      <c r="E792" s="164" t="s">
        <v>21</v>
      </c>
      <c r="F792" s="165" t="s">
        <v>3495</v>
      </c>
      <c r="H792" s="166">
        <v>0.68200000000000005</v>
      </c>
      <c r="I792" s="167"/>
      <c r="L792" s="163"/>
      <c r="M792" s="168"/>
      <c r="T792" s="169"/>
      <c r="AT792" s="164" t="s">
        <v>476</v>
      </c>
      <c r="AU792" s="164" t="s">
        <v>86</v>
      </c>
      <c r="AV792" s="12" t="s">
        <v>86</v>
      </c>
      <c r="AW792" s="12" t="s">
        <v>38</v>
      </c>
      <c r="AX792" s="12" t="s">
        <v>77</v>
      </c>
      <c r="AY792" s="164" t="s">
        <v>146</v>
      </c>
    </row>
    <row r="793" spans="2:51" s="12" customFormat="1" ht="11.25">
      <c r="B793" s="163"/>
      <c r="D793" s="144" t="s">
        <v>476</v>
      </c>
      <c r="E793" s="164" t="s">
        <v>21</v>
      </c>
      <c r="F793" s="165" t="s">
        <v>3496</v>
      </c>
      <c r="H793" s="166">
        <v>58.234999999999999</v>
      </c>
      <c r="I793" s="167"/>
      <c r="L793" s="163"/>
      <c r="M793" s="168"/>
      <c r="T793" s="169"/>
      <c r="AT793" s="164" t="s">
        <v>476</v>
      </c>
      <c r="AU793" s="164" t="s">
        <v>86</v>
      </c>
      <c r="AV793" s="12" t="s">
        <v>86</v>
      </c>
      <c r="AW793" s="12" t="s">
        <v>38</v>
      </c>
      <c r="AX793" s="12" t="s">
        <v>77</v>
      </c>
      <c r="AY793" s="164" t="s">
        <v>146</v>
      </c>
    </row>
    <row r="794" spans="2:51" s="14" customFormat="1" ht="11.25">
      <c r="B794" s="183"/>
      <c r="D794" s="144" t="s">
        <v>476</v>
      </c>
      <c r="E794" s="184" t="s">
        <v>21</v>
      </c>
      <c r="F794" s="185" t="s">
        <v>3133</v>
      </c>
      <c r="H794" s="184" t="s">
        <v>21</v>
      </c>
      <c r="I794" s="186"/>
      <c r="L794" s="183"/>
      <c r="M794" s="187"/>
      <c r="T794" s="188"/>
      <c r="AT794" s="184" t="s">
        <v>476</v>
      </c>
      <c r="AU794" s="184" t="s">
        <v>86</v>
      </c>
      <c r="AV794" s="14" t="s">
        <v>84</v>
      </c>
      <c r="AW794" s="14" t="s">
        <v>38</v>
      </c>
      <c r="AX794" s="14" t="s">
        <v>77</v>
      </c>
      <c r="AY794" s="184" t="s">
        <v>146</v>
      </c>
    </row>
    <row r="795" spans="2:51" s="12" customFormat="1" ht="11.25">
      <c r="B795" s="163"/>
      <c r="D795" s="144" t="s">
        <v>476</v>
      </c>
      <c r="E795" s="164" t="s">
        <v>21</v>
      </c>
      <c r="F795" s="165" t="s">
        <v>3497</v>
      </c>
      <c r="H795" s="166">
        <v>0.88400000000000001</v>
      </c>
      <c r="I795" s="167"/>
      <c r="L795" s="163"/>
      <c r="M795" s="168"/>
      <c r="T795" s="169"/>
      <c r="AT795" s="164" t="s">
        <v>476</v>
      </c>
      <c r="AU795" s="164" t="s">
        <v>86</v>
      </c>
      <c r="AV795" s="12" t="s">
        <v>86</v>
      </c>
      <c r="AW795" s="12" t="s">
        <v>38</v>
      </c>
      <c r="AX795" s="12" t="s">
        <v>77</v>
      </c>
      <c r="AY795" s="164" t="s">
        <v>146</v>
      </c>
    </row>
    <row r="796" spans="2:51" s="14" customFormat="1" ht="11.25">
      <c r="B796" s="183"/>
      <c r="D796" s="144" t="s">
        <v>476</v>
      </c>
      <c r="E796" s="184" t="s">
        <v>21</v>
      </c>
      <c r="F796" s="185" t="s">
        <v>3135</v>
      </c>
      <c r="H796" s="184" t="s">
        <v>21</v>
      </c>
      <c r="I796" s="186"/>
      <c r="L796" s="183"/>
      <c r="M796" s="187"/>
      <c r="T796" s="188"/>
      <c r="AT796" s="184" t="s">
        <v>476</v>
      </c>
      <c r="AU796" s="184" t="s">
        <v>86</v>
      </c>
      <c r="AV796" s="14" t="s">
        <v>84</v>
      </c>
      <c r="AW796" s="14" t="s">
        <v>38</v>
      </c>
      <c r="AX796" s="14" t="s">
        <v>77</v>
      </c>
      <c r="AY796" s="184" t="s">
        <v>146</v>
      </c>
    </row>
    <row r="797" spans="2:51" s="12" customFormat="1" ht="11.25">
      <c r="B797" s="163"/>
      <c r="D797" s="144" t="s">
        <v>476</v>
      </c>
      <c r="E797" s="164" t="s">
        <v>21</v>
      </c>
      <c r="F797" s="165" t="s">
        <v>3498</v>
      </c>
      <c r="H797" s="166">
        <v>0.90100000000000002</v>
      </c>
      <c r="I797" s="167"/>
      <c r="L797" s="163"/>
      <c r="M797" s="168"/>
      <c r="T797" s="169"/>
      <c r="AT797" s="164" t="s">
        <v>476</v>
      </c>
      <c r="AU797" s="164" t="s">
        <v>86</v>
      </c>
      <c r="AV797" s="12" t="s">
        <v>86</v>
      </c>
      <c r="AW797" s="12" t="s">
        <v>38</v>
      </c>
      <c r="AX797" s="12" t="s">
        <v>77</v>
      </c>
      <c r="AY797" s="164" t="s">
        <v>146</v>
      </c>
    </row>
    <row r="798" spans="2:51" s="14" customFormat="1" ht="11.25">
      <c r="B798" s="183"/>
      <c r="D798" s="144" t="s">
        <v>476</v>
      </c>
      <c r="E798" s="184" t="s">
        <v>21</v>
      </c>
      <c r="F798" s="185" t="s">
        <v>3137</v>
      </c>
      <c r="H798" s="184" t="s">
        <v>21</v>
      </c>
      <c r="I798" s="186"/>
      <c r="L798" s="183"/>
      <c r="M798" s="187"/>
      <c r="T798" s="188"/>
      <c r="AT798" s="184" t="s">
        <v>476</v>
      </c>
      <c r="AU798" s="184" t="s">
        <v>86</v>
      </c>
      <c r="AV798" s="14" t="s">
        <v>84</v>
      </c>
      <c r="AW798" s="14" t="s">
        <v>38</v>
      </c>
      <c r="AX798" s="14" t="s">
        <v>77</v>
      </c>
      <c r="AY798" s="184" t="s">
        <v>146</v>
      </c>
    </row>
    <row r="799" spans="2:51" s="12" customFormat="1" ht="11.25">
      <c r="B799" s="163"/>
      <c r="D799" s="144" t="s">
        <v>476</v>
      </c>
      <c r="E799" s="164" t="s">
        <v>21</v>
      </c>
      <c r="F799" s="165" t="s">
        <v>3499</v>
      </c>
      <c r="H799" s="166">
        <v>3.1480000000000001</v>
      </c>
      <c r="I799" s="167"/>
      <c r="L799" s="163"/>
      <c r="M799" s="168"/>
      <c r="T799" s="169"/>
      <c r="AT799" s="164" t="s">
        <v>476</v>
      </c>
      <c r="AU799" s="164" t="s">
        <v>86</v>
      </c>
      <c r="AV799" s="12" t="s">
        <v>86</v>
      </c>
      <c r="AW799" s="12" t="s">
        <v>38</v>
      </c>
      <c r="AX799" s="12" t="s">
        <v>77</v>
      </c>
      <c r="AY799" s="164" t="s">
        <v>146</v>
      </c>
    </row>
    <row r="800" spans="2:51" s="15" customFormat="1" ht="11.25">
      <c r="B800" s="189"/>
      <c r="D800" s="144" t="s">
        <v>476</v>
      </c>
      <c r="E800" s="190" t="s">
        <v>21</v>
      </c>
      <c r="F800" s="191" t="s">
        <v>1229</v>
      </c>
      <c r="H800" s="192">
        <v>77.899000000000001</v>
      </c>
      <c r="I800" s="193"/>
      <c r="L800" s="189"/>
      <c r="M800" s="194"/>
      <c r="T800" s="195"/>
      <c r="AT800" s="190" t="s">
        <v>476</v>
      </c>
      <c r="AU800" s="190" t="s">
        <v>86</v>
      </c>
      <c r="AV800" s="15" t="s">
        <v>163</v>
      </c>
      <c r="AW800" s="15" t="s">
        <v>38</v>
      </c>
      <c r="AX800" s="15" t="s">
        <v>77</v>
      </c>
      <c r="AY800" s="190" t="s">
        <v>146</v>
      </c>
    </row>
    <row r="801" spans="2:65" s="14" customFormat="1" ht="11.25">
      <c r="B801" s="183"/>
      <c r="D801" s="144" t="s">
        <v>476</v>
      </c>
      <c r="E801" s="184" t="s">
        <v>21</v>
      </c>
      <c r="F801" s="185" t="s">
        <v>3500</v>
      </c>
      <c r="H801" s="184" t="s">
        <v>21</v>
      </c>
      <c r="I801" s="186"/>
      <c r="L801" s="183"/>
      <c r="M801" s="187"/>
      <c r="T801" s="188"/>
      <c r="AT801" s="184" t="s">
        <v>476</v>
      </c>
      <c r="AU801" s="184" t="s">
        <v>86</v>
      </c>
      <c r="AV801" s="14" t="s">
        <v>84</v>
      </c>
      <c r="AW801" s="14" t="s">
        <v>38</v>
      </c>
      <c r="AX801" s="14" t="s">
        <v>77</v>
      </c>
      <c r="AY801" s="184" t="s">
        <v>146</v>
      </c>
    </row>
    <row r="802" spans="2:65" s="12" customFormat="1" ht="11.25">
      <c r="B802" s="163"/>
      <c r="D802" s="144" t="s">
        <v>476</v>
      </c>
      <c r="E802" s="164" t="s">
        <v>21</v>
      </c>
      <c r="F802" s="165" t="s">
        <v>3501</v>
      </c>
      <c r="H802" s="166">
        <v>5.28</v>
      </c>
      <c r="I802" s="167"/>
      <c r="L802" s="163"/>
      <c r="M802" s="168"/>
      <c r="T802" s="169"/>
      <c r="AT802" s="164" t="s">
        <v>476</v>
      </c>
      <c r="AU802" s="164" t="s">
        <v>86</v>
      </c>
      <c r="AV802" s="12" t="s">
        <v>86</v>
      </c>
      <c r="AW802" s="12" t="s">
        <v>38</v>
      </c>
      <c r="AX802" s="12" t="s">
        <v>77</v>
      </c>
      <c r="AY802" s="164" t="s">
        <v>146</v>
      </c>
    </row>
    <row r="803" spans="2:65" s="13" customFormat="1" ht="11.25">
      <c r="B803" s="170"/>
      <c r="D803" s="144" t="s">
        <v>476</v>
      </c>
      <c r="E803" s="171" t="s">
        <v>21</v>
      </c>
      <c r="F803" s="172" t="s">
        <v>479</v>
      </c>
      <c r="H803" s="173">
        <v>83.179000000000002</v>
      </c>
      <c r="I803" s="174"/>
      <c r="L803" s="170"/>
      <c r="M803" s="175"/>
      <c r="T803" s="176"/>
      <c r="AT803" s="171" t="s">
        <v>476</v>
      </c>
      <c r="AU803" s="171" t="s">
        <v>86</v>
      </c>
      <c r="AV803" s="13" t="s">
        <v>168</v>
      </c>
      <c r="AW803" s="13" t="s">
        <v>38</v>
      </c>
      <c r="AX803" s="13" t="s">
        <v>84</v>
      </c>
      <c r="AY803" s="171" t="s">
        <v>146</v>
      </c>
    </row>
    <row r="804" spans="2:65" s="1" customFormat="1" ht="16.5" customHeight="1">
      <c r="B804" s="33"/>
      <c r="C804" s="149" t="s">
        <v>1644</v>
      </c>
      <c r="D804" s="149" t="s">
        <v>195</v>
      </c>
      <c r="E804" s="150" t="s">
        <v>1993</v>
      </c>
      <c r="F804" s="151" t="s">
        <v>1994</v>
      </c>
      <c r="G804" s="152" t="s">
        <v>722</v>
      </c>
      <c r="H804" s="153">
        <v>628.07799999999997</v>
      </c>
      <c r="I804" s="154"/>
      <c r="J804" s="155">
        <f>ROUND(I804*H804,2)</f>
        <v>0</v>
      </c>
      <c r="K804" s="151" t="s">
        <v>967</v>
      </c>
      <c r="L804" s="33"/>
      <c r="M804" s="156" t="s">
        <v>21</v>
      </c>
      <c r="N804" s="157" t="s">
        <v>48</v>
      </c>
      <c r="P804" s="140">
        <f>O804*H804</f>
        <v>0</v>
      </c>
      <c r="Q804" s="140">
        <v>4.0200000000000001E-3</v>
      </c>
      <c r="R804" s="140">
        <f>Q804*H804</f>
        <v>2.5248735600000001</v>
      </c>
      <c r="S804" s="140">
        <v>0</v>
      </c>
      <c r="T804" s="141">
        <f>S804*H804</f>
        <v>0</v>
      </c>
      <c r="AR804" s="142" t="s">
        <v>168</v>
      </c>
      <c r="AT804" s="142" t="s">
        <v>195</v>
      </c>
      <c r="AU804" s="142" t="s">
        <v>86</v>
      </c>
      <c r="AY804" s="18" t="s">
        <v>146</v>
      </c>
      <c r="BE804" s="143">
        <f>IF(N804="základní",J804,0)</f>
        <v>0</v>
      </c>
      <c r="BF804" s="143">
        <f>IF(N804="snížená",J804,0)</f>
        <v>0</v>
      </c>
      <c r="BG804" s="143">
        <f>IF(N804="zákl. přenesená",J804,0)</f>
        <v>0</v>
      </c>
      <c r="BH804" s="143">
        <f>IF(N804="sníž. přenesená",J804,0)</f>
        <v>0</v>
      </c>
      <c r="BI804" s="143">
        <f>IF(N804="nulová",J804,0)</f>
        <v>0</v>
      </c>
      <c r="BJ804" s="18" t="s">
        <v>84</v>
      </c>
      <c r="BK804" s="143">
        <f>ROUND(I804*H804,2)</f>
        <v>0</v>
      </c>
      <c r="BL804" s="18" t="s">
        <v>168</v>
      </c>
      <c r="BM804" s="142" t="s">
        <v>1995</v>
      </c>
    </row>
    <row r="805" spans="2:65" s="1" customFormat="1" ht="11.25">
      <c r="B805" s="33"/>
      <c r="D805" s="144" t="s">
        <v>154</v>
      </c>
      <c r="F805" s="145" t="s">
        <v>1996</v>
      </c>
      <c r="I805" s="146"/>
      <c r="L805" s="33"/>
      <c r="M805" s="147"/>
      <c r="T805" s="54"/>
      <c r="AT805" s="18" t="s">
        <v>154</v>
      </c>
      <c r="AU805" s="18" t="s">
        <v>86</v>
      </c>
    </row>
    <row r="806" spans="2:65" s="1" customFormat="1" ht="11.25">
      <c r="B806" s="33"/>
      <c r="D806" s="181" t="s">
        <v>970</v>
      </c>
      <c r="F806" s="182" t="s">
        <v>1997</v>
      </c>
      <c r="I806" s="146"/>
      <c r="L806" s="33"/>
      <c r="M806" s="147"/>
      <c r="T806" s="54"/>
      <c r="AT806" s="18" t="s">
        <v>970</v>
      </c>
      <c r="AU806" s="18" t="s">
        <v>86</v>
      </c>
    </row>
    <row r="807" spans="2:65" s="14" customFormat="1" ht="11.25">
      <c r="B807" s="183"/>
      <c r="D807" s="144" t="s">
        <v>476</v>
      </c>
      <c r="E807" s="184" t="s">
        <v>21</v>
      </c>
      <c r="F807" s="185" t="s">
        <v>3119</v>
      </c>
      <c r="H807" s="184" t="s">
        <v>21</v>
      </c>
      <c r="I807" s="186"/>
      <c r="L807" s="183"/>
      <c r="M807" s="187"/>
      <c r="T807" s="188"/>
      <c r="AT807" s="184" t="s">
        <v>476</v>
      </c>
      <c r="AU807" s="184" t="s">
        <v>86</v>
      </c>
      <c r="AV807" s="14" t="s">
        <v>84</v>
      </c>
      <c r="AW807" s="14" t="s">
        <v>38</v>
      </c>
      <c r="AX807" s="14" t="s">
        <v>77</v>
      </c>
      <c r="AY807" s="184" t="s">
        <v>146</v>
      </c>
    </row>
    <row r="808" spans="2:65" s="14" customFormat="1" ht="11.25">
      <c r="B808" s="183"/>
      <c r="D808" s="144" t="s">
        <v>476</v>
      </c>
      <c r="E808" s="184" t="s">
        <v>21</v>
      </c>
      <c r="F808" s="185" t="s">
        <v>3131</v>
      </c>
      <c r="H808" s="184" t="s">
        <v>21</v>
      </c>
      <c r="I808" s="186"/>
      <c r="L808" s="183"/>
      <c r="M808" s="187"/>
      <c r="T808" s="188"/>
      <c r="AT808" s="184" t="s">
        <v>476</v>
      </c>
      <c r="AU808" s="184" t="s">
        <v>86</v>
      </c>
      <c r="AV808" s="14" t="s">
        <v>84</v>
      </c>
      <c r="AW808" s="14" t="s">
        <v>38</v>
      </c>
      <c r="AX808" s="14" t="s">
        <v>77</v>
      </c>
      <c r="AY808" s="184" t="s">
        <v>146</v>
      </c>
    </row>
    <row r="809" spans="2:65" s="12" customFormat="1" ht="11.25">
      <c r="B809" s="163"/>
      <c r="D809" s="144" t="s">
        <v>476</v>
      </c>
      <c r="E809" s="164" t="s">
        <v>21</v>
      </c>
      <c r="F809" s="165" t="s">
        <v>3502</v>
      </c>
      <c r="H809" s="166">
        <v>5.2919999999999998</v>
      </c>
      <c r="I809" s="167"/>
      <c r="L809" s="163"/>
      <c r="M809" s="168"/>
      <c r="T809" s="169"/>
      <c r="AT809" s="164" t="s">
        <v>476</v>
      </c>
      <c r="AU809" s="164" t="s">
        <v>86</v>
      </c>
      <c r="AV809" s="12" t="s">
        <v>86</v>
      </c>
      <c r="AW809" s="12" t="s">
        <v>38</v>
      </c>
      <c r="AX809" s="12" t="s">
        <v>77</v>
      </c>
      <c r="AY809" s="164" t="s">
        <v>146</v>
      </c>
    </row>
    <row r="810" spans="2:65" s="12" customFormat="1" ht="11.25">
      <c r="B810" s="163"/>
      <c r="D810" s="144" t="s">
        <v>476</v>
      </c>
      <c r="E810" s="164" t="s">
        <v>21</v>
      </c>
      <c r="F810" s="165" t="s">
        <v>3503</v>
      </c>
      <c r="H810" s="166">
        <v>64.09</v>
      </c>
      <c r="I810" s="167"/>
      <c r="L810" s="163"/>
      <c r="M810" s="168"/>
      <c r="T810" s="169"/>
      <c r="AT810" s="164" t="s">
        <v>476</v>
      </c>
      <c r="AU810" s="164" t="s">
        <v>86</v>
      </c>
      <c r="AV810" s="12" t="s">
        <v>86</v>
      </c>
      <c r="AW810" s="12" t="s">
        <v>38</v>
      </c>
      <c r="AX810" s="12" t="s">
        <v>77</v>
      </c>
      <c r="AY810" s="164" t="s">
        <v>146</v>
      </c>
    </row>
    <row r="811" spans="2:65" s="12" customFormat="1" ht="11.25">
      <c r="B811" s="163"/>
      <c r="D811" s="144" t="s">
        <v>476</v>
      </c>
      <c r="E811" s="164" t="s">
        <v>21</v>
      </c>
      <c r="F811" s="165" t="s">
        <v>3504</v>
      </c>
      <c r="H811" s="166">
        <v>10.122</v>
      </c>
      <c r="I811" s="167"/>
      <c r="L811" s="163"/>
      <c r="M811" s="168"/>
      <c r="T811" s="169"/>
      <c r="AT811" s="164" t="s">
        <v>476</v>
      </c>
      <c r="AU811" s="164" t="s">
        <v>86</v>
      </c>
      <c r="AV811" s="12" t="s">
        <v>86</v>
      </c>
      <c r="AW811" s="12" t="s">
        <v>38</v>
      </c>
      <c r="AX811" s="12" t="s">
        <v>77</v>
      </c>
      <c r="AY811" s="164" t="s">
        <v>146</v>
      </c>
    </row>
    <row r="812" spans="2:65" s="12" customFormat="1" ht="11.25">
      <c r="B812" s="163"/>
      <c r="D812" s="144" t="s">
        <v>476</v>
      </c>
      <c r="E812" s="164" t="s">
        <v>21</v>
      </c>
      <c r="F812" s="165" t="s">
        <v>3505</v>
      </c>
      <c r="H812" s="166">
        <v>3.2080000000000002</v>
      </c>
      <c r="I812" s="167"/>
      <c r="L812" s="163"/>
      <c r="M812" s="168"/>
      <c r="T812" s="169"/>
      <c r="AT812" s="164" t="s">
        <v>476</v>
      </c>
      <c r="AU812" s="164" t="s">
        <v>86</v>
      </c>
      <c r="AV812" s="12" t="s">
        <v>86</v>
      </c>
      <c r="AW812" s="12" t="s">
        <v>38</v>
      </c>
      <c r="AX812" s="12" t="s">
        <v>77</v>
      </c>
      <c r="AY812" s="164" t="s">
        <v>146</v>
      </c>
    </row>
    <row r="813" spans="2:65" s="12" customFormat="1" ht="11.25">
      <c r="B813" s="163"/>
      <c r="D813" s="144" t="s">
        <v>476</v>
      </c>
      <c r="E813" s="164" t="s">
        <v>21</v>
      </c>
      <c r="F813" s="165" t="s">
        <v>3506</v>
      </c>
      <c r="H813" s="166">
        <v>202.29</v>
      </c>
      <c r="I813" s="167"/>
      <c r="L813" s="163"/>
      <c r="M813" s="168"/>
      <c r="T813" s="169"/>
      <c r="AT813" s="164" t="s">
        <v>476</v>
      </c>
      <c r="AU813" s="164" t="s">
        <v>86</v>
      </c>
      <c r="AV813" s="12" t="s">
        <v>86</v>
      </c>
      <c r="AW813" s="12" t="s">
        <v>38</v>
      </c>
      <c r="AX813" s="12" t="s">
        <v>77</v>
      </c>
      <c r="AY813" s="164" t="s">
        <v>146</v>
      </c>
    </row>
    <row r="814" spans="2:65" s="14" customFormat="1" ht="11.25">
      <c r="B814" s="183"/>
      <c r="D814" s="144" t="s">
        <v>476</v>
      </c>
      <c r="E814" s="184" t="s">
        <v>21</v>
      </c>
      <c r="F814" s="185" t="s">
        <v>3133</v>
      </c>
      <c r="H814" s="184" t="s">
        <v>21</v>
      </c>
      <c r="I814" s="186"/>
      <c r="L814" s="183"/>
      <c r="M814" s="187"/>
      <c r="T814" s="188"/>
      <c r="AT814" s="184" t="s">
        <v>476</v>
      </c>
      <c r="AU814" s="184" t="s">
        <v>86</v>
      </c>
      <c r="AV814" s="14" t="s">
        <v>84</v>
      </c>
      <c r="AW814" s="14" t="s">
        <v>38</v>
      </c>
      <c r="AX814" s="14" t="s">
        <v>77</v>
      </c>
      <c r="AY814" s="184" t="s">
        <v>146</v>
      </c>
    </row>
    <row r="815" spans="2:65" s="12" customFormat="1" ht="11.25">
      <c r="B815" s="163"/>
      <c r="D815" s="144" t="s">
        <v>476</v>
      </c>
      <c r="E815" s="164" t="s">
        <v>21</v>
      </c>
      <c r="F815" s="165" t="s">
        <v>3507</v>
      </c>
      <c r="H815" s="166">
        <v>4.3680000000000003</v>
      </c>
      <c r="I815" s="167"/>
      <c r="L815" s="163"/>
      <c r="M815" s="168"/>
      <c r="T815" s="169"/>
      <c r="AT815" s="164" t="s">
        <v>476</v>
      </c>
      <c r="AU815" s="164" t="s">
        <v>86</v>
      </c>
      <c r="AV815" s="12" t="s">
        <v>86</v>
      </c>
      <c r="AW815" s="12" t="s">
        <v>38</v>
      </c>
      <c r="AX815" s="12" t="s">
        <v>77</v>
      </c>
      <c r="AY815" s="164" t="s">
        <v>146</v>
      </c>
    </row>
    <row r="816" spans="2:65" s="14" customFormat="1" ht="11.25">
      <c r="B816" s="183"/>
      <c r="D816" s="144" t="s">
        <v>476</v>
      </c>
      <c r="E816" s="184" t="s">
        <v>21</v>
      </c>
      <c r="F816" s="185" t="s">
        <v>3135</v>
      </c>
      <c r="H816" s="184" t="s">
        <v>21</v>
      </c>
      <c r="I816" s="186"/>
      <c r="L816" s="183"/>
      <c r="M816" s="187"/>
      <c r="T816" s="188"/>
      <c r="AT816" s="184" t="s">
        <v>476</v>
      </c>
      <c r="AU816" s="184" t="s">
        <v>86</v>
      </c>
      <c r="AV816" s="14" t="s">
        <v>84</v>
      </c>
      <c r="AW816" s="14" t="s">
        <v>38</v>
      </c>
      <c r="AX816" s="14" t="s">
        <v>77</v>
      </c>
      <c r="AY816" s="184" t="s">
        <v>146</v>
      </c>
    </row>
    <row r="817" spans="2:65" s="12" customFormat="1" ht="11.25">
      <c r="B817" s="163"/>
      <c r="D817" s="144" t="s">
        <v>476</v>
      </c>
      <c r="E817" s="164" t="s">
        <v>21</v>
      </c>
      <c r="F817" s="165" t="s">
        <v>3508</v>
      </c>
      <c r="H817" s="166">
        <v>4.452</v>
      </c>
      <c r="I817" s="167"/>
      <c r="L817" s="163"/>
      <c r="M817" s="168"/>
      <c r="T817" s="169"/>
      <c r="AT817" s="164" t="s">
        <v>476</v>
      </c>
      <c r="AU817" s="164" t="s">
        <v>86</v>
      </c>
      <c r="AV817" s="12" t="s">
        <v>86</v>
      </c>
      <c r="AW817" s="12" t="s">
        <v>38</v>
      </c>
      <c r="AX817" s="12" t="s">
        <v>77</v>
      </c>
      <c r="AY817" s="164" t="s">
        <v>146</v>
      </c>
    </row>
    <row r="818" spans="2:65" s="14" customFormat="1" ht="11.25">
      <c r="B818" s="183"/>
      <c r="D818" s="144" t="s">
        <v>476</v>
      </c>
      <c r="E818" s="184" t="s">
        <v>21</v>
      </c>
      <c r="F818" s="185" t="s">
        <v>3137</v>
      </c>
      <c r="H818" s="184" t="s">
        <v>21</v>
      </c>
      <c r="I818" s="186"/>
      <c r="L818" s="183"/>
      <c r="M818" s="187"/>
      <c r="T818" s="188"/>
      <c r="AT818" s="184" t="s">
        <v>476</v>
      </c>
      <c r="AU818" s="184" t="s">
        <v>86</v>
      </c>
      <c r="AV818" s="14" t="s">
        <v>84</v>
      </c>
      <c r="AW818" s="14" t="s">
        <v>38</v>
      </c>
      <c r="AX818" s="14" t="s">
        <v>77</v>
      </c>
      <c r="AY818" s="184" t="s">
        <v>146</v>
      </c>
    </row>
    <row r="819" spans="2:65" s="12" customFormat="1" ht="11.25">
      <c r="B819" s="163"/>
      <c r="D819" s="144" t="s">
        <v>476</v>
      </c>
      <c r="E819" s="164" t="s">
        <v>21</v>
      </c>
      <c r="F819" s="165" t="s">
        <v>3509</v>
      </c>
      <c r="H819" s="166">
        <v>14.91</v>
      </c>
      <c r="I819" s="167"/>
      <c r="L819" s="163"/>
      <c r="M819" s="168"/>
      <c r="T819" s="169"/>
      <c r="AT819" s="164" t="s">
        <v>476</v>
      </c>
      <c r="AU819" s="164" t="s">
        <v>86</v>
      </c>
      <c r="AV819" s="12" t="s">
        <v>86</v>
      </c>
      <c r="AW819" s="12" t="s">
        <v>38</v>
      </c>
      <c r="AX819" s="12" t="s">
        <v>77</v>
      </c>
      <c r="AY819" s="164" t="s">
        <v>146</v>
      </c>
    </row>
    <row r="820" spans="2:65" s="14" customFormat="1" ht="11.25">
      <c r="B820" s="183"/>
      <c r="D820" s="144" t="s">
        <v>476</v>
      </c>
      <c r="E820" s="184" t="s">
        <v>21</v>
      </c>
      <c r="F820" s="185" t="s">
        <v>3510</v>
      </c>
      <c r="H820" s="184" t="s">
        <v>21</v>
      </c>
      <c r="I820" s="186"/>
      <c r="L820" s="183"/>
      <c r="M820" s="187"/>
      <c r="T820" s="188"/>
      <c r="AT820" s="184" t="s">
        <v>476</v>
      </c>
      <c r="AU820" s="184" t="s">
        <v>86</v>
      </c>
      <c r="AV820" s="14" t="s">
        <v>84</v>
      </c>
      <c r="AW820" s="14" t="s">
        <v>38</v>
      </c>
      <c r="AX820" s="14" t="s">
        <v>77</v>
      </c>
      <c r="AY820" s="184" t="s">
        <v>146</v>
      </c>
    </row>
    <row r="821" spans="2:65" s="14" customFormat="1" ht="11.25">
      <c r="B821" s="183"/>
      <c r="D821" s="144" t="s">
        <v>476</v>
      </c>
      <c r="E821" s="184" t="s">
        <v>21</v>
      </c>
      <c r="F821" s="185" t="s">
        <v>3511</v>
      </c>
      <c r="H821" s="184" t="s">
        <v>21</v>
      </c>
      <c r="I821" s="186"/>
      <c r="L821" s="183"/>
      <c r="M821" s="187"/>
      <c r="T821" s="188"/>
      <c r="AT821" s="184" t="s">
        <v>476</v>
      </c>
      <c r="AU821" s="184" t="s">
        <v>86</v>
      </c>
      <c r="AV821" s="14" t="s">
        <v>84</v>
      </c>
      <c r="AW821" s="14" t="s">
        <v>38</v>
      </c>
      <c r="AX821" s="14" t="s">
        <v>77</v>
      </c>
      <c r="AY821" s="184" t="s">
        <v>146</v>
      </c>
    </row>
    <row r="822" spans="2:65" s="12" customFormat="1" ht="11.25">
      <c r="B822" s="163"/>
      <c r="D822" s="144" t="s">
        <v>476</v>
      </c>
      <c r="E822" s="164" t="s">
        <v>21</v>
      </c>
      <c r="F822" s="165" t="s">
        <v>3512</v>
      </c>
      <c r="H822" s="166">
        <v>47.328000000000003</v>
      </c>
      <c r="I822" s="167"/>
      <c r="L822" s="163"/>
      <c r="M822" s="168"/>
      <c r="T822" s="169"/>
      <c r="AT822" s="164" t="s">
        <v>476</v>
      </c>
      <c r="AU822" s="164" t="s">
        <v>86</v>
      </c>
      <c r="AV822" s="12" t="s">
        <v>86</v>
      </c>
      <c r="AW822" s="12" t="s">
        <v>38</v>
      </c>
      <c r="AX822" s="12" t="s">
        <v>77</v>
      </c>
      <c r="AY822" s="164" t="s">
        <v>146</v>
      </c>
    </row>
    <row r="823" spans="2:65" s="12" customFormat="1" ht="11.25">
      <c r="B823" s="163"/>
      <c r="D823" s="144" t="s">
        <v>476</v>
      </c>
      <c r="E823" s="164" t="s">
        <v>21</v>
      </c>
      <c r="F823" s="165" t="s">
        <v>3513</v>
      </c>
      <c r="H823" s="166">
        <v>34.96</v>
      </c>
      <c r="I823" s="167"/>
      <c r="L823" s="163"/>
      <c r="M823" s="168"/>
      <c r="T823" s="169"/>
      <c r="AT823" s="164" t="s">
        <v>476</v>
      </c>
      <c r="AU823" s="164" t="s">
        <v>86</v>
      </c>
      <c r="AV823" s="12" t="s">
        <v>86</v>
      </c>
      <c r="AW823" s="12" t="s">
        <v>38</v>
      </c>
      <c r="AX823" s="12" t="s">
        <v>77</v>
      </c>
      <c r="AY823" s="164" t="s">
        <v>146</v>
      </c>
    </row>
    <row r="824" spans="2:65" s="12" customFormat="1" ht="11.25">
      <c r="B824" s="163"/>
      <c r="D824" s="144" t="s">
        <v>476</v>
      </c>
      <c r="E824" s="164" t="s">
        <v>21</v>
      </c>
      <c r="F824" s="165" t="s">
        <v>3514</v>
      </c>
      <c r="H824" s="166">
        <v>150.416</v>
      </c>
      <c r="I824" s="167"/>
      <c r="L824" s="163"/>
      <c r="M824" s="168"/>
      <c r="T824" s="169"/>
      <c r="AT824" s="164" t="s">
        <v>476</v>
      </c>
      <c r="AU824" s="164" t="s">
        <v>86</v>
      </c>
      <c r="AV824" s="12" t="s">
        <v>86</v>
      </c>
      <c r="AW824" s="12" t="s">
        <v>38</v>
      </c>
      <c r="AX824" s="12" t="s">
        <v>77</v>
      </c>
      <c r="AY824" s="164" t="s">
        <v>146</v>
      </c>
    </row>
    <row r="825" spans="2:65" s="12" customFormat="1" ht="11.25">
      <c r="B825" s="163"/>
      <c r="D825" s="144" t="s">
        <v>476</v>
      </c>
      <c r="E825" s="164" t="s">
        <v>21</v>
      </c>
      <c r="F825" s="165" t="s">
        <v>3515</v>
      </c>
      <c r="H825" s="166">
        <v>11.968</v>
      </c>
      <c r="I825" s="167"/>
      <c r="L825" s="163"/>
      <c r="M825" s="168"/>
      <c r="T825" s="169"/>
      <c r="AT825" s="164" t="s">
        <v>476</v>
      </c>
      <c r="AU825" s="164" t="s">
        <v>86</v>
      </c>
      <c r="AV825" s="12" t="s">
        <v>86</v>
      </c>
      <c r="AW825" s="12" t="s">
        <v>38</v>
      </c>
      <c r="AX825" s="12" t="s">
        <v>77</v>
      </c>
      <c r="AY825" s="164" t="s">
        <v>146</v>
      </c>
    </row>
    <row r="826" spans="2:65" s="14" customFormat="1" ht="11.25">
      <c r="B826" s="183"/>
      <c r="D826" s="144" t="s">
        <v>476</v>
      </c>
      <c r="E826" s="184" t="s">
        <v>21</v>
      </c>
      <c r="F826" s="185" t="s">
        <v>3490</v>
      </c>
      <c r="H826" s="184" t="s">
        <v>21</v>
      </c>
      <c r="I826" s="186"/>
      <c r="L826" s="183"/>
      <c r="M826" s="187"/>
      <c r="T826" s="188"/>
      <c r="AT826" s="184" t="s">
        <v>476</v>
      </c>
      <c r="AU826" s="184" t="s">
        <v>86</v>
      </c>
      <c r="AV826" s="14" t="s">
        <v>84</v>
      </c>
      <c r="AW826" s="14" t="s">
        <v>38</v>
      </c>
      <c r="AX826" s="14" t="s">
        <v>77</v>
      </c>
      <c r="AY826" s="184" t="s">
        <v>146</v>
      </c>
    </row>
    <row r="827" spans="2:65" s="12" customFormat="1" ht="11.25">
      <c r="B827" s="163"/>
      <c r="D827" s="144" t="s">
        <v>476</v>
      </c>
      <c r="E827" s="164" t="s">
        <v>21</v>
      </c>
      <c r="F827" s="165" t="s">
        <v>3516</v>
      </c>
      <c r="H827" s="166">
        <v>37.125</v>
      </c>
      <c r="I827" s="167"/>
      <c r="L827" s="163"/>
      <c r="M827" s="168"/>
      <c r="T827" s="169"/>
      <c r="AT827" s="164" t="s">
        <v>476</v>
      </c>
      <c r="AU827" s="164" t="s">
        <v>86</v>
      </c>
      <c r="AV827" s="12" t="s">
        <v>86</v>
      </c>
      <c r="AW827" s="12" t="s">
        <v>38</v>
      </c>
      <c r="AX827" s="12" t="s">
        <v>77</v>
      </c>
      <c r="AY827" s="164" t="s">
        <v>146</v>
      </c>
    </row>
    <row r="828" spans="2:65" s="14" customFormat="1" ht="11.25">
      <c r="B828" s="183"/>
      <c r="D828" s="144" t="s">
        <v>476</v>
      </c>
      <c r="E828" s="184" t="s">
        <v>21</v>
      </c>
      <c r="F828" s="185" t="s">
        <v>3500</v>
      </c>
      <c r="H828" s="184" t="s">
        <v>21</v>
      </c>
      <c r="I828" s="186"/>
      <c r="L828" s="183"/>
      <c r="M828" s="187"/>
      <c r="T828" s="188"/>
      <c r="AT828" s="184" t="s">
        <v>476</v>
      </c>
      <c r="AU828" s="184" t="s">
        <v>86</v>
      </c>
      <c r="AV828" s="14" t="s">
        <v>84</v>
      </c>
      <c r="AW828" s="14" t="s">
        <v>38</v>
      </c>
      <c r="AX828" s="14" t="s">
        <v>77</v>
      </c>
      <c r="AY828" s="184" t="s">
        <v>146</v>
      </c>
    </row>
    <row r="829" spans="2:65" s="12" customFormat="1" ht="11.25">
      <c r="B829" s="163"/>
      <c r="D829" s="144" t="s">
        <v>476</v>
      </c>
      <c r="E829" s="164" t="s">
        <v>21</v>
      </c>
      <c r="F829" s="165" t="s">
        <v>3517</v>
      </c>
      <c r="H829" s="166">
        <v>37.548999999999999</v>
      </c>
      <c r="I829" s="167"/>
      <c r="L829" s="163"/>
      <c r="M829" s="168"/>
      <c r="T829" s="169"/>
      <c r="AT829" s="164" t="s">
        <v>476</v>
      </c>
      <c r="AU829" s="164" t="s">
        <v>86</v>
      </c>
      <c r="AV829" s="12" t="s">
        <v>86</v>
      </c>
      <c r="AW829" s="12" t="s">
        <v>38</v>
      </c>
      <c r="AX829" s="12" t="s">
        <v>77</v>
      </c>
      <c r="AY829" s="164" t="s">
        <v>146</v>
      </c>
    </row>
    <row r="830" spans="2:65" s="13" customFormat="1" ht="11.25">
      <c r="B830" s="170"/>
      <c r="D830" s="144" t="s">
        <v>476</v>
      </c>
      <c r="E830" s="171" t="s">
        <v>21</v>
      </c>
      <c r="F830" s="172" t="s">
        <v>479</v>
      </c>
      <c r="H830" s="173">
        <v>628.07799999999997</v>
      </c>
      <c r="I830" s="174"/>
      <c r="L830" s="170"/>
      <c r="M830" s="175"/>
      <c r="T830" s="176"/>
      <c r="AT830" s="171" t="s">
        <v>476</v>
      </c>
      <c r="AU830" s="171" t="s">
        <v>86</v>
      </c>
      <c r="AV830" s="13" t="s">
        <v>168</v>
      </c>
      <c r="AW830" s="13" t="s">
        <v>38</v>
      </c>
      <c r="AX830" s="13" t="s">
        <v>84</v>
      </c>
      <c r="AY830" s="171" t="s">
        <v>146</v>
      </c>
    </row>
    <row r="831" spans="2:65" s="1" customFormat="1" ht="16.5" customHeight="1">
      <c r="B831" s="33"/>
      <c r="C831" s="149" t="s">
        <v>1652</v>
      </c>
      <c r="D831" s="149" t="s">
        <v>195</v>
      </c>
      <c r="E831" s="150" t="s">
        <v>3518</v>
      </c>
      <c r="F831" s="151" t="s">
        <v>3519</v>
      </c>
      <c r="G831" s="152" t="s">
        <v>738</v>
      </c>
      <c r="H831" s="153">
        <v>1.8420000000000001</v>
      </c>
      <c r="I831" s="154"/>
      <c r="J831" s="155">
        <f>ROUND(I831*H831,2)</f>
        <v>0</v>
      </c>
      <c r="K831" s="151" t="s">
        <v>967</v>
      </c>
      <c r="L831" s="33"/>
      <c r="M831" s="156" t="s">
        <v>21</v>
      </c>
      <c r="N831" s="157" t="s">
        <v>48</v>
      </c>
      <c r="P831" s="140">
        <f>O831*H831</f>
        <v>0</v>
      </c>
      <c r="Q831" s="140">
        <v>1.5298499999999999</v>
      </c>
      <c r="R831" s="140">
        <f>Q831*H831</f>
        <v>2.8179837000000001</v>
      </c>
      <c r="S831" s="140">
        <v>0</v>
      </c>
      <c r="T831" s="141">
        <f>S831*H831</f>
        <v>0</v>
      </c>
      <c r="AR831" s="142" t="s">
        <v>168</v>
      </c>
      <c r="AT831" s="142" t="s">
        <v>195</v>
      </c>
      <c r="AU831" s="142" t="s">
        <v>86</v>
      </c>
      <c r="AY831" s="18" t="s">
        <v>146</v>
      </c>
      <c r="BE831" s="143">
        <f>IF(N831="základní",J831,0)</f>
        <v>0</v>
      </c>
      <c r="BF831" s="143">
        <f>IF(N831="snížená",J831,0)</f>
        <v>0</v>
      </c>
      <c r="BG831" s="143">
        <f>IF(N831="zákl. přenesená",J831,0)</f>
        <v>0</v>
      </c>
      <c r="BH831" s="143">
        <f>IF(N831="sníž. přenesená",J831,0)</f>
        <v>0</v>
      </c>
      <c r="BI831" s="143">
        <f>IF(N831="nulová",J831,0)</f>
        <v>0</v>
      </c>
      <c r="BJ831" s="18" t="s">
        <v>84</v>
      </c>
      <c r="BK831" s="143">
        <f>ROUND(I831*H831,2)</f>
        <v>0</v>
      </c>
      <c r="BL831" s="18" t="s">
        <v>168</v>
      </c>
      <c r="BM831" s="142" t="s">
        <v>3520</v>
      </c>
    </row>
    <row r="832" spans="2:65" s="1" customFormat="1" ht="11.25">
      <c r="B832" s="33"/>
      <c r="D832" s="144" t="s">
        <v>154</v>
      </c>
      <c r="F832" s="145" t="s">
        <v>3521</v>
      </c>
      <c r="I832" s="146"/>
      <c r="L832" s="33"/>
      <c r="M832" s="147"/>
      <c r="T832" s="54"/>
      <c r="AT832" s="18" t="s">
        <v>154</v>
      </c>
      <c r="AU832" s="18" t="s">
        <v>86</v>
      </c>
    </row>
    <row r="833" spans="2:65" s="1" customFormat="1" ht="11.25">
      <c r="B833" s="33"/>
      <c r="D833" s="181" t="s">
        <v>970</v>
      </c>
      <c r="F833" s="182" t="s">
        <v>3522</v>
      </c>
      <c r="I833" s="146"/>
      <c r="L833" s="33"/>
      <c r="M833" s="147"/>
      <c r="T833" s="54"/>
      <c r="AT833" s="18" t="s">
        <v>970</v>
      </c>
      <c r="AU833" s="18" t="s">
        <v>86</v>
      </c>
    </row>
    <row r="834" spans="2:65" s="14" customFormat="1" ht="11.25">
      <c r="B834" s="183"/>
      <c r="D834" s="144" t="s">
        <v>476</v>
      </c>
      <c r="E834" s="184" t="s">
        <v>21</v>
      </c>
      <c r="F834" s="185" t="s">
        <v>3360</v>
      </c>
      <c r="H834" s="184" t="s">
        <v>21</v>
      </c>
      <c r="I834" s="186"/>
      <c r="L834" s="183"/>
      <c r="M834" s="187"/>
      <c r="T834" s="188"/>
      <c r="AT834" s="184" t="s">
        <v>476</v>
      </c>
      <c r="AU834" s="184" t="s">
        <v>86</v>
      </c>
      <c r="AV834" s="14" t="s">
        <v>84</v>
      </c>
      <c r="AW834" s="14" t="s">
        <v>38</v>
      </c>
      <c r="AX834" s="14" t="s">
        <v>77</v>
      </c>
      <c r="AY834" s="184" t="s">
        <v>146</v>
      </c>
    </row>
    <row r="835" spans="2:65" s="12" customFormat="1" ht="11.25">
      <c r="B835" s="163"/>
      <c r="D835" s="144" t="s">
        <v>476</v>
      </c>
      <c r="E835" s="164" t="s">
        <v>21</v>
      </c>
      <c r="F835" s="165" t="s">
        <v>3523</v>
      </c>
      <c r="H835" s="166">
        <v>1.006</v>
      </c>
      <c r="I835" s="167"/>
      <c r="L835" s="163"/>
      <c r="M835" s="168"/>
      <c r="T835" s="169"/>
      <c r="AT835" s="164" t="s">
        <v>476</v>
      </c>
      <c r="AU835" s="164" t="s">
        <v>86</v>
      </c>
      <c r="AV835" s="12" t="s">
        <v>86</v>
      </c>
      <c r="AW835" s="12" t="s">
        <v>38</v>
      </c>
      <c r="AX835" s="12" t="s">
        <v>77</v>
      </c>
      <c r="AY835" s="164" t="s">
        <v>146</v>
      </c>
    </row>
    <row r="836" spans="2:65" s="12" customFormat="1" ht="11.25">
      <c r="B836" s="163"/>
      <c r="D836" s="144" t="s">
        <v>476</v>
      </c>
      <c r="E836" s="164" t="s">
        <v>21</v>
      </c>
      <c r="F836" s="165" t="s">
        <v>3524</v>
      </c>
      <c r="H836" s="166">
        <v>0.83599999999999997</v>
      </c>
      <c r="I836" s="167"/>
      <c r="L836" s="163"/>
      <c r="M836" s="168"/>
      <c r="T836" s="169"/>
      <c r="AT836" s="164" t="s">
        <v>476</v>
      </c>
      <c r="AU836" s="164" t="s">
        <v>86</v>
      </c>
      <c r="AV836" s="12" t="s">
        <v>86</v>
      </c>
      <c r="AW836" s="12" t="s">
        <v>38</v>
      </c>
      <c r="AX836" s="12" t="s">
        <v>77</v>
      </c>
      <c r="AY836" s="164" t="s">
        <v>146</v>
      </c>
    </row>
    <row r="837" spans="2:65" s="13" customFormat="1" ht="11.25">
      <c r="B837" s="170"/>
      <c r="D837" s="144" t="s">
        <v>476</v>
      </c>
      <c r="E837" s="171" t="s">
        <v>21</v>
      </c>
      <c r="F837" s="172" t="s">
        <v>479</v>
      </c>
      <c r="H837" s="173">
        <v>1.8420000000000001</v>
      </c>
      <c r="I837" s="174"/>
      <c r="L837" s="170"/>
      <c r="M837" s="175"/>
      <c r="T837" s="176"/>
      <c r="AT837" s="171" t="s">
        <v>476</v>
      </c>
      <c r="AU837" s="171" t="s">
        <v>86</v>
      </c>
      <c r="AV837" s="13" t="s">
        <v>168</v>
      </c>
      <c r="AW837" s="13" t="s">
        <v>38</v>
      </c>
      <c r="AX837" s="13" t="s">
        <v>84</v>
      </c>
      <c r="AY837" s="171" t="s">
        <v>146</v>
      </c>
    </row>
    <row r="838" spans="2:65" s="1" customFormat="1" ht="16.5" customHeight="1">
      <c r="B838" s="33"/>
      <c r="C838" s="149" t="s">
        <v>1660</v>
      </c>
      <c r="D838" s="149" t="s">
        <v>195</v>
      </c>
      <c r="E838" s="150" t="s">
        <v>3525</v>
      </c>
      <c r="F838" s="151" t="s">
        <v>3526</v>
      </c>
      <c r="G838" s="152" t="s">
        <v>198</v>
      </c>
      <c r="H838" s="153">
        <v>1</v>
      </c>
      <c r="I838" s="154"/>
      <c r="J838" s="155">
        <f>ROUND(I838*H838,2)</f>
        <v>0</v>
      </c>
      <c r="K838" s="151" t="s">
        <v>21</v>
      </c>
      <c r="L838" s="33"/>
      <c r="M838" s="156" t="s">
        <v>21</v>
      </c>
      <c r="N838" s="157" t="s">
        <v>48</v>
      </c>
      <c r="P838" s="140">
        <f>O838*H838</f>
        <v>0</v>
      </c>
      <c r="Q838" s="140">
        <v>0</v>
      </c>
      <c r="R838" s="140">
        <f>Q838*H838</f>
        <v>0</v>
      </c>
      <c r="S838" s="140">
        <v>0</v>
      </c>
      <c r="T838" s="141">
        <f>S838*H838</f>
        <v>0</v>
      </c>
      <c r="AR838" s="142" t="s">
        <v>168</v>
      </c>
      <c r="AT838" s="142" t="s">
        <v>195</v>
      </c>
      <c r="AU838" s="142" t="s">
        <v>86</v>
      </c>
      <c r="AY838" s="18" t="s">
        <v>146</v>
      </c>
      <c r="BE838" s="143">
        <f>IF(N838="základní",J838,0)</f>
        <v>0</v>
      </c>
      <c r="BF838" s="143">
        <f>IF(N838="snížená",J838,0)</f>
        <v>0</v>
      </c>
      <c r="BG838" s="143">
        <f>IF(N838="zákl. přenesená",J838,0)</f>
        <v>0</v>
      </c>
      <c r="BH838" s="143">
        <f>IF(N838="sníž. přenesená",J838,0)</f>
        <v>0</v>
      </c>
      <c r="BI838" s="143">
        <f>IF(N838="nulová",J838,0)</f>
        <v>0</v>
      </c>
      <c r="BJ838" s="18" t="s">
        <v>84</v>
      </c>
      <c r="BK838" s="143">
        <f>ROUND(I838*H838,2)</f>
        <v>0</v>
      </c>
      <c r="BL838" s="18" t="s">
        <v>168</v>
      </c>
      <c r="BM838" s="142" t="s">
        <v>3527</v>
      </c>
    </row>
    <row r="839" spans="2:65" s="1" customFormat="1" ht="11.25">
      <c r="B839" s="33"/>
      <c r="D839" s="144" t="s">
        <v>154</v>
      </c>
      <c r="F839" s="145" t="s">
        <v>3526</v>
      </c>
      <c r="I839" s="146"/>
      <c r="L839" s="33"/>
      <c r="M839" s="147"/>
      <c r="T839" s="54"/>
      <c r="AT839" s="18" t="s">
        <v>154</v>
      </c>
      <c r="AU839" s="18" t="s">
        <v>86</v>
      </c>
    </row>
    <row r="840" spans="2:65" s="1" customFormat="1" ht="16.5" customHeight="1">
      <c r="B840" s="33"/>
      <c r="C840" s="149" t="s">
        <v>723</v>
      </c>
      <c r="D840" s="149" t="s">
        <v>195</v>
      </c>
      <c r="E840" s="150" t="s">
        <v>3528</v>
      </c>
      <c r="F840" s="151" t="s">
        <v>3529</v>
      </c>
      <c r="G840" s="152" t="s">
        <v>198</v>
      </c>
      <c r="H840" s="153">
        <v>2</v>
      </c>
      <c r="I840" s="154"/>
      <c r="J840" s="155">
        <f>ROUND(I840*H840,2)</f>
        <v>0</v>
      </c>
      <c r="K840" s="151" t="s">
        <v>21</v>
      </c>
      <c r="L840" s="33"/>
      <c r="M840" s="156" t="s">
        <v>21</v>
      </c>
      <c r="N840" s="157" t="s">
        <v>48</v>
      </c>
      <c r="P840" s="140">
        <f>O840*H840</f>
        <v>0</v>
      </c>
      <c r="Q840" s="140">
        <v>0</v>
      </c>
      <c r="R840" s="140">
        <f>Q840*H840</f>
        <v>0</v>
      </c>
      <c r="S840" s="140">
        <v>0</v>
      </c>
      <c r="T840" s="141">
        <f>S840*H840</f>
        <v>0</v>
      </c>
      <c r="AR840" s="142" t="s">
        <v>168</v>
      </c>
      <c r="AT840" s="142" t="s">
        <v>195</v>
      </c>
      <c r="AU840" s="142" t="s">
        <v>86</v>
      </c>
      <c r="AY840" s="18" t="s">
        <v>146</v>
      </c>
      <c r="BE840" s="143">
        <f>IF(N840="základní",J840,0)</f>
        <v>0</v>
      </c>
      <c r="BF840" s="143">
        <f>IF(N840="snížená",J840,0)</f>
        <v>0</v>
      </c>
      <c r="BG840" s="143">
        <f>IF(N840="zákl. přenesená",J840,0)</f>
        <v>0</v>
      </c>
      <c r="BH840" s="143">
        <f>IF(N840="sníž. přenesená",J840,0)</f>
        <v>0</v>
      </c>
      <c r="BI840" s="143">
        <f>IF(N840="nulová",J840,0)</f>
        <v>0</v>
      </c>
      <c r="BJ840" s="18" t="s">
        <v>84</v>
      </c>
      <c r="BK840" s="143">
        <f>ROUND(I840*H840,2)</f>
        <v>0</v>
      </c>
      <c r="BL840" s="18" t="s">
        <v>168</v>
      </c>
      <c r="BM840" s="142" t="s">
        <v>3530</v>
      </c>
    </row>
    <row r="841" spans="2:65" s="1" customFormat="1" ht="11.25">
      <c r="B841" s="33"/>
      <c r="D841" s="144" t="s">
        <v>154</v>
      </c>
      <c r="F841" s="145" t="s">
        <v>3529</v>
      </c>
      <c r="I841" s="146"/>
      <c r="L841" s="33"/>
      <c r="M841" s="147"/>
      <c r="T841" s="54"/>
      <c r="AT841" s="18" t="s">
        <v>154</v>
      </c>
      <c r="AU841" s="18" t="s">
        <v>86</v>
      </c>
    </row>
    <row r="842" spans="2:65" s="11" customFormat="1" ht="20.85" customHeight="1">
      <c r="B842" s="120"/>
      <c r="D842" s="121" t="s">
        <v>76</v>
      </c>
      <c r="E842" s="158" t="s">
        <v>3531</v>
      </c>
      <c r="F842" s="158" t="s">
        <v>3532</v>
      </c>
      <c r="I842" s="123"/>
      <c r="J842" s="159">
        <f>BK842</f>
        <v>0</v>
      </c>
      <c r="L842" s="120"/>
      <c r="M842" s="125"/>
      <c r="P842" s="126">
        <f>SUM(P843:P860)</f>
        <v>0</v>
      </c>
      <c r="R842" s="126">
        <f>SUM(R843:R860)</f>
        <v>0</v>
      </c>
      <c r="T842" s="127">
        <f>SUM(T843:T860)</f>
        <v>0</v>
      </c>
      <c r="AR842" s="121" t="s">
        <v>84</v>
      </c>
      <c r="AT842" s="128" t="s">
        <v>76</v>
      </c>
      <c r="AU842" s="128" t="s">
        <v>86</v>
      </c>
      <c r="AY842" s="121" t="s">
        <v>146</v>
      </c>
      <c r="BK842" s="129">
        <f>SUM(BK843:BK860)</f>
        <v>0</v>
      </c>
    </row>
    <row r="843" spans="2:65" s="1" customFormat="1" ht="16.5" customHeight="1">
      <c r="B843" s="33"/>
      <c r="C843" s="149" t="s">
        <v>1674</v>
      </c>
      <c r="D843" s="149" t="s">
        <v>195</v>
      </c>
      <c r="E843" s="150" t="s">
        <v>3533</v>
      </c>
      <c r="F843" s="151" t="s">
        <v>3534</v>
      </c>
      <c r="G843" s="152" t="s">
        <v>198</v>
      </c>
      <c r="H843" s="153">
        <v>1</v>
      </c>
      <c r="I843" s="154"/>
      <c r="J843" s="155">
        <f>ROUND(I843*H843,2)</f>
        <v>0</v>
      </c>
      <c r="K843" s="151" t="s">
        <v>21</v>
      </c>
      <c r="L843" s="33"/>
      <c r="M843" s="156" t="s">
        <v>21</v>
      </c>
      <c r="N843" s="157" t="s">
        <v>48</v>
      </c>
      <c r="P843" s="140">
        <f>O843*H843</f>
        <v>0</v>
      </c>
      <c r="Q843" s="140">
        <v>0</v>
      </c>
      <c r="R843" s="140">
        <f>Q843*H843</f>
        <v>0</v>
      </c>
      <c r="S843" s="140">
        <v>0</v>
      </c>
      <c r="T843" s="141">
        <f>S843*H843</f>
        <v>0</v>
      </c>
      <c r="AR843" s="142" t="s">
        <v>168</v>
      </c>
      <c r="AT843" s="142" t="s">
        <v>195</v>
      </c>
      <c r="AU843" s="142" t="s">
        <v>163</v>
      </c>
      <c r="AY843" s="18" t="s">
        <v>146</v>
      </c>
      <c r="BE843" s="143">
        <f>IF(N843="základní",J843,0)</f>
        <v>0</v>
      </c>
      <c r="BF843" s="143">
        <f>IF(N843="snížená",J843,0)</f>
        <v>0</v>
      </c>
      <c r="BG843" s="143">
        <f>IF(N843="zákl. přenesená",J843,0)</f>
        <v>0</v>
      </c>
      <c r="BH843" s="143">
        <f>IF(N843="sníž. přenesená",J843,0)</f>
        <v>0</v>
      </c>
      <c r="BI843" s="143">
        <f>IF(N843="nulová",J843,0)</f>
        <v>0</v>
      </c>
      <c r="BJ843" s="18" t="s">
        <v>84</v>
      </c>
      <c r="BK843" s="143">
        <f>ROUND(I843*H843,2)</f>
        <v>0</v>
      </c>
      <c r="BL843" s="18" t="s">
        <v>168</v>
      </c>
      <c r="BM843" s="142" t="s">
        <v>3535</v>
      </c>
    </row>
    <row r="844" spans="2:65" s="1" customFormat="1" ht="19.5">
      <c r="B844" s="33"/>
      <c r="D844" s="144" t="s">
        <v>154</v>
      </c>
      <c r="F844" s="145" t="s">
        <v>3536</v>
      </c>
      <c r="I844" s="146"/>
      <c r="L844" s="33"/>
      <c r="M844" s="147"/>
      <c r="T844" s="54"/>
      <c r="AT844" s="18" t="s">
        <v>154</v>
      </c>
      <c r="AU844" s="18" t="s">
        <v>163</v>
      </c>
    </row>
    <row r="845" spans="2:65" s="1" customFormat="1" ht="16.5" customHeight="1">
      <c r="B845" s="33"/>
      <c r="C845" s="149" t="s">
        <v>1684</v>
      </c>
      <c r="D845" s="149" t="s">
        <v>195</v>
      </c>
      <c r="E845" s="150" t="s">
        <v>3537</v>
      </c>
      <c r="F845" s="151" t="s">
        <v>3538</v>
      </c>
      <c r="G845" s="152" t="s">
        <v>198</v>
      </c>
      <c r="H845" s="153">
        <v>2</v>
      </c>
      <c r="I845" s="154"/>
      <c r="J845" s="155">
        <f>ROUND(I845*H845,2)</f>
        <v>0</v>
      </c>
      <c r="K845" s="151" t="s">
        <v>21</v>
      </c>
      <c r="L845" s="33"/>
      <c r="M845" s="156" t="s">
        <v>21</v>
      </c>
      <c r="N845" s="157" t="s">
        <v>48</v>
      </c>
      <c r="P845" s="140">
        <f>O845*H845</f>
        <v>0</v>
      </c>
      <c r="Q845" s="140">
        <v>0</v>
      </c>
      <c r="R845" s="140">
        <f>Q845*H845</f>
        <v>0</v>
      </c>
      <c r="S845" s="140">
        <v>0</v>
      </c>
      <c r="T845" s="141">
        <f>S845*H845</f>
        <v>0</v>
      </c>
      <c r="AR845" s="142" t="s">
        <v>168</v>
      </c>
      <c r="AT845" s="142" t="s">
        <v>195</v>
      </c>
      <c r="AU845" s="142" t="s">
        <v>163</v>
      </c>
      <c r="AY845" s="18" t="s">
        <v>146</v>
      </c>
      <c r="BE845" s="143">
        <f>IF(N845="základní",J845,0)</f>
        <v>0</v>
      </c>
      <c r="BF845" s="143">
        <f>IF(N845="snížená",J845,0)</f>
        <v>0</v>
      </c>
      <c r="BG845" s="143">
        <f>IF(N845="zákl. přenesená",J845,0)</f>
        <v>0</v>
      </c>
      <c r="BH845" s="143">
        <f>IF(N845="sníž. přenesená",J845,0)</f>
        <v>0</v>
      </c>
      <c r="BI845" s="143">
        <f>IF(N845="nulová",J845,0)</f>
        <v>0</v>
      </c>
      <c r="BJ845" s="18" t="s">
        <v>84</v>
      </c>
      <c r="BK845" s="143">
        <f>ROUND(I845*H845,2)</f>
        <v>0</v>
      </c>
      <c r="BL845" s="18" t="s">
        <v>168</v>
      </c>
      <c r="BM845" s="142" t="s">
        <v>3539</v>
      </c>
    </row>
    <row r="846" spans="2:65" s="1" customFormat="1" ht="29.25">
      <c r="B846" s="33"/>
      <c r="D846" s="144" t="s">
        <v>154</v>
      </c>
      <c r="F846" s="145" t="s">
        <v>3540</v>
      </c>
      <c r="I846" s="146"/>
      <c r="L846" s="33"/>
      <c r="M846" s="147"/>
      <c r="T846" s="54"/>
      <c r="AT846" s="18" t="s">
        <v>154</v>
      </c>
      <c r="AU846" s="18" t="s">
        <v>163</v>
      </c>
    </row>
    <row r="847" spans="2:65" s="1" customFormat="1" ht="16.5" customHeight="1">
      <c r="B847" s="33"/>
      <c r="C847" s="149" t="s">
        <v>1692</v>
      </c>
      <c r="D847" s="149" t="s">
        <v>195</v>
      </c>
      <c r="E847" s="150" t="s">
        <v>3541</v>
      </c>
      <c r="F847" s="151" t="s">
        <v>3542</v>
      </c>
      <c r="G847" s="152" t="s">
        <v>198</v>
      </c>
      <c r="H847" s="153">
        <v>2</v>
      </c>
      <c r="I847" s="154"/>
      <c r="J847" s="155">
        <f>ROUND(I847*H847,2)</f>
        <v>0</v>
      </c>
      <c r="K847" s="151" t="s">
        <v>21</v>
      </c>
      <c r="L847" s="33"/>
      <c r="M847" s="156" t="s">
        <v>21</v>
      </c>
      <c r="N847" s="157" t="s">
        <v>48</v>
      </c>
      <c r="P847" s="140">
        <f>O847*H847</f>
        <v>0</v>
      </c>
      <c r="Q847" s="140">
        <v>0</v>
      </c>
      <c r="R847" s="140">
        <f>Q847*H847</f>
        <v>0</v>
      </c>
      <c r="S847" s="140">
        <v>0</v>
      </c>
      <c r="T847" s="141">
        <f>S847*H847</f>
        <v>0</v>
      </c>
      <c r="AR847" s="142" t="s">
        <v>168</v>
      </c>
      <c r="AT847" s="142" t="s">
        <v>195</v>
      </c>
      <c r="AU847" s="142" t="s">
        <v>163</v>
      </c>
      <c r="AY847" s="18" t="s">
        <v>146</v>
      </c>
      <c r="BE847" s="143">
        <f>IF(N847="základní",J847,0)</f>
        <v>0</v>
      </c>
      <c r="BF847" s="143">
        <f>IF(N847="snížená",J847,0)</f>
        <v>0</v>
      </c>
      <c r="BG847" s="143">
        <f>IF(N847="zákl. přenesená",J847,0)</f>
        <v>0</v>
      </c>
      <c r="BH847" s="143">
        <f>IF(N847="sníž. přenesená",J847,0)</f>
        <v>0</v>
      </c>
      <c r="BI847" s="143">
        <f>IF(N847="nulová",J847,0)</f>
        <v>0</v>
      </c>
      <c r="BJ847" s="18" t="s">
        <v>84</v>
      </c>
      <c r="BK847" s="143">
        <f>ROUND(I847*H847,2)</f>
        <v>0</v>
      </c>
      <c r="BL847" s="18" t="s">
        <v>168</v>
      </c>
      <c r="BM847" s="142" t="s">
        <v>3543</v>
      </c>
    </row>
    <row r="848" spans="2:65" s="1" customFormat="1" ht="29.25">
      <c r="B848" s="33"/>
      <c r="D848" s="144" t="s">
        <v>154</v>
      </c>
      <c r="F848" s="145" t="s">
        <v>3544</v>
      </c>
      <c r="I848" s="146"/>
      <c r="L848" s="33"/>
      <c r="M848" s="147"/>
      <c r="T848" s="54"/>
      <c r="AT848" s="18" t="s">
        <v>154</v>
      </c>
      <c r="AU848" s="18" t="s">
        <v>163</v>
      </c>
    </row>
    <row r="849" spans="2:65" s="1" customFormat="1" ht="16.5" customHeight="1">
      <c r="B849" s="33"/>
      <c r="C849" s="149" t="s">
        <v>1699</v>
      </c>
      <c r="D849" s="149" t="s">
        <v>195</v>
      </c>
      <c r="E849" s="150" t="s">
        <v>3545</v>
      </c>
      <c r="F849" s="151" t="s">
        <v>3546</v>
      </c>
      <c r="G849" s="152" t="s">
        <v>198</v>
      </c>
      <c r="H849" s="153">
        <v>1</v>
      </c>
      <c r="I849" s="154"/>
      <c r="J849" s="155">
        <f>ROUND(I849*H849,2)</f>
        <v>0</v>
      </c>
      <c r="K849" s="151" t="s">
        <v>21</v>
      </c>
      <c r="L849" s="33"/>
      <c r="M849" s="156" t="s">
        <v>21</v>
      </c>
      <c r="N849" s="157" t="s">
        <v>48</v>
      </c>
      <c r="P849" s="140">
        <f>O849*H849</f>
        <v>0</v>
      </c>
      <c r="Q849" s="140">
        <v>0</v>
      </c>
      <c r="R849" s="140">
        <f>Q849*H849</f>
        <v>0</v>
      </c>
      <c r="S849" s="140">
        <v>0</v>
      </c>
      <c r="T849" s="141">
        <f>S849*H849</f>
        <v>0</v>
      </c>
      <c r="AR849" s="142" t="s">
        <v>168</v>
      </c>
      <c r="AT849" s="142" t="s">
        <v>195</v>
      </c>
      <c r="AU849" s="142" t="s">
        <v>163</v>
      </c>
      <c r="AY849" s="18" t="s">
        <v>146</v>
      </c>
      <c r="BE849" s="143">
        <f>IF(N849="základní",J849,0)</f>
        <v>0</v>
      </c>
      <c r="BF849" s="143">
        <f>IF(N849="snížená",J849,0)</f>
        <v>0</v>
      </c>
      <c r="BG849" s="143">
        <f>IF(N849="zákl. přenesená",J849,0)</f>
        <v>0</v>
      </c>
      <c r="BH849" s="143">
        <f>IF(N849="sníž. přenesená",J849,0)</f>
        <v>0</v>
      </c>
      <c r="BI849" s="143">
        <f>IF(N849="nulová",J849,0)</f>
        <v>0</v>
      </c>
      <c r="BJ849" s="18" t="s">
        <v>84</v>
      </c>
      <c r="BK849" s="143">
        <f>ROUND(I849*H849,2)</f>
        <v>0</v>
      </c>
      <c r="BL849" s="18" t="s">
        <v>168</v>
      </c>
      <c r="BM849" s="142" t="s">
        <v>3547</v>
      </c>
    </row>
    <row r="850" spans="2:65" s="1" customFormat="1" ht="48.75">
      <c r="B850" s="33"/>
      <c r="D850" s="144" t="s">
        <v>154</v>
      </c>
      <c r="F850" s="145" t="s">
        <v>3548</v>
      </c>
      <c r="I850" s="146"/>
      <c r="L850" s="33"/>
      <c r="M850" s="147"/>
      <c r="T850" s="54"/>
      <c r="AT850" s="18" t="s">
        <v>154</v>
      </c>
      <c r="AU850" s="18" t="s">
        <v>163</v>
      </c>
    </row>
    <row r="851" spans="2:65" s="1" customFormat="1" ht="16.5" customHeight="1">
      <c r="B851" s="33"/>
      <c r="C851" s="149" t="s">
        <v>1711</v>
      </c>
      <c r="D851" s="149" t="s">
        <v>195</v>
      </c>
      <c r="E851" s="150" t="s">
        <v>3549</v>
      </c>
      <c r="F851" s="151" t="s">
        <v>3550</v>
      </c>
      <c r="G851" s="152" t="s">
        <v>198</v>
      </c>
      <c r="H851" s="153">
        <v>1</v>
      </c>
      <c r="I851" s="154"/>
      <c r="J851" s="155">
        <f>ROUND(I851*H851,2)</f>
        <v>0</v>
      </c>
      <c r="K851" s="151" t="s">
        <v>21</v>
      </c>
      <c r="L851" s="33"/>
      <c r="M851" s="156" t="s">
        <v>21</v>
      </c>
      <c r="N851" s="157" t="s">
        <v>48</v>
      </c>
      <c r="P851" s="140">
        <f>O851*H851</f>
        <v>0</v>
      </c>
      <c r="Q851" s="140">
        <v>0</v>
      </c>
      <c r="R851" s="140">
        <f>Q851*H851</f>
        <v>0</v>
      </c>
      <c r="S851" s="140">
        <v>0</v>
      </c>
      <c r="T851" s="141">
        <f>S851*H851</f>
        <v>0</v>
      </c>
      <c r="AR851" s="142" t="s">
        <v>168</v>
      </c>
      <c r="AT851" s="142" t="s">
        <v>195</v>
      </c>
      <c r="AU851" s="142" t="s">
        <v>163</v>
      </c>
      <c r="AY851" s="18" t="s">
        <v>146</v>
      </c>
      <c r="BE851" s="143">
        <f>IF(N851="základní",J851,0)</f>
        <v>0</v>
      </c>
      <c r="BF851" s="143">
        <f>IF(N851="snížená",J851,0)</f>
        <v>0</v>
      </c>
      <c r="BG851" s="143">
        <f>IF(N851="zákl. přenesená",J851,0)</f>
        <v>0</v>
      </c>
      <c r="BH851" s="143">
        <f>IF(N851="sníž. přenesená",J851,0)</f>
        <v>0</v>
      </c>
      <c r="BI851" s="143">
        <f>IF(N851="nulová",J851,0)</f>
        <v>0</v>
      </c>
      <c r="BJ851" s="18" t="s">
        <v>84</v>
      </c>
      <c r="BK851" s="143">
        <f>ROUND(I851*H851,2)</f>
        <v>0</v>
      </c>
      <c r="BL851" s="18" t="s">
        <v>168</v>
      </c>
      <c r="BM851" s="142" t="s">
        <v>3551</v>
      </c>
    </row>
    <row r="852" spans="2:65" s="1" customFormat="1" ht="11.25">
      <c r="B852" s="33"/>
      <c r="D852" s="144" t="s">
        <v>154</v>
      </c>
      <c r="F852" s="145" t="s">
        <v>3552</v>
      </c>
      <c r="I852" s="146"/>
      <c r="L852" s="33"/>
      <c r="M852" s="147"/>
      <c r="T852" s="54"/>
      <c r="AT852" s="18" t="s">
        <v>154</v>
      </c>
      <c r="AU852" s="18" t="s">
        <v>163</v>
      </c>
    </row>
    <row r="853" spans="2:65" s="1" customFormat="1" ht="16.5" customHeight="1">
      <c r="B853" s="33"/>
      <c r="C853" s="149" t="s">
        <v>1721</v>
      </c>
      <c r="D853" s="149" t="s">
        <v>195</v>
      </c>
      <c r="E853" s="150" t="s">
        <v>3553</v>
      </c>
      <c r="F853" s="151" t="s">
        <v>3554</v>
      </c>
      <c r="G853" s="152" t="s">
        <v>198</v>
      </c>
      <c r="H853" s="153">
        <v>1</v>
      </c>
      <c r="I853" s="154"/>
      <c r="J853" s="155">
        <f>ROUND(I853*H853,2)</f>
        <v>0</v>
      </c>
      <c r="K853" s="151" t="s">
        <v>21</v>
      </c>
      <c r="L853" s="33"/>
      <c r="M853" s="156" t="s">
        <v>21</v>
      </c>
      <c r="N853" s="157" t="s">
        <v>48</v>
      </c>
      <c r="P853" s="140">
        <f>O853*H853</f>
        <v>0</v>
      </c>
      <c r="Q853" s="140">
        <v>0</v>
      </c>
      <c r="R853" s="140">
        <f>Q853*H853</f>
        <v>0</v>
      </c>
      <c r="S853" s="140">
        <v>0</v>
      </c>
      <c r="T853" s="141">
        <f>S853*H853</f>
        <v>0</v>
      </c>
      <c r="AR853" s="142" t="s">
        <v>168</v>
      </c>
      <c r="AT853" s="142" t="s">
        <v>195</v>
      </c>
      <c r="AU853" s="142" t="s">
        <v>163</v>
      </c>
      <c r="AY853" s="18" t="s">
        <v>146</v>
      </c>
      <c r="BE853" s="143">
        <f>IF(N853="základní",J853,0)</f>
        <v>0</v>
      </c>
      <c r="BF853" s="143">
        <f>IF(N853="snížená",J853,0)</f>
        <v>0</v>
      </c>
      <c r="BG853" s="143">
        <f>IF(N853="zákl. přenesená",J853,0)</f>
        <v>0</v>
      </c>
      <c r="BH853" s="143">
        <f>IF(N853="sníž. přenesená",J853,0)</f>
        <v>0</v>
      </c>
      <c r="BI853" s="143">
        <f>IF(N853="nulová",J853,0)</f>
        <v>0</v>
      </c>
      <c r="BJ853" s="18" t="s">
        <v>84</v>
      </c>
      <c r="BK853" s="143">
        <f>ROUND(I853*H853,2)</f>
        <v>0</v>
      </c>
      <c r="BL853" s="18" t="s">
        <v>168</v>
      </c>
      <c r="BM853" s="142" t="s">
        <v>3555</v>
      </c>
    </row>
    <row r="854" spans="2:65" s="1" customFormat="1" ht="11.25">
      <c r="B854" s="33"/>
      <c r="D854" s="144" t="s">
        <v>154</v>
      </c>
      <c r="F854" s="145" t="s">
        <v>3556</v>
      </c>
      <c r="I854" s="146"/>
      <c r="L854" s="33"/>
      <c r="M854" s="147"/>
      <c r="T854" s="54"/>
      <c r="AT854" s="18" t="s">
        <v>154</v>
      </c>
      <c r="AU854" s="18" t="s">
        <v>163</v>
      </c>
    </row>
    <row r="855" spans="2:65" s="1" customFormat="1" ht="16.5" customHeight="1">
      <c r="B855" s="33"/>
      <c r="C855" s="149" t="s">
        <v>1729</v>
      </c>
      <c r="D855" s="149" t="s">
        <v>195</v>
      </c>
      <c r="E855" s="150" t="s">
        <v>3557</v>
      </c>
      <c r="F855" s="151" t="s">
        <v>3558</v>
      </c>
      <c r="G855" s="152" t="s">
        <v>198</v>
      </c>
      <c r="H855" s="153">
        <v>1</v>
      </c>
      <c r="I855" s="154"/>
      <c r="J855" s="155">
        <f>ROUND(I855*H855,2)</f>
        <v>0</v>
      </c>
      <c r="K855" s="151" t="s">
        <v>21</v>
      </c>
      <c r="L855" s="33"/>
      <c r="M855" s="156" t="s">
        <v>21</v>
      </c>
      <c r="N855" s="157" t="s">
        <v>48</v>
      </c>
      <c r="P855" s="140">
        <f>O855*H855</f>
        <v>0</v>
      </c>
      <c r="Q855" s="140">
        <v>0</v>
      </c>
      <c r="R855" s="140">
        <f>Q855*H855</f>
        <v>0</v>
      </c>
      <c r="S855" s="140">
        <v>0</v>
      </c>
      <c r="T855" s="141">
        <f>S855*H855</f>
        <v>0</v>
      </c>
      <c r="AR855" s="142" t="s">
        <v>168</v>
      </c>
      <c r="AT855" s="142" t="s">
        <v>195</v>
      </c>
      <c r="AU855" s="142" t="s">
        <v>163</v>
      </c>
      <c r="AY855" s="18" t="s">
        <v>146</v>
      </c>
      <c r="BE855" s="143">
        <f>IF(N855="základní",J855,0)</f>
        <v>0</v>
      </c>
      <c r="BF855" s="143">
        <f>IF(N855="snížená",J855,0)</f>
        <v>0</v>
      </c>
      <c r="BG855" s="143">
        <f>IF(N855="zákl. přenesená",J855,0)</f>
        <v>0</v>
      </c>
      <c r="BH855" s="143">
        <f>IF(N855="sníž. přenesená",J855,0)</f>
        <v>0</v>
      </c>
      <c r="BI855" s="143">
        <f>IF(N855="nulová",J855,0)</f>
        <v>0</v>
      </c>
      <c r="BJ855" s="18" t="s">
        <v>84</v>
      </c>
      <c r="BK855" s="143">
        <f>ROUND(I855*H855,2)</f>
        <v>0</v>
      </c>
      <c r="BL855" s="18" t="s">
        <v>168</v>
      </c>
      <c r="BM855" s="142" t="s">
        <v>3559</v>
      </c>
    </row>
    <row r="856" spans="2:65" s="1" customFormat="1" ht="11.25">
      <c r="B856" s="33"/>
      <c r="D856" s="144" t="s">
        <v>154</v>
      </c>
      <c r="F856" s="145" t="s">
        <v>3560</v>
      </c>
      <c r="I856" s="146"/>
      <c r="L856" s="33"/>
      <c r="M856" s="147"/>
      <c r="T856" s="54"/>
      <c r="AT856" s="18" t="s">
        <v>154</v>
      </c>
      <c r="AU856" s="18" t="s">
        <v>163</v>
      </c>
    </row>
    <row r="857" spans="2:65" s="1" customFormat="1" ht="16.5" customHeight="1">
      <c r="B857" s="33"/>
      <c r="C857" s="149" t="s">
        <v>1741</v>
      </c>
      <c r="D857" s="149" t="s">
        <v>195</v>
      </c>
      <c r="E857" s="150" t="s">
        <v>3561</v>
      </c>
      <c r="F857" s="151" t="s">
        <v>3562</v>
      </c>
      <c r="G857" s="152" t="s">
        <v>198</v>
      </c>
      <c r="H857" s="153">
        <v>1</v>
      </c>
      <c r="I857" s="154"/>
      <c r="J857" s="155">
        <f>ROUND(I857*H857,2)</f>
        <v>0</v>
      </c>
      <c r="K857" s="151" t="s">
        <v>21</v>
      </c>
      <c r="L857" s="33"/>
      <c r="M857" s="156" t="s">
        <v>21</v>
      </c>
      <c r="N857" s="157" t="s">
        <v>48</v>
      </c>
      <c r="P857" s="140">
        <f>O857*H857</f>
        <v>0</v>
      </c>
      <c r="Q857" s="140">
        <v>0</v>
      </c>
      <c r="R857" s="140">
        <f>Q857*H857</f>
        <v>0</v>
      </c>
      <c r="S857" s="140">
        <v>0</v>
      </c>
      <c r="T857" s="141">
        <f>S857*H857</f>
        <v>0</v>
      </c>
      <c r="AR857" s="142" t="s">
        <v>168</v>
      </c>
      <c r="AT857" s="142" t="s">
        <v>195</v>
      </c>
      <c r="AU857" s="142" t="s">
        <v>163</v>
      </c>
      <c r="AY857" s="18" t="s">
        <v>146</v>
      </c>
      <c r="BE857" s="143">
        <f>IF(N857="základní",J857,0)</f>
        <v>0</v>
      </c>
      <c r="BF857" s="143">
        <f>IF(N857="snížená",J857,0)</f>
        <v>0</v>
      </c>
      <c r="BG857" s="143">
        <f>IF(N857="zákl. přenesená",J857,0)</f>
        <v>0</v>
      </c>
      <c r="BH857" s="143">
        <f>IF(N857="sníž. přenesená",J857,0)</f>
        <v>0</v>
      </c>
      <c r="BI857" s="143">
        <f>IF(N857="nulová",J857,0)</f>
        <v>0</v>
      </c>
      <c r="BJ857" s="18" t="s">
        <v>84</v>
      </c>
      <c r="BK857" s="143">
        <f>ROUND(I857*H857,2)</f>
        <v>0</v>
      </c>
      <c r="BL857" s="18" t="s">
        <v>168</v>
      </c>
      <c r="BM857" s="142" t="s">
        <v>3563</v>
      </c>
    </row>
    <row r="858" spans="2:65" s="1" customFormat="1" ht="39">
      <c r="B858" s="33"/>
      <c r="D858" s="144" t="s">
        <v>154</v>
      </c>
      <c r="F858" s="145" t="s">
        <v>3564</v>
      </c>
      <c r="I858" s="146"/>
      <c r="L858" s="33"/>
      <c r="M858" s="147"/>
      <c r="T858" s="54"/>
      <c r="AT858" s="18" t="s">
        <v>154</v>
      </c>
      <c r="AU858" s="18" t="s">
        <v>163</v>
      </c>
    </row>
    <row r="859" spans="2:65" s="1" customFormat="1" ht="16.5" customHeight="1">
      <c r="B859" s="33"/>
      <c r="C859" s="149" t="s">
        <v>1747</v>
      </c>
      <c r="D859" s="149" t="s">
        <v>195</v>
      </c>
      <c r="E859" s="150" t="s">
        <v>3565</v>
      </c>
      <c r="F859" s="151" t="s">
        <v>3566</v>
      </c>
      <c r="G859" s="152" t="s">
        <v>198</v>
      </c>
      <c r="H859" s="153">
        <v>1</v>
      </c>
      <c r="I859" s="154"/>
      <c r="J859" s="155">
        <f>ROUND(I859*H859,2)</f>
        <v>0</v>
      </c>
      <c r="K859" s="151" t="s">
        <v>21</v>
      </c>
      <c r="L859" s="33"/>
      <c r="M859" s="156" t="s">
        <v>21</v>
      </c>
      <c r="N859" s="157" t="s">
        <v>48</v>
      </c>
      <c r="P859" s="140">
        <f>O859*H859</f>
        <v>0</v>
      </c>
      <c r="Q859" s="140">
        <v>0</v>
      </c>
      <c r="R859" s="140">
        <f>Q859*H859</f>
        <v>0</v>
      </c>
      <c r="S859" s="140">
        <v>0</v>
      </c>
      <c r="T859" s="141">
        <f>S859*H859</f>
        <v>0</v>
      </c>
      <c r="AR859" s="142" t="s">
        <v>168</v>
      </c>
      <c r="AT859" s="142" t="s">
        <v>195</v>
      </c>
      <c r="AU859" s="142" t="s">
        <v>163</v>
      </c>
      <c r="AY859" s="18" t="s">
        <v>146</v>
      </c>
      <c r="BE859" s="143">
        <f>IF(N859="základní",J859,0)</f>
        <v>0</v>
      </c>
      <c r="BF859" s="143">
        <f>IF(N859="snížená",J859,0)</f>
        <v>0</v>
      </c>
      <c r="BG859" s="143">
        <f>IF(N859="zákl. přenesená",J859,0)</f>
        <v>0</v>
      </c>
      <c r="BH859" s="143">
        <f>IF(N859="sníž. přenesená",J859,0)</f>
        <v>0</v>
      </c>
      <c r="BI859" s="143">
        <f>IF(N859="nulová",J859,0)</f>
        <v>0</v>
      </c>
      <c r="BJ859" s="18" t="s">
        <v>84</v>
      </c>
      <c r="BK859" s="143">
        <f>ROUND(I859*H859,2)</f>
        <v>0</v>
      </c>
      <c r="BL859" s="18" t="s">
        <v>168</v>
      </c>
      <c r="BM859" s="142" t="s">
        <v>3567</v>
      </c>
    </row>
    <row r="860" spans="2:65" s="1" customFormat="1" ht="11.25">
      <c r="B860" s="33"/>
      <c r="D860" s="144" t="s">
        <v>154</v>
      </c>
      <c r="F860" s="145" t="s">
        <v>3566</v>
      </c>
      <c r="I860" s="146"/>
      <c r="L860" s="33"/>
      <c r="M860" s="147"/>
      <c r="T860" s="54"/>
      <c r="AT860" s="18" t="s">
        <v>154</v>
      </c>
      <c r="AU860" s="18" t="s">
        <v>163</v>
      </c>
    </row>
    <row r="861" spans="2:65" s="11" customFormat="1" ht="22.9" customHeight="1">
      <c r="B861" s="120"/>
      <c r="D861" s="121" t="s">
        <v>76</v>
      </c>
      <c r="E861" s="158" t="s">
        <v>194</v>
      </c>
      <c r="F861" s="158" t="s">
        <v>2006</v>
      </c>
      <c r="I861" s="123"/>
      <c r="J861" s="159">
        <f>BK861</f>
        <v>0</v>
      </c>
      <c r="L861" s="120"/>
      <c r="M861" s="125"/>
      <c r="P861" s="126">
        <f>SUM(P862:P905)</f>
        <v>0</v>
      </c>
      <c r="R861" s="126">
        <f>SUM(R862:R905)</f>
        <v>4.86026705</v>
      </c>
      <c r="T861" s="127">
        <f>SUM(T862:T905)</f>
        <v>27.609325000000002</v>
      </c>
      <c r="AR861" s="121" t="s">
        <v>84</v>
      </c>
      <c r="AT861" s="128" t="s">
        <v>76</v>
      </c>
      <c r="AU861" s="128" t="s">
        <v>84</v>
      </c>
      <c r="AY861" s="121" t="s">
        <v>146</v>
      </c>
      <c r="BK861" s="129">
        <f>SUM(BK862:BK905)</f>
        <v>0</v>
      </c>
    </row>
    <row r="862" spans="2:65" s="1" customFormat="1" ht="16.5" customHeight="1">
      <c r="B862" s="33"/>
      <c r="C862" s="149" t="s">
        <v>1755</v>
      </c>
      <c r="D862" s="149" t="s">
        <v>195</v>
      </c>
      <c r="E862" s="150" t="s">
        <v>3568</v>
      </c>
      <c r="F862" s="151" t="s">
        <v>3569</v>
      </c>
      <c r="G862" s="152" t="s">
        <v>251</v>
      </c>
      <c r="H862" s="153">
        <v>19.3</v>
      </c>
      <c r="I862" s="154"/>
      <c r="J862" s="155">
        <f>ROUND(I862*H862,2)</f>
        <v>0</v>
      </c>
      <c r="K862" s="151" t="s">
        <v>967</v>
      </c>
      <c r="L862" s="33"/>
      <c r="M862" s="156" t="s">
        <v>21</v>
      </c>
      <c r="N862" s="157" t="s">
        <v>48</v>
      </c>
      <c r="P862" s="140">
        <f>O862*H862</f>
        <v>0</v>
      </c>
      <c r="Q862" s="140">
        <v>0.20219000000000001</v>
      </c>
      <c r="R862" s="140">
        <f>Q862*H862</f>
        <v>3.9022670000000002</v>
      </c>
      <c r="S862" s="140">
        <v>0</v>
      </c>
      <c r="T862" s="141">
        <f>S862*H862</f>
        <v>0</v>
      </c>
      <c r="AR862" s="142" t="s">
        <v>168</v>
      </c>
      <c r="AT862" s="142" t="s">
        <v>195</v>
      </c>
      <c r="AU862" s="142" t="s">
        <v>86</v>
      </c>
      <c r="AY862" s="18" t="s">
        <v>146</v>
      </c>
      <c r="BE862" s="143">
        <f>IF(N862="základní",J862,0)</f>
        <v>0</v>
      </c>
      <c r="BF862" s="143">
        <f>IF(N862="snížená",J862,0)</f>
        <v>0</v>
      </c>
      <c r="BG862" s="143">
        <f>IF(N862="zákl. přenesená",J862,0)</f>
        <v>0</v>
      </c>
      <c r="BH862" s="143">
        <f>IF(N862="sníž. přenesená",J862,0)</f>
        <v>0</v>
      </c>
      <c r="BI862" s="143">
        <f>IF(N862="nulová",J862,0)</f>
        <v>0</v>
      </c>
      <c r="BJ862" s="18" t="s">
        <v>84</v>
      </c>
      <c r="BK862" s="143">
        <f>ROUND(I862*H862,2)</f>
        <v>0</v>
      </c>
      <c r="BL862" s="18" t="s">
        <v>168</v>
      </c>
      <c r="BM862" s="142" t="s">
        <v>3570</v>
      </c>
    </row>
    <row r="863" spans="2:65" s="1" customFormat="1" ht="19.5">
      <c r="B863" s="33"/>
      <c r="D863" s="144" t="s">
        <v>154</v>
      </c>
      <c r="F863" s="145" t="s">
        <v>3571</v>
      </c>
      <c r="I863" s="146"/>
      <c r="L863" s="33"/>
      <c r="M863" s="147"/>
      <c r="T863" s="54"/>
      <c r="AT863" s="18" t="s">
        <v>154</v>
      </c>
      <c r="AU863" s="18" t="s">
        <v>86</v>
      </c>
    </row>
    <row r="864" spans="2:65" s="1" customFormat="1" ht="11.25">
      <c r="B864" s="33"/>
      <c r="D864" s="181" t="s">
        <v>970</v>
      </c>
      <c r="F864" s="182" t="s">
        <v>3572</v>
      </c>
      <c r="I864" s="146"/>
      <c r="L864" s="33"/>
      <c r="M864" s="147"/>
      <c r="T864" s="54"/>
      <c r="AT864" s="18" t="s">
        <v>970</v>
      </c>
      <c r="AU864" s="18" t="s">
        <v>86</v>
      </c>
    </row>
    <row r="865" spans="2:65" s="14" customFormat="1" ht="11.25">
      <c r="B865" s="183"/>
      <c r="D865" s="144" t="s">
        <v>476</v>
      </c>
      <c r="E865" s="184" t="s">
        <v>21</v>
      </c>
      <c r="F865" s="185" t="s">
        <v>3573</v>
      </c>
      <c r="H865" s="184" t="s">
        <v>21</v>
      </c>
      <c r="I865" s="186"/>
      <c r="L865" s="183"/>
      <c r="M865" s="187"/>
      <c r="T865" s="188"/>
      <c r="AT865" s="184" t="s">
        <v>476</v>
      </c>
      <c r="AU865" s="184" t="s">
        <v>86</v>
      </c>
      <c r="AV865" s="14" t="s">
        <v>84</v>
      </c>
      <c r="AW865" s="14" t="s">
        <v>38</v>
      </c>
      <c r="AX865" s="14" t="s">
        <v>77</v>
      </c>
      <c r="AY865" s="184" t="s">
        <v>146</v>
      </c>
    </row>
    <row r="866" spans="2:65" s="12" customFormat="1" ht="11.25">
      <c r="B866" s="163"/>
      <c r="D866" s="144" t="s">
        <v>476</v>
      </c>
      <c r="E866" s="164" t="s">
        <v>21</v>
      </c>
      <c r="F866" s="165" t="s">
        <v>3574</v>
      </c>
      <c r="H866" s="166">
        <v>19.3</v>
      </c>
      <c r="I866" s="167"/>
      <c r="L866" s="163"/>
      <c r="M866" s="168"/>
      <c r="T866" s="169"/>
      <c r="AT866" s="164" t="s">
        <v>476</v>
      </c>
      <c r="AU866" s="164" t="s">
        <v>86</v>
      </c>
      <c r="AV866" s="12" t="s">
        <v>86</v>
      </c>
      <c r="AW866" s="12" t="s">
        <v>38</v>
      </c>
      <c r="AX866" s="12" t="s">
        <v>84</v>
      </c>
      <c r="AY866" s="164" t="s">
        <v>146</v>
      </c>
    </row>
    <row r="867" spans="2:65" s="1" customFormat="1" ht="16.5" customHeight="1">
      <c r="B867" s="33"/>
      <c r="C867" s="130" t="s">
        <v>1763</v>
      </c>
      <c r="D867" s="130" t="s">
        <v>147</v>
      </c>
      <c r="E867" s="131" t="s">
        <v>3575</v>
      </c>
      <c r="F867" s="132" t="s">
        <v>3576</v>
      </c>
      <c r="G867" s="133" t="s">
        <v>251</v>
      </c>
      <c r="H867" s="134">
        <v>19.686</v>
      </c>
      <c r="I867" s="135"/>
      <c r="J867" s="136">
        <f>ROUND(I867*H867,2)</f>
        <v>0</v>
      </c>
      <c r="K867" s="132" t="s">
        <v>967</v>
      </c>
      <c r="L867" s="137"/>
      <c r="M867" s="138" t="s">
        <v>21</v>
      </c>
      <c r="N867" s="139" t="s">
        <v>48</v>
      </c>
      <c r="P867" s="140">
        <f>O867*H867</f>
        <v>0</v>
      </c>
      <c r="Q867" s="140">
        <v>4.8300000000000003E-2</v>
      </c>
      <c r="R867" s="140">
        <f>Q867*H867</f>
        <v>0.95083380000000006</v>
      </c>
      <c r="S867" s="140">
        <v>0</v>
      </c>
      <c r="T867" s="141">
        <f>S867*H867</f>
        <v>0</v>
      </c>
      <c r="AR867" s="142" t="s">
        <v>189</v>
      </c>
      <c r="AT867" s="142" t="s">
        <v>147</v>
      </c>
      <c r="AU867" s="142" t="s">
        <v>86</v>
      </c>
      <c r="AY867" s="18" t="s">
        <v>146</v>
      </c>
      <c r="BE867" s="143">
        <f>IF(N867="základní",J867,0)</f>
        <v>0</v>
      </c>
      <c r="BF867" s="143">
        <f>IF(N867="snížená",J867,0)</f>
        <v>0</v>
      </c>
      <c r="BG867" s="143">
        <f>IF(N867="zákl. přenesená",J867,0)</f>
        <v>0</v>
      </c>
      <c r="BH867" s="143">
        <f>IF(N867="sníž. přenesená",J867,0)</f>
        <v>0</v>
      </c>
      <c r="BI867" s="143">
        <f>IF(N867="nulová",J867,0)</f>
        <v>0</v>
      </c>
      <c r="BJ867" s="18" t="s">
        <v>84</v>
      </c>
      <c r="BK867" s="143">
        <f>ROUND(I867*H867,2)</f>
        <v>0</v>
      </c>
      <c r="BL867" s="18" t="s">
        <v>168</v>
      </c>
      <c r="BM867" s="142" t="s">
        <v>3577</v>
      </c>
    </row>
    <row r="868" spans="2:65" s="1" customFormat="1" ht="11.25">
      <c r="B868" s="33"/>
      <c r="D868" s="144" t="s">
        <v>154</v>
      </c>
      <c r="F868" s="145" t="s">
        <v>3576</v>
      </c>
      <c r="I868" s="146"/>
      <c r="L868" s="33"/>
      <c r="M868" s="147"/>
      <c r="T868" s="54"/>
      <c r="AT868" s="18" t="s">
        <v>154</v>
      </c>
      <c r="AU868" s="18" t="s">
        <v>86</v>
      </c>
    </row>
    <row r="869" spans="2:65" s="14" customFormat="1" ht="11.25">
      <c r="B869" s="183"/>
      <c r="D869" s="144" t="s">
        <v>476</v>
      </c>
      <c r="E869" s="184" t="s">
        <v>21</v>
      </c>
      <c r="F869" s="185" t="s">
        <v>3573</v>
      </c>
      <c r="H869" s="184" t="s">
        <v>21</v>
      </c>
      <c r="I869" s="186"/>
      <c r="L869" s="183"/>
      <c r="M869" s="187"/>
      <c r="T869" s="188"/>
      <c r="AT869" s="184" t="s">
        <v>476</v>
      </c>
      <c r="AU869" s="184" t="s">
        <v>86</v>
      </c>
      <c r="AV869" s="14" t="s">
        <v>84</v>
      </c>
      <c r="AW869" s="14" t="s">
        <v>38</v>
      </c>
      <c r="AX869" s="14" t="s">
        <v>77</v>
      </c>
      <c r="AY869" s="184" t="s">
        <v>146</v>
      </c>
    </row>
    <row r="870" spans="2:65" s="12" customFormat="1" ht="11.25">
      <c r="B870" s="163"/>
      <c r="D870" s="144" t="s">
        <v>476</v>
      </c>
      <c r="E870" s="164" t="s">
        <v>21</v>
      </c>
      <c r="F870" s="165" t="s">
        <v>3574</v>
      </c>
      <c r="H870" s="166">
        <v>19.3</v>
      </c>
      <c r="I870" s="167"/>
      <c r="L870" s="163"/>
      <c r="M870" s="168"/>
      <c r="T870" s="169"/>
      <c r="AT870" s="164" t="s">
        <v>476</v>
      </c>
      <c r="AU870" s="164" t="s">
        <v>86</v>
      </c>
      <c r="AV870" s="12" t="s">
        <v>86</v>
      </c>
      <c r="AW870" s="12" t="s">
        <v>38</v>
      </c>
      <c r="AX870" s="12" t="s">
        <v>84</v>
      </c>
      <c r="AY870" s="164" t="s">
        <v>146</v>
      </c>
    </row>
    <row r="871" spans="2:65" s="12" customFormat="1" ht="11.25">
      <c r="B871" s="163"/>
      <c r="D871" s="144" t="s">
        <v>476</v>
      </c>
      <c r="F871" s="165" t="s">
        <v>3578</v>
      </c>
      <c r="H871" s="166">
        <v>19.686</v>
      </c>
      <c r="I871" s="167"/>
      <c r="L871" s="163"/>
      <c r="M871" s="168"/>
      <c r="T871" s="169"/>
      <c r="AT871" s="164" t="s">
        <v>476</v>
      </c>
      <c r="AU871" s="164" t="s">
        <v>86</v>
      </c>
      <c r="AV871" s="12" t="s">
        <v>86</v>
      </c>
      <c r="AW871" s="12" t="s">
        <v>4</v>
      </c>
      <c r="AX871" s="12" t="s">
        <v>84</v>
      </c>
      <c r="AY871" s="164" t="s">
        <v>146</v>
      </c>
    </row>
    <row r="872" spans="2:65" s="1" customFormat="1" ht="16.5" customHeight="1">
      <c r="B872" s="33"/>
      <c r="C872" s="149" t="s">
        <v>1768</v>
      </c>
      <c r="D872" s="149" t="s">
        <v>195</v>
      </c>
      <c r="E872" s="150" t="s">
        <v>3579</v>
      </c>
      <c r="F872" s="151" t="s">
        <v>3580</v>
      </c>
      <c r="G872" s="152" t="s">
        <v>251</v>
      </c>
      <c r="H872" s="153">
        <v>7.2</v>
      </c>
      <c r="I872" s="154"/>
      <c r="J872" s="155">
        <f>ROUND(I872*H872,2)</f>
        <v>0</v>
      </c>
      <c r="K872" s="151" t="s">
        <v>967</v>
      </c>
      <c r="L872" s="33"/>
      <c r="M872" s="156" t="s">
        <v>21</v>
      </c>
      <c r="N872" s="157" t="s">
        <v>48</v>
      </c>
      <c r="P872" s="140">
        <f>O872*H872</f>
        <v>0</v>
      </c>
      <c r="Q872" s="140">
        <v>9.7999999999999997E-4</v>
      </c>
      <c r="R872" s="140">
        <f>Q872*H872</f>
        <v>7.0559999999999998E-3</v>
      </c>
      <c r="S872" s="140">
        <v>0</v>
      </c>
      <c r="T872" s="141">
        <f>S872*H872</f>
        <v>0</v>
      </c>
      <c r="AR872" s="142" t="s">
        <v>168</v>
      </c>
      <c r="AT872" s="142" t="s">
        <v>195</v>
      </c>
      <c r="AU872" s="142" t="s">
        <v>86</v>
      </c>
      <c r="AY872" s="18" t="s">
        <v>146</v>
      </c>
      <c r="BE872" s="143">
        <f>IF(N872="základní",J872,0)</f>
        <v>0</v>
      </c>
      <c r="BF872" s="143">
        <f>IF(N872="snížená",J872,0)</f>
        <v>0</v>
      </c>
      <c r="BG872" s="143">
        <f>IF(N872="zákl. přenesená",J872,0)</f>
        <v>0</v>
      </c>
      <c r="BH872" s="143">
        <f>IF(N872="sníž. přenesená",J872,0)</f>
        <v>0</v>
      </c>
      <c r="BI872" s="143">
        <f>IF(N872="nulová",J872,0)</f>
        <v>0</v>
      </c>
      <c r="BJ872" s="18" t="s">
        <v>84</v>
      </c>
      <c r="BK872" s="143">
        <f>ROUND(I872*H872,2)</f>
        <v>0</v>
      </c>
      <c r="BL872" s="18" t="s">
        <v>168</v>
      </c>
      <c r="BM872" s="142" t="s">
        <v>3581</v>
      </c>
    </row>
    <row r="873" spans="2:65" s="1" customFormat="1" ht="11.25">
      <c r="B873" s="33"/>
      <c r="D873" s="144" t="s">
        <v>154</v>
      </c>
      <c r="F873" s="145" t="s">
        <v>3582</v>
      </c>
      <c r="I873" s="146"/>
      <c r="L873" s="33"/>
      <c r="M873" s="147"/>
      <c r="T873" s="54"/>
      <c r="AT873" s="18" t="s">
        <v>154</v>
      </c>
      <c r="AU873" s="18" t="s">
        <v>86</v>
      </c>
    </row>
    <row r="874" spans="2:65" s="1" customFormat="1" ht="11.25">
      <c r="B874" s="33"/>
      <c r="D874" s="181" t="s">
        <v>970</v>
      </c>
      <c r="F874" s="182" t="s">
        <v>3583</v>
      </c>
      <c r="I874" s="146"/>
      <c r="L874" s="33"/>
      <c r="M874" s="147"/>
      <c r="T874" s="54"/>
      <c r="AT874" s="18" t="s">
        <v>970</v>
      </c>
      <c r="AU874" s="18" t="s">
        <v>86</v>
      </c>
    </row>
    <row r="875" spans="2:65" s="14" customFormat="1" ht="11.25">
      <c r="B875" s="183"/>
      <c r="D875" s="144" t="s">
        <v>476</v>
      </c>
      <c r="E875" s="184" t="s">
        <v>21</v>
      </c>
      <c r="F875" s="185" t="s">
        <v>3226</v>
      </c>
      <c r="H875" s="184" t="s">
        <v>21</v>
      </c>
      <c r="I875" s="186"/>
      <c r="L875" s="183"/>
      <c r="M875" s="187"/>
      <c r="T875" s="188"/>
      <c r="AT875" s="184" t="s">
        <v>476</v>
      </c>
      <c r="AU875" s="184" t="s">
        <v>86</v>
      </c>
      <c r="AV875" s="14" t="s">
        <v>84</v>
      </c>
      <c r="AW875" s="14" t="s">
        <v>38</v>
      </c>
      <c r="AX875" s="14" t="s">
        <v>77</v>
      </c>
      <c r="AY875" s="184" t="s">
        <v>146</v>
      </c>
    </row>
    <row r="876" spans="2:65" s="12" customFormat="1" ht="11.25">
      <c r="B876" s="163"/>
      <c r="D876" s="144" t="s">
        <v>476</v>
      </c>
      <c r="E876" s="164" t="s">
        <v>21</v>
      </c>
      <c r="F876" s="165" t="s">
        <v>3584</v>
      </c>
      <c r="H876" s="166">
        <v>7.2</v>
      </c>
      <c r="I876" s="167"/>
      <c r="L876" s="163"/>
      <c r="M876" s="168"/>
      <c r="T876" s="169"/>
      <c r="AT876" s="164" t="s">
        <v>476</v>
      </c>
      <c r="AU876" s="164" t="s">
        <v>86</v>
      </c>
      <c r="AV876" s="12" t="s">
        <v>86</v>
      </c>
      <c r="AW876" s="12" t="s">
        <v>38</v>
      </c>
      <c r="AX876" s="12" t="s">
        <v>84</v>
      </c>
      <c r="AY876" s="164" t="s">
        <v>146</v>
      </c>
    </row>
    <row r="877" spans="2:65" s="1" customFormat="1" ht="16.5" customHeight="1">
      <c r="B877" s="33"/>
      <c r="C877" s="149" t="s">
        <v>1776</v>
      </c>
      <c r="D877" s="149" t="s">
        <v>195</v>
      </c>
      <c r="E877" s="150" t="s">
        <v>2110</v>
      </c>
      <c r="F877" s="151" t="s">
        <v>2111</v>
      </c>
      <c r="G877" s="152" t="s">
        <v>738</v>
      </c>
      <c r="H877" s="153">
        <v>7.4999999999999997E-2</v>
      </c>
      <c r="I877" s="154"/>
      <c r="J877" s="155">
        <f>ROUND(I877*H877,2)</f>
        <v>0</v>
      </c>
      <c r="K877" s="151" t="s">
        <v>21</v>
      </c>
      <c r="L877" s="33"/>
      <c r="M877" s="156" t="s">
        <v>21</v>
      </c>
      <c r="N877" s="157" t="s">
        <v>48</v>
      </c>
      <c r="P877" s="140">
        <f>O877*H877</f>
        <v>0</v>
      </c>
      <c r="Q877" s="140">
        <v>1.47E-3</v>
      </c>
      <c r="R877" s="140">
        <f>Q877*H877</f>
        <v>1.1025E-4</v>
      </c>
      <c r="S877" s="140">
        <v>2.4470000000000001</v>
      </c>
      <c r="T877" s="141">
        <f>S877*H877</f>
        <v>0.18352499999999999</v>
      </c>
      <c r="AR877" s="142" t="s">
        <v>168</v>
      </c>
      <c r="AT877" s="142" t="s">
        <v>195</v>
      </c>
      <c r="AU877" s="142" t="s">
        <v>86</v>
      </c>
      <c r="AY877" s="18" t="s">
        <v>146</v>
      </c>
      <c r="BE877" s="143">
        <f>IF(N877="základní",J877,0)</f>
        <v>0</v>
      </c>
      <c r="BF877" s="143">
        <f>IF(N877="snížená",J877,0)</f>
        <v>0</v>
      </c>
      <c r="BG877" s="143">
        <f>IF(N877="zákl. přenesená",J877,0)</f>
        <v>0</v>
      </c>
      <c r="BH877" s="143">
        <f>IF(N877="sníž. přenesená",J877,0)</f>
        <v>0</v>
      </c>
      <c r="BI877" s="143">
        <f>IF(N877="nulová",J877,0)</f>
        <v>0</v>
      </c>
      <c r="BJ877" s="18" t="s">
        <v>84</v>
      </c>
      <c r="BK877" s="143">
        <f>ROUND(I877*H877,2)</f>
        <v>0</v>
      </c>
      <c r="BL877" s="18" t="s">
        <v>168</v>
      </c>
      <c r="BM877" s="142" t="s">
        <v>3585</v>
      </c>
    </row>
    <row r="878" spans="2:65" s="1" customFormat="1" ht="19.5">
      <c r="B878" s="33"/>
      <c r="D878" s="144" t="s">
        <v>154</v>
      </c>
      <c r="F878" s="145" t="s">
        <v>2113</v>
      </c>
      <c r="I878" s="146"/>
      <c r="L878" s="33"/>
      <c r="M878" s="147"/>
      <c r="T878" s="54"/>
      <c r="AT878" s="18" t="s">
        <v>154</v>
      </c>
      <c r="AU878" s="18" t="s">
        <v>86</v>
      </c>
    </row>
    <row r="879" spans="2:65" s="1" customFormat="1" ht="409.5">
      <c r="B879" s="33"/>
      <c r="D879" s="144" t="s">
        <v>984</v>
      </c>
      <c r="F879" s="148" t="s">
        <v>2114</v>
      </c>
      <c r="I879" s="146"/>
      <c r="L879" s="33"/>
      <c r="M879" s="147"/>
      <c r="T879" s="54"/>
      <c r="AT879" s="18" t="s">
        <v>984</v>
      </c>
      <c r="AU879" s="18" t="s">
        <v>86</v>
      </c>
    </row>
    <row r="880" spans="2:65" s="14" customFormat="1" ht="11.25">
      <c r="B880" s="183"/>
      <c r="D880" s="144" t="s">
        <v>476</v>
      </c>
      <c r="E880" s="184" t="s">
        <v>21</v>
      </c>
      <c r="F880" s="185" t="s">
        <v>2133</v>
      </c>
      <c r="H880" s="184" t="s">
        <v>21</v>
      </c>
      <c r="I880" s="186"/>
      <c r="L880" s="183"/>
      <c r="M880" s="187"/>
      <c r="T880" s="188"/>
      <c r="AT880" s="184" t="s">
        <v>476</v>
      </c>
      <c r="AU880" s="184" t="s">
        <v>86</v>
      </c>
      <c r="AV880" s="14" t="s">
        <v>84</v>
      </c>
      <c r="AW880" s="14" t="s">
        <v>38</v>
      </c>
      <c r="AX880" s="14" t="s">
        <v>77</v>
      </c>
      <c r="AY880" s="184" t="s">
        <v>146</v>
      </c>
    </row>
    <row r="881" spans="2:65" s="12" customFormat="1" ht="11.25">
      <c r="B881" s="163"/>
      <c r="D881" s="144" t="s">
        <v>476</v>
      </c>
      <c r="E881" s="164" t="s">
        <v>21</v>
      </c>
      <c r="F881" s="165" t="s">
        <v>3586</v>
      </c>
      <c r="H881" s="166">
        <v>7.4999999999999997E-2</v>
      </c>
      <c r="I881" s="167"/>
      <c r="L881" s="163"/>
      <c r="M881" s="168"/>
      <c r="T881" s="169"/>
      <c r="AT881" s="164" t="s">
        <v>476</v>
      </c>
      <c r="AU881" s="164" t="s">
        <v>86</v>
      </c>
      <c r="AV881" s="12" t="s">
        <v>86</v>
      </c>
      <c r="AW881" s="12" t="s">
        <v>38</v>
      </c>
      <c r="AX881" s="12" t="s">
        <v>77</v>
      </c>
      <c r="AY881" s="164" t="s">
        <v>146</v>
      </c>
    </row>
    <row r="882" spans="2:65" s="13" customFormat="1" ht="11.25">
      <c r="B882" s="170"/>
      <c r="D882" s="144" t="s">
        <v>476</v>
      </c>
      <c r="E882" s="171" t="s">
        <v>3066</v>
      </c>
      <c r="F882" s="172" t="s">
        <v>479</v>
      </c>
      <c r="H882" s="173">
        <v>7.4999999999999997E-2</v>
      </c>
      <c r="I882" s="174"/>
      <c r="L882" s="170"/>
      <c r="M882" s="175"/>
      <c r="T882" s="176"/>
      <c r="AT882" s="171" t="s">
        <v>476</v>
      </c>
      <c r="AU882" s="171" t="s">
        <v>86</v>
      </c>
      <c r="AV882" s="13" t="s">
        <v>168</v>
      </c>
      <c r="AW882" s="13" t="s">
        <v>38</v>
      </c>
      <c r="AX882" s="13" t="s">
        <v>84</v>
      </c>
      <c r="AY882" s="171" t="s">
        <v>146</v>
      </c>
    </row>
    <row r="883" spans="2:65" s="1" customFormat="1" ht="16.5" customHeight="1">
      <c r="B883" s="33"/>
      <c r="C883" s="149" t="s">
        <v>1782</v>
      </c>
      <c r="D883" s="149" t="s">
        <v>195</v>
      </c>
      <c r="E883" s="150" t="s">
        <v>3587</v>
      </c>
      <c r="F883" s="151" t="s">
        <v>3588</v>
      </c>
      <c r="G883" s="152" t="s">
        <v>198</v>
      </c>
      <c r="H883" s="153">
        <v>1</v>
      </c>
      <c r="I883" s="154"/>
      <c r="J883" s="155">
        <f>ROUND(I883*H883,2)</f>
        <v>0</v>
      </c>
      <c r="K883" s="151" t="s">
        <v>21</v>
      </c>
      <c r="L883" s="33"/>
      <c r="M883" s="156" t="s">
        <v>21</v>
      </c>
      <c r="N883" s="157" t="s">
        <v>48</v>
      </c>
      <c r="P883" s="140">
        <f>O883*H883</f>
        <v>0</v>
      </c>
      <c r="Q883" s="140">
        <v>0</v>
      </c>
      <c r="R883" s="140">
        <f>Q883*H883</f>
        <v>0</v>
      </c>
      <c r="S883" s="140">
        <v>0</v>
      </c>
      <c r="T883" s="141">
        <f>S883*H883</f>
        <v>0</v>
      </c>
      <c r="AR883" s="142" t="s">
        <v>168</v>
      </c>
      <c r="AT883" s="142" t="s">
        <v>195</v>
      </c>
      <c r="AU883" s="142" t="s">
        <v>86</v>
      </c>
      <c r="AY883" s="18" t="s">
        <v>146</v>
      </c>
      <c r="BE883" s="143">
        <f>IF(N883="základní",J883,0)</f>
        <v>0</v>
      </c>
      <c r="BF883" s="143">
        <f>IF(N883="snížená",J883,0)</f>
        <v>0</v>
      </c>
      <c r="BG883" s="143">
        <f>IF(N883="zákl. přenesená",J883,0)</f>
        <v>0</v>
      </c>
      <c r="BH883" s="143">
        <f>IF(N883="sníž. přenesená",J883,0)</f>
        <v>0</v>
      </c>
      <c r="BI883" s="143">
        <f>IF(N883="nulová",J883,0)</f>
        <v>0</v>
      </c>
      <c r="BJ883" s="18" t="s">
        <v>84</v>
      </c>
      <c r="BK883" s="143">
        <f>ROUND(I883*H883,2)</f>
        <v>0</v>
      </c>
      <c r="BL883" s="18" t="s">
        <v>168</v>
      </c>
      <c r="BM883" s="142" t="s">
        <v>3589</v>
      </c>
    </row>
    <row r="884" spans="2:65" s="1" customFormat="1" ht="11.25">
      <c r="B884" s="33"/>
      <c r="D884" s="144" t="s">
        <v>154</v>
      </c>
      <c r="F884" s="145" t="s">
        <v>3588</v>
      </c>
      <c r="I884" s="146"/>
      <c r="L884" s="33"/>
      <c r="M884" s="147"/>
      <c r="T884" s="54"/>
      <c r="AT884" s="18" t="s">
        <v>154</v>
      </c>
      <c r="AU884" s="18" t="s">
        <v>86</v>
      </c>
    </row>
    <row r="885" spans="2:65" s="1" customFormat="1" ht="29.25">
      <c r="B885" s="33"/>
      <c r="D885" s="144" t="s">
        <v>984</v>
      </c>
      <c r="F885" s="148" t="s">
        <v>2150</v>
      </c>
      <c r="I885" s="146"/>
      <c r="L885" s="33"/>
      <c r="M885" s="147"/>
      <c r="T885" s="54"/>
      <c r="AT885" s="18" t="s">
        <v>984</v>
      </c>
      <c r="AU885" s="18" t="s">
        <v>86</v>
      </c>
    </row>
    <row r="886" spans="2:65" s="1" customFormat="1" ht="16.5" customHeight="1">
      <c r="B886" s="33"/>
      <c r="C886" s="149" t="s">
        <v>1789</v>
      </c>
      <c r="D886" s="149" t="s">
        <v>195</v>
      </c>
      <c r="E886" s="150" t="s">
        <v>3590</v>
      </c>
      <c r="F886" s="151" t="s">
        <v>3591</v>
      </c>
      <c r="G886" s="152" t="s">
        <v>198</v>
      </c>
      <c r="H886" s="153">
        <v>1</v>
      </c>
      <c r="I886" s="154"/>
      <c r="J886" s="155">
        <f>ROUND(I886*H886,2)</f>
        <v>0</v>
      </c>
      <c r="K886" s="151" t="s">
        <v>21</v>
      </c>
      <c r="L886" s="33"/>
      <c r="M886" s="156" t="s">
        <v>21</v>
      </c>
      <c r="N886" s="157" t="s">
        <v>48</v>
      </c>
      <c r="P886" s="140">
        <f>O886*H886</f>
        <v>0</v>
      </c>
      <c r="Q886" s="140">
        <v>0</v>
      </c>
      <c r="R886" s="140">
        <f>Q886*H886</f>
        <v>0</v>
      </c>
      <c r="S886" s="140">
        <v>0</v>
      </c>
      <c r="T886" s="141">
        <f>S886*H886</f>
        <v>0</v>
      </c>
      <c r="AR886" s="142" t="s">
        <v>168</v>
      </c>
      <c r="AT886" s="142" t="s">
        <v>195</v>
      </c>
      <c r="AU886" s="142" t="s">
        <v>86</v>
      </c>
      <c r="AY886" s="18" t="s">
        <v>146</v>
      </c>
      <c r="BE886" s="143">
        <f>IF(N886="základní",J886,0)</f>
        <v>0</v>
      </c>
      <c r="BF886" s="143">
        <f>IF(N886="snížená",J886,0)</f>
        <v>0</v>
      </c>
      <c r="BG886" s="143">
        <f>IF(N886="zákl. přenesená",J886,0)</f>
        <v>0</v>
      </c>
      <c r="BH886" s="143">
        <f>IF(N886="sníž. přenesená",J886,0)</f>
        <v>0</v>
      </c>
      <c r="BI886" s="143">
        <f>IF(N886="nulová",J886,0)</f>
        <v>0</v>
      </c>
      <c r="BJ886" s="18" t="s">
        <v>84</v>
      </c>
      <c r="BK886" s="143">
        <f>ROUND(I886*H886,2)</f>
        <v>0</v>
      </c>
      <c r="BL886" s="18" t="s">
        <v>168</v>
      </c>
      <c r="BM886" s="142" t="s">
        <v>3592</v>
      </c>
    </row>
    <row r="887" spans="2:65" s="1" customFormat="1" ht="11.25">
      <c r="B887" s="33"/>
      <c r="D887" s="144" t="s">
        <v>154</v>
      </c>
      <c r="F887" s="145" t="s">
        <v>3591</v>
      </c>
      <c r="I887" s="146"/>
      <c r="L887" s="33"/>
      <c r="M887" s="147"/>
      <c r="T887" s="54"/>
      <c r="AT887" s="18" t="s">
        <v>154</v>
      </c>
      <c r="AU887" s="18" t="s">
        <v>86</v>
      </c>
    </row>
    <row r="888" spans="2:65" s="1" customFormat="1" ht="29.25">
      <c r="B888" s="33"/>
      <c r="D888" s="144" t="s">
        <v>984</v>
      </c>
      <c r="F888" s="148" t="s">
        <v>2150</v>
      </c>
      <c r="I888" s="146"/>
      <c r="L888" s="33"/>
      <c r="M888" s="147"/>
      <c r="T888" s="54"/>
      <c r="AT888" s="18" t="s">
        <v>984</v>
      </c>
      <c r="AU888" s="18" t="s">
        <v>86</v>
      </c>
    </row>
    <row r="889" spans="2:65" s="1" customFormat="1" ht="16.5" customHeight="1">
      <c r="B889" s="33"/>
      <c r="C889" s="149" t="s">
        <v>1796</v>
      </c>
      <c r="D889" s="149" t="s">
        <v>195</v>
      </c>
      <c r="E889" s="150" t="s">
        <v>3593</v>
      </c>
      <c r="F889" s="151" t="s">
        <v>3594</v>
      </c>
      <c r="G889" s="152" t="s">
        <v>198</v>
      </c>
      <c r="H889" s="153">
        <v>1</v>
      </c>
      <c r="I889" s="154"/>
      <c r="J889" s="155">
        <f>ROUND(I889*H889,2)</f>
        <v>0</v>
      </c>
      <c r="K889" s="151" t="s">
        <v>21</v>
      </c>
      <c r="L889" s="33"/>
      <c r="M889" s="156" t="s">
        <v>21</v>
      </c>
      <c r="N889" s="157" t="s">
        <v>48</v>
      </c>
      <c r="P889" s="140">
        <f>O889*H889</f>
        <v>0</v>
      </c>
      <c r="Q889" s="140">
        <v>0</v>
      </c>
      <c r="R889" s="140">
        <f>Q889*H889</f>
        <v>0</v>
      </c>
      <c r="S889" s="140">
        <v>0</v>
      </c>
      <c r="T889" s="141">
        <f>S889*H889</f>
        <v>0</v>
      </c>
      <c r="AR889" s="142" t="s">
        <v>168</v>
      </c>
      <c r="AT889" s="142" t="s">
        <v>195</v>
      </c>
      <c r="AU889" s="142" t="s">
        <v>86</v>
      </c>
      <c r="AY889" s="18" t="s">
        <v>146</v>
      </c>
      <c r="BE889" s="143">
        <f>IF(N889="základní",J889,0)</f>
        <v>0</v>
      </c>
      <c r="BF889" s="143">
        <f>IF(N889="snížená",J889,0)</f>
        <v>0</v>
      </c>
      <c r="BG889" s="143">
        <f>IF(N889="zákl. přenesená",J889,0)</f>
        <v>0</v>
      </c>
      <c r="BH889" s="143">
        <f>IF(N889="sníž. přenesená",J889,0)</f>
        <v>0</v>
      </c>
      <c r="BI889" s="143">
        <f>IF(N889="nulová",J889,0)</f>
        <v>0</v>
      </c>
      <c r="BJ889" s="18" t="s">
        <v>84</v>
      </c>
      <c r="BK889" s="143">
        <f>ROUND(I889*H889,2)</f>
        <v>0</v>
      </c>
      <c r="BL889" s="18" t="s">
        <v>168</v>
      </c>
      <c r="BM889" s="142" t="s">
        <v>3595</v>
      </c>
    </row>
    <row r="890" spans="2:65" s="1" customFormat="1" ht="19.5">
      <c r="B890" s="33"/>
      <c r="D890" s="144" t="s">
        <v>154</v>
      </c>
      <c r="F890" s="145" t="s">
        <v>3596</v>
      </c>
      <c r="I890" s="146"/>
      <c r="L890" s="33"/>
      <c r="M890" s="147"/>
      <c r="T890" s="54"/>
      <c r="AT890" s="18" t="s">
        <v>154</v>
      </c>
      <c r="AU890" s="18" t="s">
        <v>86</v>
      </c>
    </row>
    <row r="891" spans="2:65" s="1" customFormat="1" ht="29.25">
      <c r="B891" s="33"/>
      <c r="D891" s="144" t="s">
        <v>984</v>
      </c>
      <c r="F891" s="148" t="s">
        <v>2150</v>
      </c>
      <c r="I891" s="146"/>
      <c r="L891" s="33"/>
      <c r="M891" s="147"/>
      <c r="T891" s="54"/>
      <c r="AT891" s="18" t="s">
        <v>984</v>
      </c>
      <c r="AU891" s="18" t="s">
        <v>86</v>
      </c>
    </row>
    <row r="892" spans="2:65" s="1" customFormat="1" ht="19.5">
      <c r="B892" s="33"/>
      <c r="D892" s="144" t="s">
        <v>156</v>
      </c>
      <c r="F892" s="148" t="s">
        <v>3597</v>
      </c>
      <c r="I892" s="146"/>
      <c r="L892" s="33"/>
      <c r="M892" s="147"/>
      <c r="T892" s="54"/>
      <c r="AT892" s="18" t="s">
        <v>156</v>
      </c>
      <c r="AU892" s="18" t="s">
        <v>86</v>
      </c>
    </row>
    <row r="893" spans="2:65" s="1" customFormat="1" ht="16.5" customHeight="1">
      <c r="B893" s="33"/>
      <c r="C893" s="149" t="s">
        <v>1801</v>
      </c>
      <c r="D893" s="149" t="s">
        <v>195</v>
      </c>
      <c r="E893" s="150" t="s">
        <v>3598</v>
      </c>
      <c r="F893" s="151" t="s">
        <v>3599</v>
      </c>
      <c r="G893" s="152" t="s">
        <v>198</v>
      </c>
      <c r="H893" s="153">
        <v>3</v>
      </c>
      <c r="I893" s="154"/>
      <c r="J893" s="155">
        <f>ROUND(I893*H893,2)</f>
        <v>0</v>
      </c>
      <c r="K893" s="151" t="s">
        <v>21</v>
      </c>
      <c r="L893" s="33"/>
      <c r="M893" s="156" t="s">
        <v>21</v>
      </c>
      <c r="N893" s="157" t="s">
        <v>48</v>
      </c>
      <c r="P893" s="140">
        <f>O893*H893</f>
        <v>0</v>
      </c>
      <c r="Q893" s="140">
        <v>0</v>
      </c>
      <c r="R893" s="140">
        <f>Q893*H893</f>
        <v>0</v>
      </c>
      <c r="S893" s="140">
        <v>0</v>
      </c>
      <c r="T893" s="141">
        <f>S893*H893</f>
        <v>0</v>
      </c>
      <c r="AR893" s="142" t="s">
        <v>168</v>
      </c>
      <c r="AT893" s="142" t="s">
        <v>195</v>
      </c>
      <c r="AU893" s="142" t="s">
        <v>86</v>
      </c>
      <c r="AY893" s="18" t="s">
        <v>146</v>
      </c>
      <c r="BE893" s="143">
        <f>IF(N893="základní",J893,0)</f>
        <v>0</v>
      </c>
      <c r="BF893" s="143">
        <f>IF(N893="snížená",J893,0)</f>
        <v>0</v>
      </c>
      <c r="BG893" s="143">
        <f>IF(N893="zákl. přenesená",J893,0)</f>
        <v>0</v>
      </c>
      <c r="BH893" s="143">
        <f>IF(N893="sníž. přenesená",J893,0)</f>
        <v>0</v>
      </c>
      <c r="BI893" s="143">
        <f>IF(N893="nulová",J893,0)</f>
        <v>0</v>
      </c>
      <c r="BJ893" s="18" t="s">
        <v>84</v>
      </c>
      <c r="BK893" s="143">
        <f>ROUND(I893*H893,2)</f>
        <v>0</v>
      </c>
      <c r="BL893" s="18" t="s">
        <v>168</v>
      </c>
      <c r="BM893" s="142" t="s">
        <v>3600</v>
      </c>
    </row>
    <row r="894" spans="2:65" s="1" customFormat="1" ht="11.25">
      <c r="B894" s="33"/>
      <c r="D894" s="144" t="s">
        <v>154</v>
      </c>
      <c r="F894" s="145" t="s">
        <v>3599</v>
      </c>
      <c r="I894" s="146"/>
      <c r="L894" s="33"/>
      <c r="M894" s="147"/>
      <c r="T894" s="54"/>
      <c r="AT894" s="18" t="s">
        <v>154</v>
      </c>
      <c r="AU894" s="18" t="s">
        <v>86</v>
      </c>
    </row>
    <row r="895" spans="2:65" s="1" customFormat="1" ht="29.25">
      <c r="B895" s="33"/>
      <c r="D895" s="144" t="s">
        <v>984</v>
      </c>
      <c r="F895" s="148" t="s">
        <v>2150</v>
      </c>
      <c r="I895" s="146"/>
      <c r="L895" s="33"/>
      <c r="M895" s="147"/>
      <c r="T895" s="54"/>
      <c r="AT895" s="18" t="s">
        <v>984</v>
      </c>
      <c r="AU895" s="18" t="s">
        <v>86</v>
      </c>
    </row>
    <row r="896" spans="2:65" s="1" customFormat="1" ht="19.5">
      <c r="B896" s="33"/>
      <c r="D896" s="144" t="s">
        <v>156</v>
      </c>
      <c r="F896" s="148" t="s">
        <v>3601</v>
      </c>
      <c r="I896" s="146"/>
      <c r="L896" s="33"/>
      <c r="M896" s="147"/>
      <c r="T896" s="54"/>
      <c r="AT896" s="18" t="s">
        <v>156</v>
      </c>
      <c r="AU896" s="18" t="s">
        <v>86</v>
      </c>
    </row>
    <row r="897" spans="2:65" s="14" customFormat="1" ht="11.25">
      <c r="B897" s="183"/>
      <c r="D897" s="144" t="s">
        <v>476</v>
      </c>
      <c r="E897" s="184" t="s">
        <v>21</v>
      </c>
      <c r="F897" s="185" t="s">
        <v>3602</v>
      </c>
      <c r="H897" s="184" t="s">
        <v>21</v>
      </c>
      <c r="I897" s="186"/>
      <c r="L897" s="183"/>
      <c r="M897" s="187"/>
      <c r="T897" s="188"/>
      <c r="AT897" s="184" t="s">
        <v>476</v>
      </c>
      <c r="AU897" s="184" t="s">
        <v>86</v>
      </c>
      <c r="AV897" s="14" t="s">
        <v>84</v>
      </c>
      <c r="AW897" s="14" t="s">
        <v>38</v>
      </c>
      <c r="AX897" s="14" t="s">
        <v>77</v>
      </c>
      <c r="AY897" s="184" t="s">
        <v>146</v>
      </c>
    </row>
    <row r="898" spans="2:65" s="12" customFormat="1" ht="11.25">
      <c r="B898" s="163"/>
      <c r="D898" s="144" t="s">
        <v>476</v>
      </c>
      <c r="E898" s="164" t="s">
        <v>21</v>
      </c>
      <c r="F898" s="165" t="s">
        <v>163</v>
      </c>
      <c r="H898" s="166">
        <v>3</v>
      </c>
      <c r="I898" s="167"/>
      <c r="L898" s="163"/>
      <c r="M898" s="168"/>
      <c r="T898" s="169"/>
      <c r="AT898" s="164" t="s">
        <v>476</v>
      </c>
      <c r="AU898" s="164" t="s">
        <v>86</v>
      </c>
      <c r="AV898" s="12" t="s">
        <v>86</v>
      </c>
      <c r="AW898" s="12" t="s">
        <v>38</v>
      </c>
      <c r="AX898" s="12" t="s">
        <v>84</v>
      </c>
      <c r="AY898" s="164" t="s">
        <v>146</v>
      </c>
    </row>
    <row r="899" spans="2:65" s="1" customFormat="1" ht="16.5" customHeight="1">
      <c r="B899" s="33"/>
      <c r="C899" s="149" t="s">
        <v>1808</v>
      </c>
      <c r="D899" s="149" t="s">
        <v>195</v>
      </c>
      <c r="E899" s="150" t="s">
        <v>3603</v>
      </c>
      <c r="F899" s="151" t="s">
        <v>3604</v>
      </c>
      <c r="G899" s="152" t="s">
        <v>738</v>
      </c>
      <c r="H899" s="153">
        <v>11.38</v>
      </c>
      <c r="I899" s="154"/>
      <c r="J899" s="155">
        <f>ROUND(I899*H899,2)</f>
        <v>0</v>
      </c>
      <c r="K899" s="151" t="s">
        <v>967</v>
      </c>
      <c r="L899" s="33"/>
      <c r="M899" s="156" t="s">
        <v>21</v>
      </c>
      <c r="N899" s="157" t="s">
        <v>48</v>
      </c>
      <c r="P899" s="140">
        <f>O899*H899</f>
        <v>0</v>
      </c>
      <c r="Q899" s="140">
        <v>0</v>
      </c>
      <c r="R899" s="140">
        <f>Q899*H899</f>
        <v>0</v>
      </c>
      <c r="S899" s="140">
        <v>2.41</v>
      </c>
      <c r="T899" s="141">
        <f>S899*H899</f>
        <v>27.425800000000002</v>
      </c>
      <c r="AR899" s="142" t="s">
        <v>168</v>
      </c>
      <c r="AT899" s="142" t="s">
        <v>195</v>
      </c>
      <c r="AU899" s="142" t="s">
        <v>86</v>
      </c>
      <c r="AY899" s="18" t="s">
        <v>146</v>
      </c>
      <c r="BE899" s="143">
        <f>IF(N899="základní",J899,0)</f>
        <v>0</v>
      </c>
      <c r="BF899" s="143">
        <f>IF(N899="snížená",J899,0)</f>
        <v>0</v>
      </c>
      <c r="BG899" s="143">
        <f>IF(N899="zákl. přenesená",J899,0)</f>
        <v>0</v>
      </c>
      <c r="BH899" s="143">
        <f>IF(N899="sníž. přenesená",J899,0)</f>
        <v>0</v>
      </c>
      <c r="BI899" s="143">
        <f>IF(N899="nulová",J899,0)</f>
        <v>0</v>
      </c>
      <c r="BJ899" s="18" t="s">
        <v>84</v>
      </c>
      <c r="BK899" s="143">
        <f>ROUND(I899*H899,2)</f>
        <v>0</v>
      </c>
      <c r="BL899" s="18" t="s">
        <v>168</v>
      </c>
      <c r="BM899" s="142" t="s">
        <v>3605</v>
      </c>
    </row>
    <row r="900" spans="2:65" s="1" customFormat="1" ht="11.25">
      <c r="B900" s="33"/>
      <c r="D900" s="144" t="s">
        <v>154</v>
      </c>
      <c r="F900" s="145" t="s">
        <v>3606</v>
      </c>
      <c r="I900" s="146"/>
      <c r="L900" s="33"/>
      <c r="M900" s="147"/>
      <c r="T900" s="54"/>
      <c r="AT900" s="18" t="s">
        <v>154</v>
      </c>
      <c r="AU900" s="18" t="s">
        <v>86</v>
      </c>
    </row>
    <row r="901" spans="2:65" s="1" customFormat="1" ht="11.25">
      <c r="B901" s="33"/>
      <c r="D901" s="181" t="s">
        <v>970</v>
      </c>
      <c r="F901" s="182" t="s">
        <v>3607</v>
      </c>
      <c r="I901" s="146"/>
      <c r="L901" s="33"/>
      <c r="M901" s="147"/>
      <c r="T901" s="54"/>
      <c r="AT901" s="18" t="s">
        <v>970</v>
      </c>
      <c r="AU901" s="18" t="s">
        <v>86</v>
      </c>
    </row>
    <row r="902" spans="2:65" s="14" customFormat="1" ht="11.25">
      <c r="B902" s="183"/>
      <c r="D902" s="144" t="s">
        <v>476</v>
      </c>
      <c r="E902" s="184" t="s">
        <v>21</v>
      </c>
      <c r="F902" s="185" t="s">
        <v>3608</v>
      </c>
      <c r="H902" s="184" t="s">
        <v>21</v>
      </c>
      <c r="I902" s="186"/>
      <c r="L902" s="183"/>
      <c r="M902" s="187"/>
      <c r="T902" s="188"/>
      <c r="AT902" s="184" t="s">
        <v>476</v>
      </c>
      <c r="AU902" s="184" t="s">
        <v>86</v>
      </c>
      <c r="AV902" s="14" t="s">
        <v>84</v>
      </c>
      <c r="AW902" s="14" t="s">
        <v>38</v>
      </c>
      <c r="AX902" s="14" t="s">
        <v>77</v>
      </c>
      <c r="AY902" s="184" t="s">
        <v>146</v>
      </c>
    </row>
    <row r="903" spans="2:65" s="12" customFormat="1" ht="11.25">
      <c r="B903" s="163"/>
      <c r="D903" s="144" t="s">
        <v>476</v>
      </c>
      <c r="E903" s="164" t="s">
        <v>21</v>
      </c>
      <c r="F903" s="165" t="s">
        <v>3609</v>
      </c>
      <c r="H903" s="166">
        <v>19.739999999999998</v>
      </c>
      <c r="I903" s="167"/>
      <c r="L903" s="163"/>
      <c r="M903" s="168"/>
      <c r="T903" s="169"/>
      <c r="AT903" s="164" t="s">
        <v>476</v>
      </c>
      <c r="AU903" s="164" t="s">
        <v>86</v>
      </c>
      <c r="AV903" s="12" t="s">
        <v>86</v>
      </c>
      <c r="AW903" s="12" t="s">
        <v>38</v>
      </c>
      <c r="AX903" s="12" t="s">
        <v>77</v>
      </c>
      <c r="AY903" s="164" t="s">
        <v>146</v>
      </c>
    </row>
    <row r="904" spans="2:65" s="12" customFormat="1" ht="11.25">
      <c r="B904" s="163"/>
      <c r="D904" s="144" t="s">
        <v>476</v>
      </c>
      <c r="E904" s="164" t="s">
        <v>21</v>
      </c>
      <c r="F904" s="165" t="s">
        <v>3610</v>
      </c>
      <c r="H904" s="166">
        <v>-8.36</v>
      </c>
      <c r="I904" s="167"/>
      <c r="L904" s="163"/>
      <c r="M904" s="168"/>
      <c r="T904" s="169"/>
      <c r="AT904" s="164" t="s">
        <v>476</v>
      </c>
      <c r="AU904" s="164" t="s">
        <v>86</v>
      </c>
      <c r="AV904" s="12" t="s">
        <v>86</v>
      </c>
      <c r="AW904" s="12" t="s">
        <v>38</v>
      </c>
      <c r="AX904" s="12" t="s">
        <v>77</v>
      </c>
      <c r="AY904" s="164" t="s">
        <v>146</v>
      </c>
    </row>
    <row r="905" spans="2:65" s="13" customFormat="1" ht="11.25">
      <c r="B905" s="170"/>
      <c r="D905" s="144" t="s">
        <v>476</v>
      </c>
      <c r="E905" s="171" t="s">
        <v>3031</v>
      </c>
      <c r="F905" s="172" t="s">
        <v>479</v>
      </c>
      <c r="H905" s="173">
        <v>11.38</v>
      </c>
      <c r="I905" s="174"/>
      <c r="L905" s="170"/>
      <c r="M905" s="175"/>
      <c r="T905" s="176"/>
      <c r="AT905" s="171" t="s">
        <v>476</v>
      </c>
      <c r="AU905" s="171" t="s">
        <v>86</v>
      </c>
      <c r="AV905" s="13" t="s">
        <v>168</v>
      </c>
      <c r="AW905" s="13" t="s">
        <v>38</v>
      </c>
      <c r="AX905" s="13" t="s">
        <v>84</v>
      </c>
      <c r="AY905" s="171" t="s">
        <v>146</v>
      </c>
    </row>
    <row r="906" spans="2:65" s="11" customFormat="1" ht="22.9" customHeight="1">
      <c r="B906" s="120"/>
      <c r="D906" s="121" t="s">
        <v>76</v>
      </c>
      <c r="E906" s="158" t="s">
        <v>2189</v>
      </c>
      <c r="F906" s="158" t="s">
        <v>2190</v>
      </c>
      <c r="I906" s="123"/>
      <c r="J906" s="159">
        <f>BK906</f>
        <v>0</v>
      </c>
      <c r="L906" s="120"/>
      <c r="M906" s="125"/>
      <c r="P906" s="126">
        <f>SUM(P907:P918)</f>
        <v>0</v>
      </c>
      <c r="R906" s="126">
        <f>SUM(R907:R918)</f>
        <v>0</v>
      </c>
      <c r="T906" s="127">
        <f>SUM(T907:T918)</f>
        <v>0</v>
      </c>
      <c r="AR906" s="121" t="s">
        <v>84</v>
      </c>
      <c r="AT906" s="128" t="s">
        <v>76</v>
      </c>
      <c r="AU906" s="128" t="s">
        <v>84</v>
      </c>
      <c r="AY906" s="121" t="s">
        <v>146</v>
      </c>
      <c r="BK906" s="129">
        <f>SUM(BK907:BK918)</f>
        <v>0</v>
      </c>
    </row>
    <row r="907" spans="2:65" s="1" customFormat="1" ht="16.5" customHeight="1">
      <c r="B907" s="33"/>
      <c r="C907" s="149" t="s">
        <v>1813</v>
      </c>
      <c r="D907" s="149" t="s">
        <v>195</v>
      </c>
      <c r="E907" s="150" t="s">
        <v>2192</v>
      </c>
      <c r="F907" s="151" t="s">
        <v>2193</v>
      </c>
      <c r="G907" s="152" t="s">
        <v>472</v>
      </c>
      <c r="H907" s="153">
        <v>0.6</v>
      </c>
      <c r="I907" s="154"/>
      <c r="J907" s="155">
        <f>ROUND(I907*H907,2)</f>
        <v>0</v>
      </c>
      <c r="K907" s="151" t="s">
        <v>21</v>
      </c>
      <c r="L907" s="33"/>
      <c r="M907" s="156" t="s">
        <v>21</v>
      </c>
      <c r="N907" s="157" t="s">
        <v>48</v>
      </c>
      <c r="P907" s="140">
        <f>O907*H907</f>
        <v>0</v>
      </c>
      <c r="Q907" s="140">
        <v>0</v>
      </c>
      <c r="R907" s="140">
        <f>Q907*H907</f>
        <v>0</v>
      </c>
      <c r="S907" s="140">
        <v>0</v>
      </c>
      <c r="T907" s="141">
        <f>S907*H907</f>
        <v>0</v>
      </c>
      <c r="AR907" s="142" t="s">
        <v>168</v>
      </c>
      <c r="AT907" s="142" t="s">
        <v>195</v>
      </c>
      <c r="AU907" s="142" t="s">
        <v>86</v>
      </c>
      <c r="AY907" s="18" t="s">
        <v>146</v>
      </c>
      <c r="BE907" s="143">
        <f>IF(N907="základní",J907,0)</f>
        <v>0</v>
      </c>
      <c r="BF907" s="143">
        <f>IF(N907="snížená",J907,0)</f>
        <v>0</v>
      </c>
      <c r="BG907" s="143">
        <f>IF(N907="zákl. přenesená",J907,0)</f>
        <v>0</v>
      </c>
      <c r="BH907" s="143">
        <f>IF(N907="sníž. přenesená",J907,0)</f>
        <v>0</v>
      </c>
      <c r="BI907" s="143">
        <f>IF(N907="nulová",J907,0)</f>
        <v>0</v>
      </c>
      <c r="BJ907" s="18" t="s">
        <v>84</v>
      </c>
      <c r="BK907" s="143">
        <f>ROUND(I907*H907,2)</f>
        <v>0</v>
      </c>
      <c r="BL907" s="18" t="s">
        <v>168</v>
      </c>
      <c r="BM907" s="142" t="s">
        <v>2194</v>
      </c>
    </row>
    <row r="908" spans="2:65" s="1" customFormat="1" ht="11.25">
      <c r="B908" s="33"/>
      <c r="D908" s="144" t="s">
        <v>154</v>
      </c>
      <c r="F908" s="145" t="s">
        <v>2195</v>
      </c>
      <c r="I908" s="146"/>
      <c r="L908" s="33"/>
      <c r="M908" s="147"/>
      <c r="T908" s="54"/>
      <c r="AT908" s="18" t="s">
        <v>154</v>
      </c>
      <c r="AU908" s="18" t="s">
        <v>86</v>
      </c>
    </row>
    <row r="909" spans="2:65" s="12" customFormat="1" ht="11.25">
      <c r="B909" s="163"/>
      <c r="D909" s="144" t="s">
        <v>476</v>
      </c>
      <c r="E909" s="164" t="s">
        <v>21</v>
      </c>
      <c r="F909" s="165" t="s">
        <v>3611</v>
      </c>
      <c r="H909" s="166">
        <v>0.6</v>
      </c>
      <c r="I909" s="167"/>
      <c r="L909" s="163"/>
      <c r="M909" s="168"/>
      <c r="T909" s="169"/>
      <c r="AT909" s="164" t="s">
        <v>476</v>
      </c>
      <c r="AU909" s="164" t="s">
        <v>86</v>
      </c>
      <c r="AV909" s="12" t="s">
        <v>86</v>
      </c>
      <c r="AW909" s="12" t="s">
        <v>38</v>
      </c>
      <c r="AX909" s="12" t="s">
        <v>77</v>
      </c>
      <c r="AY909" s="164" t="s">
        <v>146</v>
      </c>
    </row>
    <row r="910" spans="2:65" s="13" customFormat="1" ht="11.25">
      <c r="B910" s="170"/>
      <c r="D910" s="144" t="s">
        <v>476</v>
      </c>
      <c r="E910" s="171" t="s">
        <v>2200</v>
      </c>
      <c r="F910" s="172" t="s">
        <v>479</v>
      </c>
      <c r="H910" s="173">
        <v>0.6</v>
      </c>
      <c r="I910" s="174"/>
      <c r="L910" s="170"/>
      <c r="M910" s="175"/>
      <c r="T910" s="176"/>
      <c r="AT910" s="171" t="s">
        <v>476</v>
      </c>
      <c r="AU910" s="171" t="s">
        <v>86</v>
      </c>
      <c r="AV910" s="13" t="s">
        <v>168</v>
      </c>
      <c r="AW910" s="13" t="s">
        <v>38</v>
      </c>
      <c r="AX910" s="13" t="s">
        <v>84</v>
      </c>
      <c r="AY910" s="171" t="s">
        <v>146</v>
      </c>
    </row>
    <row r="911" spans="2:65" s="1" customFormat="1" ht="16.5" customHeight="1">
      <c r="B911" s="33"/>
      <c r="C911" s="149" t="s">
        <v>1821</v>
      </c>
      <c r="D911" s="149" t="s">
        <v>195</v>
      </c>
      <c r="E911" s="150" t="s">
        <v>2202</v>
      </c>
      <c r="F911" s="151" t="s">
        <v>2203</v>
      </c>
      <c r="G911" s="152" t="s">
        <v>472</v>
      </c>
      <c r="H911" s="153">
        <v>57.951999999999998</v>
      </c>
      <c r="I911" s="154"/>
      <c r="J911" s="155">
        <f>ROUND(I911*H911,2)</f>
        <v>0</v>
      </c>
      <c r="K911" s="151" t="s">
        <v>21</v>
      </c>
      <c r="L911" s="33"/>
      <c r="M911" s="156" t="s">
        <v>21</v>
      </c>
      <c r="N911" s="157" t="s">
        <v>48</v>
      </c>
      <c r="P911" s="140">
        <f>O911*H911</f>
        <v>0</v>
      </c>
      <c r="Q911" s="140">
        <v>0</v>
      </c>
      <c r="R911" s="140">
        <f>Q911*H911</f>
        <v>0</v>
      </c>
      <c r="S911" s="140">
        <v>0</v>
      </c>
      <c r="T911" s="141">
        <f>S911*H911</f>
        <v>0</v>
      </c>
      <c r="AR911" s="142" t="s">
        <v>168</v>
      </c>
      <c r="AT911" s="142" t="s">
        <v>195</v>
      </c>
      <c r="AU911" s="142" t="s">
        <v>86</v>
      </c>
      <c r="AY911" s="18" t="s">
        <v>146</v>
      </c>
      <c r="BE911" s="143">
        <f>IF(N911="základní",J911,0)</f>
        <v>0</v>
      </c>
      <c r="BF911" s="143">
        <f>IF(N911="snížená",J911,0)</f>
        <v>0</v>
      </c>
      <c r="BG911" s="143">
        <f>IF(N911="zákl. přenesená",J911,0)</f>
        <v>0</v>
      </c>
      <c r="BH911" s="143">
        <f>IF(N911="sníž. přenesená",J911,0)</f>
        <v>0</v>
      </c>
      <c r="BI911" s="143">
        <f>IF(N911="nulová",J911,0)</f>
        <v>0</v>
      </c>
      <c r="BJ911" s="18" t="s">
        <v>84</v>
      </c>
      <c r="BK911" s="143">
        <f>ROUND(I911*H911,2)</f>
        <v>0</v>
      </c>
      <c r="BL911" s="18" t="s">
        <v>168</v>
      </c>
      <c r="BM911" s="142" t="s">
        <v>2204</v>
      </c>
    </row>
    <row r="912" spans="2:65" s="1" customFormat="1" ht="68.25">
      <c r="B912" s="33"/>
      <c r="D912" s="144" t="s">
        <v>154</v>
      </c>
      <c r="F912" s="145" t="s">
        <v>2205</v>
      </c>
      <c r="I912" s="146"/>
      <c r="L912" s="33"/>
      <c r="M912" s="147"/>
      <c r="T912" s="54"/>
      <c r="AT912" s="18" t="s">
        <v>154</v>
      </c>
      <c r="AU912" s="18" t="s">
        <v>86</v>
      </c>
    </row>
    <row r="913" spans="2:65" s="14" customFormat="1" ht="11.25">
      <c r="B913" s="183"/>
      <c r="D913" s="144" t="s">
        <v>476</v>
      </c>
      <c r="E913" s="184" t="s">
        <v>21</v>
      </c>
      <c r="F913" s="185" t="s">
        <v>2206</v>
      </c>
      <c r="H913" s="184" t="s">
        <v>21</v>
      </c>
      <c r="I913" s="186"/>
      <c r="L913" s="183"/>
      <c r="M913" s="187"/>
      <c r="T913" s="188"/>
      <c r="AT913" s="184" t="s">
        <v>476</v>
      </c>
      <c r="AU913" s="184" t="s">
        <v>86</v>
      </c>
      <c r="AV913" s="14" t="s">
        <v>84</v>
      </c>
      <c r="AW913" s="14" t="s">
        <v>38</v>
      </c>
      <c r="AX913" s="14" t="s">
        <v>77</v>
      </c>
      <c r="AY913" s="184" t="s">
        <v>146</v>
      </c>
    </row>
    <row r="914" spans="2:65" s="12" customFormat="1" ht="11.25">
      <c r="B914" s="163"/>
      <c r="D914" s="144" t="s">
        <v>476</v>
      </c>
      <c r="E914" s="164" t="s">
        <v>21</v>
      </c>
      <c r="F914" s="165" t="s">
        <v>3612</v>
      </c>
      <c r="H914" s="166">
        <v>16.45</v>
      </c>
      <c r="I914" s="167"/>
      <c r="L914" s="163"/>
      <c r="M914" s="168"/>
      <c r="T914" s="169"/>
      <c r="AT914" s="164" t="s">
        <v>476</v>
      </c>
      <c r="AU914" s="164" t="s">
        <v>86</v>
      </c>
      <c r="AV914" s="12" t="s">
        <v>86</v>
      </c>
      <c r="AW914" s="12" t="s">
        <v>38</v>
      </c>
      <c r="AX914" s="12" t="s">
        <v>77</v>
      </c>
      <c r="AY914" s="164" t="s">
        <v>146</v>
      </c>
    </row>
    <row r="915" spans="2:65" s="12" customFormat="1" ht="11.25">
      <c r="B915" s="163"/>
      <c r="D915" s="144" t="s">
        <v>476</v>
      </c>
      <c r="E915" s="164" t="s">
        <v>21</v>
      </c>
      <c r="F915" s="165" t="s">
        <v>2213</v>
      </c>
      <c r="H915" s="166">
        <v>13.891999999999999</v>
      </c>
      <c r="I915" s="167"/>
      <c r="L915" s="163"/>
      <c r="M915" s="168"/>
      <c r="T915" s="169"/>
      <c r="AT915" s="164" t="s">
        <v>476</v>
      </c>
      <c r="AU915" s="164" t="s">
        <v>86</v>
      </c>
      <c r="AV915" s="12" t="s">
        <v>86</v>
      </c>
      <c r="AW915" s="12" t="s">
        <v>38</v>
      </c>
      <c r="AX915" s="12" t="s">
        <v>77</v>
      </c>
      <c r="AY915" s="164" t="s">
        <v>146</v>
      </c>
    </row>
    <row r="916" spans="2:65" s="12" customFormat="1" ht="11.25">
      <c r="B916" s="163"/>
      <c r="D916" s="144" t="s">
        <v>476</v>
      </c>
      <c r="E916" s="164" t="s">
        <v>21</v>
      </c>
      <c r="F916" s="165" t="s">
        <v>3613</v>
      </c>
      <c r="H916" s="166">
        <v>27.425999999999998</v>
      </c>
      <c r="I916" s="167"/>
      <c r="L916" s="163"/>
      <c r="M916" s="168"/>
      <c r="T916" s="169"/>
      <c r="AT916" s="164" t="s">
        <v>476</v>
      </c>
      <c r="AU916" s="164" t="s">
        <v>86</v>
      </c>
      <c r="AV916" s="12" t="s">
        <v>86</v>
      </c>
      <c r="AW916" s="12" t="s">
        <v>38</v>
      </c>
      <c r="AX916" s="12" t="s">
        <v>77</v>
      </c>
      <c r="AY916" s="164" t="s">
        <v>146</v>
      </c>
    </row>
    <row r="917" spans="2:65" s="12" customFormat="1" ht="11.25">
      <c r="B917" s="163"/>
      <c r="D917" s="144" t="s">
        <v>476</v>
      </c>
      <c r="E917" s="164" t="s">
        <v>21</v>
      </c>
      <c r="F917" s="165" t="s">
        <v>3614</v>
      </c>
      <c r="H917" s="166">
        <v>0.184</v>
      </c>
      <c r="I917" s="167"/>
      <c r="L917" s="163"/>
      <c r="M917" s="168"/>
      <c r="T917" s="169"/>
      <c r="AT917" s="164" t="s">
        <v>476</v>
      </c>
      <c r="AU917" s="164" t="s">
        <v>86</v>
      </c>
      <c r="AV917" s="12" t="s">
        <v>86</v>
      </c>
      <c r="AW917" s="12" t="s">
        <v>38</v>
      </c>
      <c r="AX917" s="12" t="s">
        <v>77</v>
      </c>
      <c r="AY917" s="164" t="s">
        <v>146</v>
      </c>
    </row>
    <row r="918" spans="2:65" s="13" customFormat="1" ht="11.25">
      <c r="B918" s="170"/>
      <c r="D918" s="144" t="s">
        <v>476</v>
      </c>
      <c r="E918" s="171" t="s">
        <v>21</v>
      </c>
      <c r="F918" s="172" t="s">
        <v>479</v>
      </c>
      <c r="H918" s="173">
        <v>57.951999999999998</v>
      </c>
      <c r="I918" s="174"/>
      <c r="L918" s="170"/>
      <c r="M918" s="175"/>
      <c r="T918" s="176"/>
      <c r="AT918" s="171" t="s">
        <v>476</v>
      </c>
      <c r="AU918" s="171" t="s">
        <v>86</v>
      </c>
      <c r="AV918" s="13" t="s">
        <v>168</v>
      </c>
      <c r="AW918" s="13" t="s">
        <v>38</v>
      </c>
      <c r="AX918" s="13" t="s">
        <v>84</v>
      </c>
      <c r="AY918" s="171" t="s">
        <v>146</v>
      </c>
    </row>
    <row r="919" spans="2:65" s="11" customFormat="1" ht="22.9" customHeight="1">
      <c r="B919" s="120"/>
      <c r="D919" s="121" t="s">
        <v>76</v>
      </c>
      <c r="E919" s="158" t="s">
        <v>2220</v>
      </c>
      <c r="F919" s="158" t="s">
        <v>2221</v>
      </c>
      <c r="I919" s="123"/>
      <c r="J919" s="159">
        <f>BK919</f>
        <v>0</v>
      </c>
      <c r="L919" s="120"/>
      <c r="M919" s="125"/>
      <c r="P919" s="126">
        <f>SUM(P920:P923)</f>
        <v>0</v>
      </c>
      <c r="R919" s="126">
        <f>SUM(R920:R923)</f>
        <v>0</v>
      </c>
      <c r="T919" s="127">
        <f>SUM(T920:T923)</f>
        <v>0</v>
      </c>
      <c r="AR919" s="121" t="s">
        <v>84</v>
      </c>
      <c r="AT919" s="128" t="s">
        <v>76</v>
      </c>
      <c r="AU919" s="128" t="s">
        <v>84</v>
      </c>
      <c r="AY919" s="121" t="s">
        <v>146</v>
      </c>
      <c r="BK919" s="129">
        <f>SUM(BK920:BK923)</f>
        <v>0</v>
      </c>
    </row>
    <row r="920" spans="2:65" s="1" customFormat="1" ht="16.5" customHeight="1">
      <c r="B920" s="33"/>
      <c r="C920" s="149" t="s">
        <v>1828</v>
      </c>
      <c r="D920" s="149" t="s">
        <v>195</v>
      </c>
      <c r="E920" s="150" t="s">
        <v>2223</v>
      </c>
      <c r="F920" s="151" t="s">
        <v>2224</v>
      </c>
      <c r="G920" s="152" t="s">
        <v>472</v>
      </c>
      <c r="H920" s="153">
        <v>488.73399999999998</v>
      </c>
      <c r="I920" s="154"/>
      <c r="J920" s="155">
        <f>ROUND(I920*H920,2)</f>
        <v>0</v>
      </c>
      <c r="K920" s="151" t="s">
        <v>967</v>
      </c>
      <c r="L920" s="33"/>
      <c r="M920" s="156" t="s">
        <v>21</v>
      </c>
      <c r="N920" s="157" t="s">
        <v>48</v>
      </c>
      <c r="P920" s="140">
        <f>O920*H920</f>
        <v>0</v>
      </c>
      <c r="Q920" s="140">
        <v>0</v>
      </c>
      <c r="R920" s="140">
        <f>Q920*H920</f>
        <v>0</v>
      </c>
      <c r="S920" s="140">
        <v>0</v>
      </c>
      <c r="T920" s="141">
        <f>S920*H920</f>
        <v>0</v>
      </c>
      <c r="AR920" s="142" t="s">
        <v>168</v>
      </c>
      <c r="AT920" s="142" t="s">
        <v>195</v>
      </c>
      <c r="AU920" s="142" t="s">
        <v>86</v>
      </c>
      <c r="AY920" s="18" t="s">
        <v>146</v>
      </c>
      <c r="BE920" s="143">
        <f>IF(N920="základní",J920,0)</f>
        <v>0</v>
      </c>
      <c r="BF920" s="143">
        <f>IF(N920="snížená",J920,0)</f>
        <v>0</v>
      </c>
      <c r="BG920" s="143">
        <f>IF(N920="zákl. přenesená",J920,0)</f>
        <v>0</v>
      </c>
      <c r="BH920" s="143">
        <f>IF(N920="sníž. přenesená",J920,0)</f>
        <v>0</v>
      </c>
      <c r="BI920" s="143">
        <f>IF(N920="nulová",J920,0)</f>
        <v>0</v>
      </c>
      <c r="BJ920" s="18" t="s">
        <v>84</v>
      </c>
      <c r="BK920" s="143">
        <f>ROUND(I920*H920,2)</f>
        <v>0</v>
      </c>
      <c r="BL920" s="18" t="s">
        <v>168</v>
      </c>
      <c r="BM920" s="142" t="s">
        <v>2225</v>
      </c>
    </row>
    <row r="921" spans="2:65" s="1" customFormat="1" ht="11.25">
      <c r="B921" s="33"/>
      <c r="D921" s="144" t="s">
        <v>154</v>
      </c>
      <c r="F921" s="145" t="s">
        <v>2226</v>
      </c>
      <c r="I921" s="146"/>
      <c r="L921" s="33"/>
      <c r="M921" s="147"/>
      <c r="T921" s="54"/>
      <c r="AT921" s="18" t="s">
        <v>154</v>
      </c>
      <c r="AU921" s="18" t="s">
        <v>86</v>
      </c>
    </row>
    <row r="922" spans="2:65" s="1" customFormat="1" ht="11.25">
      <c r="B922" s="33"/>
      <c r="D922" s="181" t="s">
        <v>970</v>
      </c>
      <c r="F922" s="182" t="s">
        <v>2227</v>
      </c>
      <c r="I922" s="146"/>
      <c r="L922" s="33"/>
      <c r="M922" s="147"/>
      <c r="T922" s="54"/>
      <c r="AT922" s="18" t="s">
        <v>970</v>
      </c>
      <c r="AU922" s="18" t="s">
        <v>86</v>
      </c>
    </row>
    <row r="923" spans="2:65" s="1" customFormat="1" ht="29.25">
      <c r="B923" s="33"/>
      <c r="D923" s="144" t="s">
        <v>984</v>
      </c>
      <c r="F923" s="148" t="s">
        <v>2228</v>
      </c>
      <c r="I923" s="146"/>
      <c r="L923" s="33"/>
      <c r="M923" s="147"/>
      <c r="T923" s="54"/>
      <c r="AT923" s="18" t="s">
        <v>984</v>
      </c>
      <c r="AU923" s="18" t="s">
        <v>86</v>
      </c>
    </row>
    <row r="924" spans="2:65" s="11" customFormat="1" ht="25.9" customHeight="1">
      <c r="B924" s="120"/>
      <c r="D924" s="121" t="s">
        <v>76</v>
      </c>
      <c r="E924" s="122" t="s">
        <v>2229</v>
      </c>
      <c r="F924" s="122" t="s">
        <v>2230</v>
      </c>
      <c r="I924" s="123"/>
      <c r="J924" s="124">
        <f>BK924</f>
        <v>0</v>
      </c>
      <c r="L924" s="120"/>
      <c r="M924" s="125"/>
      <c r="P924" s="126">
        <f>P925</f>
        <v>0</v>
      </c>
      <c r="R924" s="126">
        <f>R925</f>
        <v>2.0534500000000001E-2</v>
      </c>
      <c r="T924" s="127">
        <f>T925</f>
        <v>0</v>
      </c>
      <c r="AR924" s="121" t="s">
        <v>86</v>
      </c>
      <c r="AT924" s="128" t="s">
        <v>76</v>
      </c>
      <c r="AU924" s="128" t="s">
        <v>77</v>
      </c>
      <c r="AY924" s="121" t="s">
        <v>146</v>
      </c>
      <c r="BK924" s="129">
        <f>BK925</f>
        <v>0</v>
      </c>
    </row>
    <row r="925" spans="2:65" s="11" customFormat="1" ht="22.9" customHeight="1">
      <c r="B925" s="120"/>
      <c r="D925" s="121" t="s">
        <v>76</v>
      </c>
      <c r="E925" s="158" t="s">
        <v>2231</v>
      </c>
      <c r="F925" s="158" t="s">
        <v>2232</v>
      </c>
      <c r="I925" s="123"/>
      <c r="J925" s="159">
        <f>BK925</f>
        <v>0</v>
      </c>
      <c r="L925" s="120"/>
      <c r="M925" s="125"/>
      <c r="P925" s="126">
        <f>SUM(P926:P942)</f>
        <v>0</v>
      </c>
      <c r="R925" s="126">
        <f>SUM(R926:R942)</f>
        <v>2.0534500000000001E-2</v>
      </c>
      <c r="T925" s="127">
        <f>SUM(T926:T942)</f>
        <v>0</v>
      </c>
      <c r="AR925" s="121" t="s">
        <v>86</v>
      </c>
      <c r="AT925" s="128" t="s">
        <v>76</v>
      </c>
      <c r="AU925" s="128" t="s">
        <v>84</v>
      </c>
      <c r="AY925" s="121" t="s">
        <v>146</v>
      </c>
      <c r="BK925" s="129">
        <f>SUM(BK926:BK942)</f>
        <v>0</v>
      </c>
    </row>
    <row r="926" spans="2:65" s="1" customFormat="1" ht="16.5" customHeight="1">
      <c r="B926" s="33"/>
      <c r="C926" s="149" t="s">
        <v>1835</v>
      </c>
      <c r="D926" s="149" t="s">
        <v>195</v>
      </c>
      <c r="E926" s="150" t="s">
        <v>2234</v>
      </c>
      <c r="F926" s="151" t="s">
        <v>2235</v>
      </c>
      <c r="G926" s="152" t="s">
        <v>251</v>
      </c>
      <c r="H926" s="153">
        <v>58.67</v>
      </c>
      <c r="I926" s="154"/>
      <c r="J926" s="155">
        <f>ROUND(I926*H926,2)</f>
        <v>0</v>
      </c>
      <c r="K926" s="151" t="s">
        <v>967</v>
      </c>
      <c r="L926" s="33"/>
      <c r="M926" s="156" t="s">
        <v>21</v>
      </c>
      <c r="N926" s="157" t="s">
        <v>48</v>
      </c>
      <c r="P926" s="140">
        <f>O926*H926</f>
        <v>0</v>
      </c>
      <c r="Q926" s="140">
        <v>0</v>
      </c>
      <c r="R926" s="140">
        <f>Q926*H926</f>
        <v>0</v>
      </c>
      <c r="S926" s="140">
        <v>0</v>
      </c>
      <c r="T926" s="141">
        <f>S926*H926</f>
        <v>0</v>
      </c>
      <c r="AR926" s="142" t="s">
        <v>228</v>
      </c>
      <c r="AT926" s="142" t="s">
        <v>195</v>
      </c>
      <c r="AU926" s="142" t="s">
        <v>86</v>
      </c>
      <c r="AY926" s="18" t="s">
        <v>146</v>
      </c>
      <c r="BE926" s="143">
        <f>IF(N926="základní",J926,0)</f>
        <v>0</v>
      </c>
      <c r="BF926" s="143">
        <f>IF(N926="snížená",J926,0)</f>
        <v>0</v>
      </c>
      <c r="BG926" s="143">
        <f>IF(N926="zákl. přenesená",J926,0)</f>
        <v>0</v>
      </c>
      <c r="BH926" s="143">
        <f>IF(N926="sníž. přenesená",J926,0)</f>
        <v>0</v>
      </c>
      <c r="BI926" s="143">
        <f>IF(N926="nulová",J926,0)</f>
        <v>0</v>
      </c>
      <c r="BJ926" s="18" t="s">
        <v>84</v>
      </c>
      <c r="BK926" s="143">
        <f>ROUND(I926*H926,2)</f>
        <v>0</v>
      </c>
      <c r="BL926" s="18" t="s">
        <v>228</v>
      </c>
      <c r="BM926" s="142" t="s">
        <v>3615</v>
      </c>
    </row>
    <row r="927" spans="2:65" s="1" customFormat="1" ht="11.25">
      <c r="B927" s="33"/>
      <c r="D927" s="144" t="s">
        <v>154</v>
      </c>
      <c r="F927" s="145" t="s">
        <v>2237</v>
      </c>
      <c r="I927" s="146"/>
      <c r="L927" s="33"/>
      <c r="M927" s="147"/>
      <c r="T927" s="54"/>
      <c r="AT927" s="18" t="s">
        <v>154</v>
      </c>
      <c r="AU927" s="18" t="s">
        <v>86</v>
      </c>
    </row>
    <row r="928" spans="2:65" s="1" customFormat="1" ht="11.25">
      <c r="B928" s="33"/>
      <c r="D928" s="181" t="s">
        <v>970</v>
      </c>
      <c r="F928" s="182" t="s">
        <v>2238</v>
      </c>
      <c r="I928" s="146"/>
      <c r="L928" s="33"/>
      <c r="M928" s="147"/>
      <c r="T928" s="54"/>
      <c r="AT928" s="18" t="s">
        <v>970</v>
      </c>
      <c r="AU928" s="18" t="s">
        <v>86</v>
      </c>
    </row>
    <row r="929" spans="2:65" s="14" customFormat="1" ht="11.25">
      <c r="B929" s="183"/>
      <c r="D929" s="144" t="s">
        <v>476</v>
      </c>
      <c r="E929" s="184" t="s">
        <v>21</v>
      </c>
      <c r="F929" s="185" t="s">
        <v>3616</v>
      </c>
      <c r="H929" s="184" t="s">
        <v>21</v>
      </c>
      <c r="I929" s="186"/>
      <c r="L929" s="183"/>
      <c r="M929" s="187"/>
      <c r="T929" s="188"/>
      <c r="AT929" s="184" t="s">
        <v>476</v>
      </c>
      <c r="AU929" s="184" t="s">
        <v>86</v>
      </c>
      <c r="AV929" s="14" t="s">
        <v>84</v>
      </c>
      <c r="AW929" s="14" t="s">
        <v>38</v>
      </c>
      <c r="AX929" s="14" t="s">
        <v>77</v>
      </c>
      <c r="AY929" s="184" t="s">
        <v>146</v>
      </c>
    </row>
    <row r="930" spans="2:65" s="14" customFormat="1" ht="11.25">
      <c r="B930" s="183"/>
      <c r="D930" s="144" t="s">
        <v>476</v>
      </c>
      <c r="E930" s="184" t="s">
        <v>21</v>
      </c>
      <c r="F930" s="185" t="s">
        <v>3617</v>
      </c>
      <c r="H930" s="184" t="s">
        <v>21</v>
      </c>
      <c r="I930" s="186"/>
      <c r="L930" s="183"/>
      <c r="M930" s="187"/>
      <c r="T930" s="188"/>
      <c r="AT930" s="184" t="s">
        <v>476</v>
      </c>
      <c r="AU930" s="184" t="s">
        <v>86</v>
      </c>
      <c r="AV930" s="14" t="s">
        <v>84</v>
      </c>
      <c r="AW930" s="14" t="s">
        <v>38</v>
      </c>
      <c r="AX930" s="14" t="s">
        <v>77</v>
      </c>
      <c r="AY930" s="184" t="s">
        <v>146</v>
      </c>
    </row>
    <row r="931" spans="2:65" s="12" customFormat="1" ht="11.25">
      <c r="B931" s="163"/>
      <c r="D931" s="144" t="s">
        <v>476</v>
      </c>
      <c r="E931" s="164" t="s">
        <v>21</v>
      </c>
      <c r="F931" s="165" t="s">
        <v>3618</v>
      </c>
      <c r="H931" s="166">
        <v>6.1</v>
      </c>
      <c r="I931" s="167"/>
      <c r="L931" s="163"/>
      <c r="M931" s="168"/>
      <c r="T931" s="169"/>
      <c r="AT931" s="164" t="s">
        <v>476</v>
      </c>
      <c r="AU931" s="164" t="s">
        <v>86</v>
      </c>
      <c r="AV931" s="12" t="s">
        <v>86</v>
      </c>
      <c r="AW931" s="12" t="s">
        <v>38</v>
      </c>
      <c r="AX931" s="12" t="s">
        <v>77</v>
      </c>
      <c r="AY931" s="164" t="s">
        <v>146</v>
      </c>
    </row>
    <row r="932" spans="2:65" s="12" customFormat="1" ht="11.25">
      <c r="B932" s="163"/>
      <c r="D932" s="144" t="s">
        <v>476</v>
      </c>
      <c r="E932" s="164" t="s">
        <v>21</v>
      </c>
      <c r="F932" s="165" t="s">
        <v>3619</v>
      </c>
      <c r="H932" s="166">
        <v>15.5</v>
      </c>
      <c r="I932" s="167"/>
      <c r="L932" s="163"/>
      <c r="M932" s="168"/>
      <c r="T932" s="169"/>
      <c r="AT932" s="164" t="s">
        <v>476</v>
      </c>
      <c r="AU932" s="164" t="s">
        <v>86</v>
      </c>
      <c r="AV932" s="12" t="s">
        <v>86</v>
      </c>
      <c r="AW932" s="12" t="s">
        <v>38</v>
      </c>
      <c r="AX932" s="12" t="s">
        <v>77</v>
      </c>
      <c r="AY932" s="164" t="s">
        <v>146</v>
      </c>
    </row>
    <row r="933" spans="2:65" s="14" customFormat="1" ht="11.25">
      <c r="B933" s="183"/>
      <c r="D933" s="144" t="s">
        <v>476</v>
      </c>
      <c r="E933" s="184" t="s">
        <v>21</v>
      </c>
      <c r="F933" s="185" t="s">
        <v>3620</v>
      </c>
      <c r="H933" s="184" t="s">
        <v>21</v>
      </c>
      <c r="I933" s="186"/>
      <c r="L933" s="183"/>
      <c r="M933" s="187"/>
      <c r="T933" s="188"/>
      <c r="AT933" s="184" t="s">
        <v>476</v>
      </c>
      <c r="AU933" s="184" t="s">
        <v>86</v>
      </c>
      <c r="AV933" s="14" t="s">
        <v>84</v>
      </c>
      <c r="AW933" s="14" t="s">
        <v>38</v>
      </c>
      <c r="AX933" s="14" t="s">
        <v>77</v>
      </c>
      <c r="AY933" s="184" t="s">
        <v>146</v>
      </c>
    </row>
    <row r="934" spans="2:65" s="12" customFormat="1" ht="11.25">
      <c r="B934" s="163"/>
      <c r="D934" s="144" t="s">
        <v>476</v>
      </c>
      <c r="E934" s="164" t="s">
        <v>21</v>
      </c>
      <c r="F934" s="165" t="s">
        <v>3621</v>
      </c>
      <c r="H934" s="166">
        <v>7.57</v>
      </c>
      <c r="I934" s="167"/>
      <c r="L934" s="163"/>
      <c r="M934" s="168"/>
      <c r="T934" s="169"/>
      <c r="AT934" s="164" t="s">
        <v>476</v>
      </c>
      <c r="AU934" s="164" t="s">
        <v>86</v>
      </c>
      <c r="AV934" s="12" t="s">
        <v>86</v>
      </c>
      <c r="AW934" s="12" t="s">
        <v>38</v>
      </c>
      <c r="AX934" s="12" t="s">
        <v>77</v>
      </c>
      <c r="AY934" s="164" t="s">
        <v>146</v>
      </c>
    </row>
    <row r="935" spans="2:65" s="12" customFormat="1" ht="11.25">
      <c r="B935" s="163"/>
      <c r="D935" s="144" t="s">
        <v>476</v>
      </c>
      <c r="E935" s="164" t="s">
        <v>21</v>
      </c>
      <c r="F935" s="165" t="s">
        <v>3622</v>
      </c>
      <c r="H935" s="166">
        <v>29.5</v>
      </c>
      <c r="I935" s="167"/>
      <c r="L935" s="163"/>
      <c r="M935" s="168"/>
      <c r="T935" s="169"/>
      <c r="AT935" s="164" t="s">
        <v>476</v>
      </c>
      <c r="AU935" s="164" t="s">
        <v>86</v>
      </c>
      <c r="AV935" s="12" t="s">
        <v>86</v>
      </c>
      <c r="AW935" s="12" t="s">
        <v>38</v>
      </c>
      <c r="AX935" s="12" t="s">
        <v>77</v>
      </c>
      <c r="AY935" s="164" t="s">
        <v>146</v>
      </c>
    </row>
    <row r="936" spans="2:65" s="13" customFormat="1" ht="11.25">
      <c r="B936" s="170"/>
      <c r="D936" s="144" t="s">
        <v>476</v>
      </c>
      <c r="E936" s="171" t="s">
        <v>3037</v>
      </c>
      <c r="F936" s="172" t="s">
        <v>479</v>
      </c>
      <c r="H936" s="173">
        <v>58.67</v>
      </c>
      <c r="I936" s="174"/>
      <c r="L936" s="170"/>
      <c r="M936" s="175"/>
      <c r="T936" s="176"/>
      <c r="AT936" s="171" t="s">
        <v>476</v>
      </c>
      <c r="AU936" s="171" t="s">
        <v>86</v>
      </c>
      <c r="AV936" s="13" t="s">
        <v>168</v>
      </c>
      <c r="AW936" s="13" t="s">
        <v>38</v>
      </c>
      <c r="AX936" s="13" t="s">
        <v>84</v>
      </c>
      <c r="AY936" s="171" t="s">
        <v>146</v>
      </c>
    </row>
    <row r="937" spans="2:65" s="1" customFormat="1" ht="16.5" customHeight="1">
      <c r="B937" s="33"/>
      <c r="C937" s="130" t="s">
        <v>1840</v>
      </c>
      <c r="D937" s="130" t="s">
        <v>147</v>
      </c>
      <c r="E937" s="131" t="s">
        <v>2240</v>
      </c>
      <c r="F937" s="132" t="s">
        <v>2241</v>
      </c>
      <c r="G937" s="133" t="s">
        <v>251</v>
      </c>
      <c r="H937" s="134">
        <v>58.67</v>
      </c>
      <c r="I937" s="135"/>
      <c r="J937" s="136">
        <f>ROUND(I937*H937,2)</f>
        <v>0</v>
      </c>
      <c r="K937" s="132" t="s">
        <v>967</v>
      </c>
      <c r="L937" s="137"/>
      <c r="M937" s="138" t="s">
        <v>21</v>
      </c>
      <c r="N937" s="139" t="s">
        <v>48</v>
      </c>
      <c r="P937" s="140">
        <f>O937*H937</f>
        <v>0</v>
      </c>
      <c r="Q937" s="140">
        <v>3.5E-4</v>
      </c>
      <c r="R937" s="140">
        <f>Q937*H937</f>
        <v>2.0534500000000001E-2</v>
      </c>
      <c r="S937" s="140">
        <v>0</v>
      </c>
      <c r="T937" s="141">
        <f>S937*H937</f>
        <v>0</v>
      </c>
      <c r="AR937" s="142" t="s">
        <v>295</v>
      </c>
      <c r="AT937" s="142" t="s">
        <v>147</v>
      </c>
      <c r="AU937" s="142" t="s">
        <v>86</v>
      </c>
      <c r="AY937" s="18" t="s">
        <v>146</v>
      </c>
      <c r="BE937" s="143">
        <f>IF(N937="základní",J937,0)</f>
        <v>0</v>
      </c>
      <c r="BF937" s="143">
        <f>IF(N937="snížená",J937,0)</f>
        <v>0</v>
      </c>
      <c r="BG937" s="143">
        <f>IF(N937="zákl. přenesená",J937,0)</f>
        <v>0</v>
      </c>
      <c r="BH937" s="143">
        <f>IF(N937="sníž. přenesená",J937,0)</f>
        <v>0</v>
      </c>
      <c r="BI937" s="143">
        <f>IF(N937="nulová",J937,0)</f>
        <v>0</v>
      </c>
      <c r="BJ937" s="18" t="s">
        <v>84</v>
      </c>
      <c r="BK937" s="143">
        <f>ROUND(I937*H937,2)</f>
        <v>0</v>
      </c>
      <c r="BL937" s="18" t="s">
        <v>228</v>
      </c>
      <c r="BM937" s="142" t="s">
        <v>3623</v>
      </c>
    </row>
    <row r="938" spans="2:65" s="1" customFormat="1" ht="11.25">
      <c r="B938" s="33"/>
      <c r="D938" s="144" t="s">
        <v>154</v>
      </c>
      <c r="F938" s="145" t="s">
        <v>2241</v>
      </c>
      <c r="I938" s="146"/>
      <c r="L938" s="33"/>
      <c r="M938" s="147"/>
      <c r="T938" s="54"/>
      <c r="AT938" s="18" t="s">
        <v>154</v>
      </c>
      <c r="AU938" s="18" t="s">
        <v>86</v>
      </c>
    </row>
    <row r="939" spans="2:65" s="12" customFormat="1" ht="11.25">
      <c r="B939" s="163"/>
      <c r="D939" s="144" t="s">
        <v>476</v>
      </c>
      <c r="E939" s="164" t="s">
        <v>21</v>
      </c>
      <c r="F939" s="165" t="s">
        <v>3037</v>
      </c>
      <c r="H939" s="166">
        <v>58.67</v>
      </c>
      <c r="I939" s="167"/>
      <c r="L939" s="163"/>
      <c r="M939" s="168"/>
      <c r="T939" s="169"/>
      <c r="AT939" s="164" t="s">
        <v>476</v>
      </c>
      <c r="AU939" s="164" t="s">
        <v>86</v>
      </c>
      <c r="AV939" s="12" t="s">
        <v>86</v>
      </c>
      <c r="AW939" s="12" t="s">
        <v>38</v>
      </c>
      <c r="AX939" s="12" t="s">
        <v>84</v>
      </c>
      <c r="AY939" s="164" t="s">
        <v>146</v>
      </c>
    </row>
    <row r="940" spans="2:65" s="1" customFormat="1" ht="16.5" customHeight="1">
      <c r="B940" s="33"/>
      <c r="C940" s="149" t="s">
        <v>1844</v>
      </c>
      <c r="D940" s="149" t="s">
        <v>195</v>
      </c>
      <c r="E940" s="150" t="s">
        <v>2252</v>
      </c>
      <c r="F940" s="151" t="s">
        <v>2253</v>
      </c>
      <c r="G940" s="152" t="s">
        <v>472</v>
      </c>
      <c r="H940" s="153">
        <v>2.1000000000000001E-2</v>
      </c>
      <c r="I940" s="154"/>
      <c r="J940" s="155">
        <f>ROUND(I940*H940,2)</f>
        <v>0</v>
      </c>
      <c r="K940" s="151" t="s">
        <v>967</v>
      </c>
      <c r="L940" s="33"/>
      <c r="M940" s="156" t="s">
        <v>21</v>
      </c>
      <c r="N940" s="157" t="s">
        <v>48</v>
      </c>
      <c r="P940" s="140">
        <f>O940*H940</f>
        <v>0</v>
      </c>
      <c r="Q940" s="140">
        <v>0</v>
      </c>
      <c r="R940" s="140">
        <f>Q940*H940</f>
        <v>0</v>
      </c>
      <c r="S940" s="140">
        <v>0</v>
      </c>
      <c r="T940" s="141">
        <f>S940*H940</f>
        <v>0</v>
      </c>
      <c r="AR940" s="142" t="s">
        <v>228</v>
      </c>
      <c r="AT940" s="142" t="s">
        <v>195</v>
      </c>
      <c r="AU940" s="142" t="s">
        <v>86</v>
      </c>
      <c r="AY940" s="18" t="s">
        <v>146</v>
      </c>
      <c r="BE940" s="143">
        <f>IF(N940="základní",J940,0)</f>
        <v>0</v>
      </c>
      <c r="BF940" s="143">
        <f>IF(N940="snížená",J940,0)</f>
        <v>0</v>
      </c>
      <c r="BG940" s="143">
        <f>IF(N940="zákl. přenesená",J940,0)</f>
        <v>0</v>
      </c>
      <c r="BH940" s="143">
        <f>IF(N940="sníž. přenesená",J940,0)</f>
        <v>0</v>
      </c>
      <c r="BI940" s="143">
        <f>IF(N940="nulová",J940,0)</f>
        <v>0</v>
      </c>
      <c r="BJ940" s="18" t="s">
        <v>84</v>
      </c>
      <c r="BK940" s="143">
        <f>ROUND(I940*H940,2)</f>
        <v>0</v>
      </c>
      <c r="BL940" s="18" t="s">
        <v>228</v>
      </c>
      <c r="BM940" s="142" t="s">
        <v>3624</v>
      </c>
    </row>
    <row r="941" spans="2:65" s="1" customFormat="1" ht="19.5">
      <c r="B941" s="33"/>
      <c r="D941" s="144" t="s">
        <v>154</v>
      </c>
      <c r="F941" s="145" t="s">
        <v>2255</v>
      </c>
      <c r="I941" s="146"/>
      <c r="L941" s="33"/>
      <c r="M941" s="147"/>
      <c r="T941" s="54"/>
      <c r="AT941" s="18" t="s">
        <v>154</v>
      </c>
      <c r="AU941" s="18" t="s">
        <v>86</v>
      </c>
    </row>
    <row r="942" spans="2:65" s="1" customFormat="1" ht="11.25">
      <c r="B942" s="33"/>
      <c r="D942" s="181" t="s">
        <v>970</v>
      </c>
      <c r="F942" s="182" t="s">
        <v>2256</v>
      </c>
      <c r="I942" s="146"/>
      <c r="L942" s="33"/>
      <c r="M942" s="147"/>
      <c r="T942" s="54"/>
      <c r="AT942" s="18" t="s">
        <v>970</v>
      </c>
      <c r="AU942" s="18" t="s">
        <v>86</v>
      </c>
    </row>
    <row r="943" spans="2:65" s="11" customFormat="1" ht="25.9" customHeight="1">
      <c r="B943" s="120"/>
      <c r="D943" s="121" t="s">
        <v>76</v>
      </c>
      <c r="E943" s="122" t="s">
        <v>147</v>
      </c>
      <c r="F943" s="122" t="s">
        <v>389</v>
      </c>
      <c r="I943" s="123"/>
      <c r="J943" s="124">
        <f>BK943</f>
        <v>0</v>
      </c>
      <c r="L943" s="120"/>
      <c r="M943" s="125"/>
      <c r="P943" s="126">
        <f>P944</f>
        <v>0</v>
      </c>
      <c r="R943" s="126">
        <f>R944</f>
        <v>0.10926299999999999</v>
      </c>
      <c r="T943" s="127">
        <f>T944</f>
        <v>0</v>
      </c>
      <c r="AR943" s="121" t="s">
        <v>163</v>
      </c>
      <c r="AT943" s="128" t="s">
        <v>76</v>
      </c>
      <c r="AU943" s="128" t="s">
        <v>77</v>
      </c>
      <c r="AY943" s="121" t="s">
        <v>146</v>
      </c>
      <c r="BK943" s="129">
        <f>BK944</f>
        <v>0</v>
      </c>
    </row>
    <row r="944" spans="2:65" s="11" customFormat="1" ht="22.9" customHeight="1">
      <c r="B944" s="120"/>
      <c r="D944" s="121" t="s">
        <v>76</v>
      </c>
      <c r="E944" s="158" t="s">
        <v>3625</v>
      </c>
      <c r="F944" s="158" t="s">
        <v>3626</v>
      </c>
      <c r="I944" s="123"/>
      <c r="J944" s="159">
        <f>BK944</f>
        <v>0</v>
      </c>
      <c r="L944" s="120"/>
      <c r="M944" s="125"/>
      <c r="P944" s="126">
        <f>SUM(P945:P953)</f>
        <v>0</v>
      </c>
      <c r="R944" s="126">
        <f>SUM(R945:R953)</f>
        <v>0.10926299999999999</v>
      </c>
      <c r="T944" s="127">
        <f>SUM(T945:T953)</f>
        <v>0</v>
      </c>
      <c r="AR944" s="121" t="s">
        <v>163</v>
      </c>
      <c r="AT944" s="128" t="s">
        <v>76</v>
      </c>
      <c r="AU944" s="128" t="s">
        <v>84</v>
      </c>
      <c r="AY944" s="121" t="s">
        <v>146</v>
      </c>
      <c r="BK944" s="129">
        <f>SUM(BK945:BK953)</f>
        <v>0</v>
      </c>
    </row>
    <row r="945" spans="2:65" s="1" customFormat="1" ht="16.5" customHeight="1">
      <c r="B945" s="33"/>
      <c r="C945" s="149" t="s">
        <v>1850</v>
      </c>
      <c r="D945" s="149" t="s">
        <v>195</v>
      </c>
      <c r="E945" s="150" t="s">
        <v>3627</v>
      </c>
      <c r="F945" s="151" t="s">
        <v>3628</v>
      </c>
      <c r="G945" s="152" t="s">
        <v>251</v>
      </c>
      <c r="H945" s="153">
        <v>3.01</v>
      </c>
      <c r="I945" s="154"/>
      <c r="J945" s="155">
        <f>ROUND(I945*H945,2)</f>
        <v>0</v>
      </c>
      <c r="K945" s="151" t="s">
        <v>967</v>
      </c>
      <c r="L945" s="33"/>
      <c r="M945" s="156" t="s">
        <v>21</v>
      </c>
      <c r="N945" s="157" t="s">
        <v>48</v>
      </c>
      <c r="P945" s="140">
        <f>O945*H945</f>
        <v>0</v>
      </c>
      <c r="Q945" s="140">
        <v>1.8000000000000001E-4</v>
      </c>
      <c r="R945" s="140">
        <f>Q945*H945</f>
        <v>5.4179999999999994E-4</v>
      </c>
      <c r="S945" s="140">
        <v>0</v>
      </c>
      <c r="T945" s="141">
        <f>S945*H945</f>
        <v>0</v>
      </c>
      <c r="AR945" s="142" t="s">
        <v>152</v>
      </c>
      <c r="AT945" s="142" t="s">
        <v>195</v>
      </c>
      <c r="AU945" s="142" t="s">
        <v>86</v>
      </c>
      <c r="AY945" s="18" t="s">
        <v>146</v>
      </c>
      <c r="BE945" s="143">
        <f>IF(N945="základní",J945,0)</f>
        <v>0</v>
      </c>
      <c r="BF945" s="143">
        <f>IF(N945="snížená",J945,0)</f>
        <v>0</v>
      </c>
      <c r="BG945" s="143">
        <f>IF(N945="zákl. přenesená",J945,0)</f>
        <v>0</v>
      </c>
      <c r="BH945" s="143">
        <f>IF(N945="sníž. přenesená",J945,0)</f>
        <v>0</v>
      </c>
      <c r="BI945" s="143">
        <f>IF(N945="nulová",J945,0)</f>
        <v>0</v>
      </c>
      <c r="BJ945" s="18" t="s">
        <v>84</v>
      </c>
      <c r="BK945" s="143">
        <f>ROUND(I945*H945,2)</f>
        <v>0</v>
      </c>
      <c r="BL945" s="18" t="s">
        <v>152</v>
      </c>
      <c r="BM945" s="142" t="s">
        <v>3629</v>
      </c>
    </row>
    <row r="946" spans="2:65" s="1" customFormat="1" ht="11.25">
      <c r="B946" s="33"/>
      <c r="D946" s="144" t="s">
        <v>154</v>
      </c>
      <c r="F946" s="145" t="s">
        <v>3630</v>
      </c>
      <c r="I946" s="146"/>
      <c r="L946" s="33"/>
      <c r="M946" s="147"/>
      <c r="T946" s="54"/>
      <c r="AT946" s="18" t="s">
        <v>154</v>
      </c>
      <c r="AU946" s="18" t="s">
        <v>86</v>
      </c>
    </row>
    <row r="947" spans="2:65" s="1" customFormat="1" ht="11.25">
      <c r="B947" s="33"/>
      <c r="D947" s="181" t="s">
        <v>970</v>
      </c>
      <c r="F947" s="182" t="s">
        <v>3631</v>
      </c>
      <c r="I947" s="146"/>
      <c r="L947" s="33"/>
      <c r="M947" s="147"/>
      <c r="T947" s="54"/>
      <c r="AT947" s="18" t="s">
        <v>970</v>
      </c>
      <c r="AU947" s="18" t="s">
        <v>86</v>
      </c>
    </row>
    <row r="948" spans="2:65" s="14" customFormat="1" ht="11.25">
      <c r="B948" s="183"/>
      <c r="D948" s="144" t="s">
        <v>476</v>
      </c>
      <c r="E948" s="184" t="s">
        <v>21</v>
      </c>
      <c r="F948" s="185" t="s">
        <v>3632</v>
      </c>
      <c r="H948" s="184" t="s">
        <v>21</v>
      </c>
      <c r="I948" s="186"/>
      <c r="L948" s="183"/>
      <c r="M948" s="187"/>
      <c r="T948" s="188"/>
      <c r="AT948" s="184" t="s">
        <v>476</v>
      </c>
      <c r="AU948" s="184" t="s">
        <v>86</v>
      </c>
      <c r="AV948" s="14" t="s">
        <v>84</v>
      </c>
      <c r="AW948" s="14" t="s">
        <v>38</v>
      </c>
      <c r="AX948" s="14" t="s">
        <v>77</v>
      </c>
      <c r="AY948" s="184" t="s">
        <v>146</v>
      </c>
    </row>
    <row r="949" spans="2:65" s="12" customFormat="1" ht="11.25">
      <c r="B949" s="163"/>
      <c r="D949" s="144" t="s">
        <v>476</v>
      </c>
      <c r="E949" s="164" t="s">
        <v>21</v>
      </c>
      <c r="F949" s="165" t="s">
        <v>3633</v>
      </c>
      <c r="H949" s="166">
        <v>3.01</v>
      </c>
      <c r="I949" s="167"/>
      <c r="L949" s="163"/>
      <c r="M949" s="168"/>
      <c r="T949" s="169"/>
      <c r="AT949" s="164" t="s">
        <v>476</v>
      </c>
      <c r="AU949" s="164" t="s">
        <v>86</v>
      </c>
      <c r="AV949" s="12" t="s">
        <v>86</v>
      </c>
      <c r="AW949" s="12" t="s">
        <v>38</v>
      </c>
      <c r="AX949" s="12" t="s">
        <v>84</v>
      </c>
      <c r="AY949" s="164" t="s">
        <v>146</v>
      </c>
    </row>
    <row r="950" spans="2:65" s="1" customFormat="1" ht="16.5" customHeight="1">
      <c r="B950" s="33"/>
      <c r="C950" s="130" t="s">
        <v>1858</v>
      </c>
      <c r="D950" s="130" t="s">
        <v>147</v>
      </c>
      <c r="E950" s="131" t="s">
        <v>3634</v>
      </c>
      <c r="F950" s="132" t="s">
        <v>3635</v>
      </c>
      <c r="G950" s="133" t="s">
        <v>251</v>
      </c>
      <c r="H950" s="134">
        <v>3.01</v>
      </c>
      <c r="I950" s="135"/>
      <c r="J950" s="136">
        <f>ROUND(I950*H950,2)</f>
        <v>0</v>
      </c>
      <c r="K950" s="132" t="s">
        <v>967</v>
      </c>
      <c r="L950" s="137"/>
      <c r="M950" s="138" t="s">
        <v>21</v>
      </c>
      <c r="N950" s="139" t="s">
        <v>48</v>
      </c>
      <c r="P950" s="140">
        <f>O950*H950</f>
        <v>0</v>
      </c>
      <c r="Q950" s="140">
        <v>3.6119999999999999E-2</v>
      </c>
      <c r="R950" s="140">
        <f>Q950*H950</f>
        <v>0.10872119999999999</v>
      </c>
      <c r="S950" s="140">
        <v>0</v>
      </c>
      <c r="T950" s="141">
        <f>S950*H950</f>
        <v>0</v>
      </c>
      <c r="AR950" s="142" t="s">
        <v>844</v>
      </c>
      <c r="AT950" s="142" t="s">
        <v>147</v>
      </c>
      <c r="AU950" s="142" t="s">
        <v>86</v>
      </c>
      <c r="AY950" s="18" t="s">
        <v>146</v>
      </c>
      <c r="BE950" s="143">
        <f>IF(N950="základní",J950,0)</f>
        <v>0</v>
      </c>
      <c r="BF950" s="143">
        <f>IF(N950="snížená",J950,0)</f>
        <v>0</v>
      </c>
      <c r="BG950" s="143">
        <f>IF(N950="zákl. přenesená",J950,0)</f>
        <v>0</v>
      </c>
      <c r="BH950" s="143">
        <f>IF(N950="sníž. přenesená",J950,0)</f>
        <v>0</v>
      </c>
      <c r="BI950" s="143">
        <f>IF(N950="nulová",J950,0)</f>
        <v>0</v>
      </c>
      <c r="BJ950" s="18" t="s">
        <v>84</v>
      </c>
      <c r="BK950" s="143">
        <f>ROUND(I950*H950,2)</f>
        <v>0</v>
      </c>
      <c r="BL950" s="18" t="s">
        <v>844</v>
      </c>
      <c r="BM950" s="142" t="s">
        <v>3636</v>
      </c>
    </row>
    <row r="951" spans="2:65" s="1" customFormat="1" ht="11.25">
      <c r="B951" s="33"/>
      <c r="D951" s="144" t="s">
        <v>154</v>
      </c>
      <c r="F951" s="145" t="s">
        <v>3635</v>
      </c>
      <c r="I951" s="146"/>
      <c r="L951" s="33"/>
      <c r="M951" s="147"/>
      <c r="T951" s="54"/>
      <c r="AT951" s="18" t="s">
        <v>154</v>
      </c>
      <c r="AU951" s="18" t="s">
        <v>86</v>
      </c>
    </row>
    <row r="952" spans="2:65" s="14" customFormat="1" ht="11.25">
      <c r="B952" s="183"/>
      <c r="D952" s="144" t="s">
        <v>476</v>
      </c>
      <c r="E952" s="184" t="s">
        <v>21</v>
      </c>
      <c r="F952" s="185" t="s">
        <v>3632</v>
      </c>
      <c r="H952" s="184" t="s">
        <v>21</v>
      </c>
      <c r="I952" s="186"/>
      <c r="L952" s="183"/>
      <c r="M952" s="187"/>
      <c r="T952" s="188"/>
      <c r="AT952" s="184" t="s">
        <v>476</v>
      </c>
      <c r="AU952" s="184" t="s">
        <v>86</v>
      </c>
      <c r="AV952" s="14" t="s">
        <v>84</v>
      </c>
      <c r="AW952" s="14" t="s">
        <v>38</v>
      </c>
      <c r="AX952" s="14" t="s">
        <v>77</v>
      </c>
      <c r="AY952" s="184" t="s">
        <v>146</v>
      </c>
    </row>
    <row r="953" spans="2:65" s="12" customFormat="1" ht="11.25">
      <c r="B953" s="163"/>
      <c r="D953" s="144" t="s">
        <v>476</v>
      </c>
      <c r="E953" s="164" t="s">
        <v>21</v>
      </c>
      <c r="F953" s="165" t="s">
        <v>3633</v>
      </c>
      <c r="H953" s="166">
        <v>3.01</v>
      </c>
      <c r="I953" s="167"/>
      <c r="L953" s="163"/>
      <c r="M953" s="196"/>
      <c r="N953" s="197"/>
      <c r="O953" s="197"/>
      <c r="P953" s="197"/>
      <c r="Q953" s="197"/>
      <c r="R953" s="197"/>
      <c r="S953" s="197"/>
      <c r="T953" s="198"/>
      <c r="AT953" s="164" t="s">
        <v>476</v>
      </c>
      <c r="AU953" s="164" t="s">
        <v>86</v>
      </c>
      <c r="AV953" s="12" t="s">
        <v>86</v>
      </c>
      <c r="AW953" s="12" t="s">
        <v>38</v>
      </c>
      <c r="AX953" s="12" t="s">
        <v>84</v>
      </c>
      <c r="AY953" s="164" t="s">
        <v>146</v>
      </c>
    </row>
    <row r="954" spans="2:65" s="1" customFormat="1" ht="6.95" customHeight="1">
      <c r="B954" s="42"/>
      <c r="C954" s="43"/>
      <c r="D954" s="43"/>
      <c r="E954" s="43"/>
      <c r="F954" s="43"/>
      <c r="G954" s="43"/>
      <c r="H954" s="43"/>
      <c r="I954" s="43"/>
      <c r="J954" s="43"/>
      <c r="K954" s="43"/>
      <c r="L954" s="33"/>
    </row>
  </sheetData>
  <sheetProtection algorithmName="SHA-512" hashValue="xkXj3RssF4kO03mC3CLODTN90mpklV8z3EkLR8RXN6VMug6jllGRRiQB/9EiAnYXNWik88SFD2x44odp8Aek7g==" saltValue="ywdrjaMGUh5bKbyJ90i67g8djIGZAluYWjfvpP6GuwF8N8JsrWGxVvF52tDHJTUzToxWpdqNjOd1H4VEJ5MPfQ==" spinCount="100000" sheet="1" objects="1" scenarios="1" formatColumns="0" formatRows="0" autoFilter="0"/>
  <autoFilter ref="C99:K953" xr:uid="{00000000-0009-0000-0000-000008000000}"/>
  <mergeCells count="12">
    <mergeCell ref="E92:H92"/>
    <mergeCell ref="L2:V2"/>
    <mergeCell ref="E50:H50"/>
    <mergeCell ref="E52:H52"/>
    <mergeCell ref="E54:H54"/>
    <mergeCell ref="E88:H88"/>
    <mergeCell ref="E90:H90"/>
    <mergeCell ref="E7:H7"/>
    <mergeCell ref="E9:H9"/>
    <mergeCell ref="E11:H11"/>
    <mergeCell ref="E20:H20"/>
    <mergeCell ref="E29:H29"/>
  </mergeCells>
  <hyperlinks>
    <hyperlink ref="F105" r:id="rId1" xr:uid="{00000000-0004-0000-0800-000000000000}"/>
    <hyperlink ref="F112" r:id="rId2" xr:uid="{00000000-0004-0000-0800-000001000000}"/>
    <hyperlink ref="F117" r:id="rId3" xr:uid="{00000000-0004-0000-0800-000002000000}"/>
    <hyperlink ref="F121" r:id="rId4" xr:uid="{00000000-0004-0000-0800-000003000000}"/>
    <hyperlink ref="F128" r:id="rId5" xr:uid="{00000000-0004-0000-0800-000004000000}"/>
    <hyperlink ref="F138" r:id="rId6" xr:uid="{00000000-0004-0000-0800-000005000000}"/>
    <hyperlink ref="F149" r:id="rId7" xr:uid="{00000000-0004-0000-0800-000006000000}"/>
    <hyperlink ref="F157" r:id="rId8" xr:uid="{00000000-0004-0000-0800-000007000000}"/>
    <hyperlink ref="F177" r:id="rId9" xr:uid="{00000000-0004-0000-0800-000008000000}"/>
    <hyperlink ref="F195" r:id="rId10" xr:uid="{00000000-0004-0000-0800-000009000000}"/>
    <hyperlink ref="F199" r:id="rId11" xr:uid="{00000000-0004-0000-0800-00000A000000}"/>
    <hyperlink ref="F208" r:id="rId12" xr:uid="{00000000-0004-0000-0800-00000B000000}"/>
    <hyperlink ref="F220" r:id="rId13" xr:uid="{00000000-0004-0000-0800-00000C000000}"/>
    <hyperlink ref="F226" r:id="rId14" xr:uid="{00000000-0004-0000-0800-00000D000000}"/>
    <hyperlink ref="F230" r:id="rId15" xr:uid="{00000000-0004-0000-0800-00000E000000}"/>
    <hyperlink ref="F263" r:id="rId16" xr:uid="{00000000-0004-0000-0800-00000F000000}"/>
    <hyperlink ref="F268" r:id="rId17" xr:uid="{00000000-0004-0000-0800-000010000000}"/>
    <hyperlink ref="F288" r:id="rId18" xr:uid="{00000000-0004-0000-0800-000011000000}"/>
    <hyperlink ref="F296" r:id="rId19" xr:uid="{00000000-0004-0000-0800-000012000000}"/>
    <hyperlink ref="F304" r:id="rId20" xr:uid="{00000000-0004-0000-0800-000013000000}"/>
    <hyperlink ref="F308" r:id="rId21" xr:uid="{00000000-0004-0000-0800-000014000000}"/>
    <hyperlink ref="F313" r:id="rId22" xr:uid="{00000000-0004-0000-0800-000015000000}"/>
    <hyperlink ref="F321" r:id="rId23" xr:uid="{00000000-0004-0000-0800-000016000000}"/>
    <hyperlink ref="F336" r:id="rId24" xr:uid="{00000000-0004-0000-0800-000017000000}"/>
    <hyperlink ref="F343" r:id="rId25" xr:uid="{00000000-0004-0000-0800-000018000000}"/>
    <hyperlink ref="F351" r:id="rId26" xr:uid="{00000000-0004-0000-0800-000019000000}"/>
    <hyperlink ref="F358" r:id="rId27" xr:uid="{00000000-0004-0000-0800-00001A000000}"/>
    <hyperlink ref="F365" r:id="rId28" xr:uid="{00000000-0004-0000-0800-00001B000000}"/>
    <hyperlink ref="F370" r:id="rId29" xr:uid="{00000000-0004-0000-0800-00001C000000}"/>
    <hyperlink ref="F378" r:id="rId30" xr:uid="{00000000-0004-0000-0800-00001D000000}"/>
    <hyperlink ref="F385" r:id="rId31" xr:uid="{00000000-0004-0000-0800-00001E000000}"/>
    <hyperlink ref="F399" r:id="rId32" xr:uid="{00000000-0004-0000-0800-00001F000000}"/>
    <hyperlink ref="F407" r:id="rId33" xr:uid="{00000000-0004-0000-0800-000020000000}"/>
    <hyperlink ref="F412" r:id="rId34" xr:uid="{00000000-0004-0000-0800-000021000000}"/>
    <hyperlink ref="F417" r:id="rId35" xr:uid="{00000000-0004-0000-0800-000022000000}"/>
    <hyperlink ref="F422" r:id="rId36" xr:uid="{00000000-0004-0000-0800-000023000000}"/>
    <hyperlink ref="F440" r:id="rId37" xr:uid="{00000000-0004-0000-0800-000024000000}"/>
    <hyperlink ref="F465" r:id="rId38" xr:uid="{00000000-0004-0000-0800-000025000000}"/>
    <hyperlink ref="F469" r:id="rId39" xr:uid="{00000000-0004-0000-0800-000026000000}"/>
    <hyperlink ref="F484" r:id="rId40" xr:uid="{00000000-0004-0000-0800-000027000000}"/>
    <hyperlink ref="F497" r:id="rId41" xr:uid="{00000000-0004-0000-0800-000028000000}"/>
    <hyperlink ref="F529" r:id="rId42" xr:uid="{00000000-0004-0000-0800-000029000000}"/>
    <hyperlink ref="F542" r:id="rId43" xr:uid="{00000000-0004-0000-0800-00002A000000}"/>
    <hyperlink ref="F549" r:id="rId44" xr:uid="{00000000-0004-0000-0800-00002B000000}"/>
    <hyperlink ref="F557" r:id="rId45" xr:uid="{00000000-0004-0000-0800-00002C000000}"/>
    <hyperlink ref="F563" r:id="rId46" xr:uid="{00000000-0004-0000-0800-00002D000000}"/>
    <hyperlink ref="F574" r:id="rId47" xr:uid="{00000000-0004-0000-0800-00002E000000}"/>
    <hyperlink ref="F583" r:id="rId48" xr:uid="{00000000-0004-0000-0800-00002F000000}"/>
    <hyperlink ref="F596" r:id="rId49" xr:uid="{00000000-0004-0000-0800-000030000000}"/>
    <hyperlink ref="F601" r:id="rId50" xr:uid="{00000000-0004-0000-0800-000031000000}"/>
    <hyperlink ref="F618" r:id="rId51" xr:uid="{00000000-0004-0000-0800-000032000000}"/>
    <hyperlink ref="F627" r:id="rId52" xr:uid="{00000000-0004-0000-0800-000033000000}"/>
    <hyperlink ref="F645" r:id="rId53" xr:uid="{00000000-0004-0000-0800-000034000000}"/>
    <hyperlink ref="F656" r:id="rId54" xr:uid="{00000000-0004-0000-0800-000035000000}"/>
    <hyperlink ref="F665" r:id="rId55" xr:uid="{00000000-0004-0000-0800-000036000000}"/>
    <hyperlink ref="F676" r:id="rId56" xr:uid="{00000000-0004-0000-0800-000037000000}"/>
    <hyperlink ref="F713" r:id="rId57" xr:uid="{00000000-0004-0000-0800-000038000000}"/>
    <hyperlink ref="F723" r:id="rId58" xr:uid="{00000000-0004-0000-0800-000039000000}"/>
    <hyperlink ref="F734" r:id="rId59" xr:uid="{00000000-0004-0000-0800-00003A000000}"/>
    <hyperlink ref="F744" r:id="rId60" xr:uid="{00000000-0004-0000-0800-00003B000000}"/>
    <hyperlink ref="F749" r:id="rId61" xr:uid="{00000000-0004-0000-0800-00003C000000}"/>
    <hyperlink ref="F786" r:id="rId62" xr:uid="{00000000-0004-0000-0800-00003D000000}"/>
    <hyperlink ref="F806" r:id="rId63" xr:uid="{00000000-0004-0000-0800-00003E000000}"/>
    <hyperlink ref="F833" r:id="rId64" xr:uid="{00000000-0004-0000-0800-00003F000000}"/>
    <hyperlink ref="F864" r:id="rId65" xr:uid="{00000000-0004-0000-0800-000040000000}"/>
    <hyperlink ref="F874" r:id="rId66" xr:uid="{00000000-0004-0000-0800-000041000000}"/>
    <hyperlink ref="F901" r:id="rId67" xr:uid="{00000000-0004-0000-0800-000042000000}"/>
    <hyperlink ref="F922" r:id="rId68" xr:uid="{00000000-0004-0000-0800-000043000000}"/>
    <hyperlink ref="F928" r:id="rId69" xr:uid="{00000000-0004-0000-0800-000044000000}"/>
    <hyperlink ref="F942" r:id="rId70" xr:uid="{00000000-0004-0000-0800-000045000000}"/>
    <hyperlink ref="F947" r:id="rId71" xr:uid="{00000000-0004-0000-0800-000046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7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65ECA69B4CC39459CF879808734A6B5" ma:contentTypeVersion="17" ma:contentTypeDescription="Vytvoří nový dokument" ma:contentTypeScope="" ma:versionID="8467d14f9a895a2e9c48e9345acf43d3">
  <xsd:schema xmlns:xsd="http://www.w3.org/2001/XMLSchema" xmlns:xs="http://www.w3.org/2001/XMLSchema" xmlns:p="http://schemas.microsoft.com/office/2006/metadata/properties" xmlns:ns2="29ed0e5a-0378-45b4-a990-92aa170f3820" xmlns:ns3="4df82892-9f05-4115-b8bf-20a77a76b5d2" targetNamespace="http://schemas.microsoft.com/office/2006/metadata/properties" ma:root="true" ma:fieldsID="b65c87f665f9ee80bc4d1799c033bb94" ns2:_="" ns3:_="">
    <xsd:import namespace="29ed0e5a-0378-45b4-a990-92aa170f3820"/>
    <xsd:import namespace="4df82892-9f05-4115-b8bf-20a77a76b5d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ed0e5a-0378-45b4-a990-92aa170f38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Značky obrázků" ma:readOnly="false" ma:fieldId="{5cf76f15-5ced-4ddc-b409-7134ff3c332f}" ma:taxonomyMulti="true" ma:sspId="675c14e7-7a37-4663-861c-1ec0a0fc8fa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df82892-9f05-4115-b8bf-20a77a76b5d2"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element name="TaxCatchAll" ma:index="23" nillable="true" ma:displayName="Taxonomy Catch All Column" ma:hidden="true" ma:list="{da4326ac-fbff-448f-9331-72fd366025f5}" ma:internalName="TaxCatchAll" ma:showField="CatchAllData" ma:web="4df82892-9f05-4115-b8bf-20a77a76b5d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df82892-9f05-4115-b8bf-20a77a76b5d2" xsi:nil="true"/>
    <lcf76f155ced4ddcb4097134ff3c332f xmlns="29ed0e5a-0378-45b4-a990-92aa170f382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5FEB60A-4DC9-459A-B75D-CF1239777B57}"/>
</file>

<file path=customXml/itemProps2.xml><?xml version="1.0" encoding="utf-8"?>
<ds:datastoreItem xmlns:ds="http://schemas.openxmlformats.org/officeDocument/2006/customXml" ds:itemID="{D346E945-1F7C-4F3A-9813-1F1829FDD65C}"/>
</file>

<file path=customXml/itemProps3.xml><?xml version="1.0" encoding="utf-8"?>
<ds:datastoreItem xmlns:ds="http://schemas.openxmlformats.org/officeDocument/2006/customXml" ds:itemID="{27E00338-C3A9-4C85-B521-C17BEB82F2F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23</vt:i4>
      </vt:variant>
    </vt:vector>
  </HeadingPairs>
  <TitlesOfParts>
    <vt:vector size="35" baseType="lpstr">
      <vt:lpstr>Rekapitulace stavby</vt:lpstr>
      <vt:lpstr>PS 01 - Rekonstrukce stro...</vt:lpstr>
      <vt:lpstr>PS 02 - Rekonstrukce elek...</vt:lpstr>
      <vt:lpstr>SO 01 - Modernizace plata...</vt:lpstr>
      <vt:lpstr>SO 02 - Modernizace vystr...</vt:lpstr>
      <vt:lpstr>SO 03 - Venkovní osvětlen...</vt:lpstr>
      <vt:lpstr>DK - Dočasné konstrukce a...</vt:lpstr>
      <vt:lpstr>VON - Vedlejší a ostatní ...</vt:lpstr>
      <vt:lpstr>SO 01 - Splašková kanalizace</vt:lpstr>
      <vt:lpstr>VON - Vedlejší a ostatní ..._01</vt:lpstr>
      <vt:lpstr>Seznam figur</vt:lpstr>
      <vt:lpstr>Pokyny pro vyplnění</vt:lpstr>
      <vt:lpstr>'DK - Dočasné konstrukce a...'!Názvy_tisku</vt:lpstr>
      <vt:lpstr>'PS 01 - Rekonstrukce stro...'!Názvy_tisku</vt:lpstr>
      <vt:lpstr>'PS 02 - Rekonstrukce elek...'!Názvy_tisku</vt:lpstr>
      <vt:lpstr>'Rekapitulace stavby'!Názvy_tisku</vt:lpstr>
      <vt:lpstr>'Seznam figur'!Názvy_tisku</vt:lpstr>
      <vt:lpstr>'SO 01 - Modernizace plata...'!Názvy_tisku</vt:lpstr>
      <vt:lpstr>'SO 01 - Splašková kanalizace'!Názvy_tisku</vt:lpstr>
      <vt:lpstr>'SO 02 - Modernizace vystr...'!Názvy_tisku</vt:lpstr>
      <vt:lpstr>'SO 03 - Venkovní osvětlen...'!Názvy_tisku</vt:lpstr>
      <vt:lpstr>'VON - Vedlejší a ostatní ...'!Názvy_tisku</vt:lpstr>
      <vt:lpstr>'VON - Vedlejší a ostatní ..._01'!Názvy_tisku</vt:lpstr>
      <vt:lpstr>'DK - Dočasné konstrukce a...'!Oblast_tisku</vt:lpstr>
      <vt:lpstr>'Pokyny pro vyplnění'!Oblast_tisku</vt:lpstr>
      <vt:lpstr>'PS 01 - Rekonstrukce stro...'!Oblast_tisku</vt:lpstr>
      <vt:lpstr>'PS 02 - Rekonstrukce elek...'!Oblast_tisku</vt:lpstr>
      <vt:lpstr>'Rekapitulace stavby'!Oblast_tisku</vt:lpstr>
      <vt:lpstr>'Seznam figur'!Oblast_tisku</vt:lpstr>
      <vt:lpstr>'SO 01 - Modernizace plata...'!Oblast_tisku</vt:lpstr>
      <vt:lpstr>'SO 01 - Splašková kanalizace'!Oblast_tisku</vt:lpstr>
      <vt:lpstr>'SO 02 - Modernizace vystr...'!Oblast_tisku</vt:lpstr>
      <vt:lpstr>'SO 03 - Venkovní osvětlen...'!Oblast_tisku</vt:lpstr>
      <vt:lpstr>'VON - Vedlejší a ostatní ...'!Oblast_tisku</vt:lpstr>
      <vt:lpstr>'VON - Vedlejší a ostatní ..._01'!Oblast_tisku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Patkova, Aneta</dc:creator>
  <cp:lastModifiedBy>Patkova, Aneta</cp:lastModifiedBy>
  <cp:lastPrinted>2023-10-18T06:03:36Z</cp:lastPrinted>
  <dcterms:created xsi:type="dcterms:W3CDTF">2023-10-18T05:31:12Z</dcterms:created>
  <dcterms:modified xsi:type="dcterms:W3CDTF">2023-10-18T06:03:42Z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0x010100C65ECA69B4CC39459CF879808734A6B5</vt:lpwstr>
  </property>
  <property fmtid="{D5CDD505-2E9C-101B-9397-08002B2CF9AE}" pid="3" name="MediaServiceImageTags">
    <vt:lpwstr/>
  </property>
</Properties>
</file>