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/>
  <bookViews>
    <workbookView xWindow="65426" yWindow="65426" windowWidth="22620" windowHeight="13500" activeTab="0"/>
  </bookViews>
  <sheets>
    <sheet name="Rekapitulace stavby" sheetId="1" r:id="rId1"/>
    <sheet name="01 - elektroinstalace" sheetId="2" r:id="rId2"/>
    <sheet name="02 -  oprava krytiny" sheetId="3" r:id="rId3"/>
  </sheets>
  <definedNames>
    <definedName name="_xlnm._FilterDatabase" localSheetId="1" hidden="1">'01 - elektroinstalace'!$C$121:$K$155</definedName>
    <definedName name="_xlnm._FilterDatabase" localSheetId="2" hidden="1">'02 -  oprava krytiny'!$C$134:$K$319</definedName>
    <definedName name="_xlnm.Print_Area" localSheetId="1">'01 - elektroinstalace'!$C$4:$J$76,'01 - elektroinstalace'!$C$82:$J$103,'01 - elektroinstalace'!$C$109:$J$155</definedName>
    <definedName name="_xlnm.Print_Area" localSheetId="2">'02 -  oprava krytiny'!$C$4:$J$76,'02 -  oprava krytiny'!$C$82:$J$116,'02 -  oprava krytiny'!$C$122:$J$319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elektroinstalace'!$121:$121</definedName>
    <definedName name="_xlnm.Print_Titles" localSheetId="2">'02 -  oprava krytiny'!$134:$134</definedName>
  </definedNames>
  <calcPr calcId="191029"/>
  <extLst/>
</workbook>
</file>

<file path=xl/sharedStrings.xml><?xml version="1.0" encoding="utf-8"?>
<sst xmlns="http://schemas.openxmlformats.org/spreadsheetml/2006/main" count="2868" uniqueCount="665">
  <si>
    <t>Export Komplet</t>
  </si>
  <si>
    <t/>
  </si>
  <si>
    <t>2.0</t>
  </si>
  <si>
    <t>ZAMOK</t>
  </si>
  <si>
    <t>False</t>
  </si>
  <si>
    <t>{8ffa24c8-c5e1-4126-a594-5cf3437ce216}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</si>
  <si>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</si>
  <si>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</si>
  <si>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</si>
  <si>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</si>
  <si>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</si>
  <si>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</si>
  <si>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</si>
  <si>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</si>
  <si>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202363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</si>
  <si>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</si>
  <si>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</si>
  <si>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Praha 10, Přátelství 109 - oprava krytiny</t>
  </si>
  <si>
    <t>KSO:</t>
  </si>
  <si>
    <t>CC-CZ:</t>
  </si>
  <si>
    <t>Místo:</t>
  </si>
  <si>
    <t xml:space="preserve"> </t>
  </si>
  <si>
    <t>Datum:</t>
  </si>
  <si>
    <t>1. 10. 2023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</si>
  <si>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</si>
  <si>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</si>
  <si>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</si>
  <si>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</si>
  <si>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</si>
  <si>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</si>
  <si>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</si>
  <si>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</si>
  <si>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</si>
  <si>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</si>
  <si>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</si>
  <si>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</si>
  <si>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</si>
  <si>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</si>
  <si>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</si>
  <si>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</si>
  <si>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</si>
  <si>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</si>
  <si>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</si>
  <si>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</si>
  <si>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</si>
  <si>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</si>
  <si>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</si>
  <si>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</si>
  <si>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</si>
  <si>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</si>
  <si>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</si>
  <si>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</si>
  <si>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</si>
  <si>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</si>
  <si>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</si>
  <si>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</si>
  <si>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</si>
  <si>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</si>
  <si>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</si>
  <si>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</si>
  <si>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</si>
  <si>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</si>
  <si>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</si>
  <si>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</si>
  <si>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</si>
  <si>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</si>
  <si>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</si>
  <si>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</si>
  <si>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</si>
  <si>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</si>
  <si>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</si>
  <si>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</si>
  <si>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</si>
  <si>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</si>
  <si>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</si>
  <si>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</si>
  <si>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</si>
  <si>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</si>
  <si>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</si>
  <si>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elektroinstalace</t>
  </si>
  <si>
    <t>STA</t>
  </si>
  <si>
    <t>1</t>
  </si>
  <si>
    <t>{40d94d78-c246-4e80-9031-8e1e780ed890}</t>
  </si>
  <si>
    <t>2</t>
  </si>
  <si>
    <t>02</t>
  </si>
  <si>
    <t xml:space="preserve"> oprava krytiny</t>
  </si>
  <si>
    <t>{f7849d49-31aa-41db-8faa-654b2a22defe}</t>
  </si>
  <si>
    <t>KRYCÍ LIST SOUPISU PRACÍ</t>
  </si>
  <si>
    <t>Objekt:</t>
  </si>
  <si>
    <t>01 - elektroinstalace</t>
  </si>
  <si>
    <t>REKAPITULACE ČLENĚNÍ SOUPISU PRACÍ</t>
  </si>
  <si>
    <t>Kód dílu - Popis</t>
  </si>
  <si>
    <t>Cena celkem [CZK]</t>
  </si>
  <si>
    <t>Náklady ze soupisu prací</t>
  </si>
  <si>
    <t>-1</t>
  </si>
  <si>
    <t>D1 - Elektromontáže</t>
  </si>
  <si>
    <t xml:space="preserve">D2 - Stavební práce </t>
  </si>
  <si>
    <t xml:space="preserve">D3 - Materiály </t>
  </si>
  <si>
    <t>D4 - Dodávky zařízení (specifikace)</t>
  </si>
  <si>
    <t>D5 - HZS</t>
  </si>
  <si>
    <t>D6 - HZS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</si>
  <si>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</si>
  <si>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</si>
  <si>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</si>
  <si>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</si>
  <si>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</si>
  <si>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</si>
  <si>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</si>
  <si>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</si>
  <si>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</si>
  <si>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</si>
  <si>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</si>
  <si>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</si>
  <si>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</si>
  <si>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</si>
  <si>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Elektromontáže</t>
  </si>
  <si>
    <t>ROZPOCET</t>
  </si>
  <si>
    <t>K</t>
  </si>
  <si>
    <t>650 11-1621.R00</t>
  </si>
  <si>
    <t>Montáž  vodiče D do 10 mm bez podpěr</t>
  </si>
  <si>
    <t>ks</t>
  </si>
  <si>
    <t>4</t>
  </si>
  <si>
    <t>650 11-1711.R00</t>
  </si>
  <si>
    <t>Montáž hromosvodové svorky do 2 šroubů</t>
  </si>
  <si>
    <t>3</t>
  </si>
  <si>
    <t>650 11-1713.R00</t>
  </si>
  <si>
    <t>Montáž hromosvodové svorky nad 2 šrouby</t>
  </si>
  <si>
    <t>6</t>
  </si>
  <si>
    <t>650 11-1853.R00</t>
  </si>
  <si>
    <t>Přemístění betonového podstavce do výšky 12m, nošením a usazení podstavce</t>
  </si>
  <si>
    <t>8</t>
  </si>
  <si>
    <t>5</t>
  </si>
  <si>
    <t>650 11-1913.R00</t>
  </si>
  <si>
    <t>Montáž jímací tyče do 3m</t>
  </si>
  <si>
    <t>10</t>
  </si>
  <si>
    <t>650 11-1723.R00</t>
  </si>
  <si>
    <t>Montáž zemnící svorky na kovové konstr.</t>
  </si>
  <si>
    <t>12</t>
  </si>
  <si>
    <t>D1-001</t>
  </si>
  <si>
    <t>Montáž stříšky ochranné</t>
  </si>
  <si>
    <t>14</t>
  </si>
  <si>
    <t>7</t>
  </si>
  <si>
    <t>650 11-1819.R00</t>
  </si>
  <si>
    <t>Montáž dist. držáku oddáleného vedení do podstavce</t>
  </si>
  <si>
    <t>16</t>
  </si>
  <si>
    <t>D2</t>
  </si>
  <si>
    <t xml:space="preserve">Stavební práce </t>
  </si>
  <si>
    <t>D3</t>
  </si>
  <si>
    <t xml:space="preserve">Materiály </t>
  </si>
  <si>
    <t>354 44173.R</t>
  </si>
  <si>
    <t>Tyč jímací  N JK1,0 N</t>
  </si>
  <si>
    <t>18</t>
  </si>
  <si>
    <t>354 41544.R</t>
  </si>
  <si>
    <t>Podpěra vedení na ploché střechy PV 21</t>
  </si>
  <si>
    <t>20</t>
  </si>
  <si>
    <t>354 41860.R</t>
  </si>
  <si>
    <t>Svorka SJ 1 k jímací tyči</t>
  </si>
  <si>
    <t>22</t>
  </si>
  <si>
    <t>354 41875.R</t>
  </si>
  <si>
    <t>Svorka křížová SK pro vodič d 6-10 mm</t>
  </si>
  <si>
    <t>24</t>
  </si>
  <si>
    <t>354 41895.R</t>
  </si>
  <si>
    <t>Svorka připojovací SP kovových částí d 6-12 mm</t>
  </si>
  <si>
    <t>26</t>
  </si>
  <si>
    <t>D3-001</t>
  </si>
  <si>
    <t>Svorka na atiku PV32</t>
  </si>
  <si>
    <t>28</t>
  </si>
  <si>
    <t>354 41905.R</t>
  </si>
  <si>
    <t>Svorka připojovací SO okapových žlabů d 6-12 mm</t>
  </si>
  <si>
    <t>30</t>
  </si>
  <si>
    <t>354 41930.R</t>
  </si>
  <si>
    <t>Svorka na okapové trouby ST</t>
  </si>
  <si>
    <t>32</t>
  </si>
  <si>
    <t>D3-002</t>
  </si>
  <si>
    <t>PV 21 bk nástavec</t>
  </si>
  <si>
    <t>34</t>
  </si>
  <si>
    <t>9</t>
  </si>
  <si>
    <t>354 41312.R</t>
  </si>
  <si>
    <t>Stříška ochranná OS horní d 20 mm</t>
  </si>
  <si>
    <t>36</t>
  </si>
  <si>
    <t>354 41212.R</t>
  </si>
  <si>
    <t>Držák jímací tyče  na zeď</t>
  </si>
  <si>
    <t>38</t>
  </si>
  <si>
    <t>11</t>
  </si>
  <si>
    <t>354 41542.R02</t>
  </si>
  <si>
    <t>Podstavec jímací tyče betonový PB19</t>
  </si>
  <si>
    <t>40</t>
  </si>
  <si>
    <t>354 44180.R</t>
  </si>
  <si>
    <t>Drát 8 AlMgSi T/4</t>
  </si>
  <si>
    <t>m</t>
  </si>
  <si>
    <t>42</t>
  </si>
  <si>
    <t>D4</t>
  </si>
  <si>
    <t>Dodávky zařízení (specifikace)</t>
  </si>
  <si>
    <t>D5</t>
  </si>
  <si>
    <t>HZS</t>
  </si>
  <si>
    <t>D5-003</t>
  </si>
  <si>
    <t>Demontáže</t>
  </si>
  <si>
    <t>hod.</t>
  </si>
  <si>
    <t>44</t>
  </si>
  <si>
    <t>REVIZE</t>
  </si>
  <si>
    <t>Revize elektro</t>
  </si>
  <si>
    <t>46</t>
  </si>
  <si>
    <t>D6</t>
  </si>
  <si>
    <t>D6-001</t>
  </si>
  <si>
    <t>Doprava dodávek/hmot</t>
  </si>
  <si>
    <t>soubor</t>
  </si>
  <si>
    <t>48</t>
  </si>
  <si>
    <t>D6-002</t>
  </si>
  <si>
    <t>Přesun dodávek/hmot</t>
  </si>
  <si>
    <t>50</t>
  </si>
  <si>
    <t>D6-003</t>
  </si>
  <si>
    <t>Podružný materiál</t>
  </si>
  <si>
    <t>52</t>
  </si>
  <si>
    <t>D6-004</t>
  </si>
  <si>
    <t>Podíl přidružených výkonů a režiních nákladů</t>
  </si>
  <si>
    <t>54</t>
  </si>
  <si>
    <t>02 -  oprava krytiny</t>
  </si>
  <si>
    <t>Výzkumný ústav Praha</t>
  </si>
  <si>
    <t>626 99 491</t>
  </si>
  <si>
    <t>Ing.Dvořák Jaroslav, Údolní 843, Havlíčkův Brod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</si>
  <si>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</si>
  <si>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</si>
  <si>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</si>
  <si>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</si>
  <si>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</si>
  <si>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</si>
  <si>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</si>
  <si>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</si>
  <si>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</si>
  <si>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</si>
  <si>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</si>
  <si>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</si>
  <si>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</si>
  <si>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</si>
  <si>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</si>
  <si>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</si>
  <si>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</si>
  <si>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</si>
  <si>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VRN5 - Finanční náklady</t>
  </si>
  <si>
    <t>HSV</t>
  </si>
  <si>
    <t>Práce a dodávky HSV</t>
  </si>
  <si>
    <t>Svislé a kompletní konstrukce</t>
  </si>
  <si>
    <t>345244223</t>
  </si>
  <si>
    <t>Zídky atikové, parapetní, schodišťové a zábradelní tl 290 mm z cihel dl 290 mm</t>
  </si>
  <si>
    <t>m2</t>
  </si>
  <si>
    <t>-158917458</t>
  </si>
  <si>
    <t>VV</t>
  </si>
  <si>
    <t>2*6,28</t>
  </si>
  <si>
    <t>Vodorovné konstrukce</t>
  </si>
  <si>
    <t>417388174</t>
  </si>
  <si>
    <t>Ztužující věnec armovaný tl 25 cm pro zdi š 30 cm</t>
  </si>
  <si>
    <t>50247052</t>
  </si>
  <si>
    <t>2*2*5,72</t>
  </si>
  <si>
    <t>Úpravy povrchů, podlahy a osazování výplní</t>
  </si>
  <si>
    <t>622142001</t>
  </si>
  <si>
    <t>Potažení vnějších stěn sklovláknitým pletivem vtlačeným do tenkovrstvé hmoty</t>
  </si>
  <si>
    <t>-838394860</t>
  </si>
  <si>
    <t>2*2*1,0*5,72+4*0,35*1,0</t>
  </si>
  <si>
    <t>622211012</t>
  </si>
  <si>
    <t>Montáž kontaktního zateplení vnějších stěn lepením a mechanickým kotvením polystyrénových desek do pórobetonu tl přes 40 do 80 mm</t>
  </si>
  <si>
    <t>1272126942</t>
  </si>
  <si>
    <t>2*2*5,8*0,9+2*2*0,35*1,0</t>
  </si>
  <si>
    <t>M</t>
  </si>
  <si>
    <t>28375933</t>
  </si>
  <si>
    <t>deska EPS 70 fasádní λ=0,039 tl 50mm</t>
  </si>
  <si>
    <t>-2103958327</t>
  </si>
  <si>
    <t>22,28*1,05 'Přepočtené koeficientem množství</t>
  </si>
  <si>
    <t>622321131</t>
  </si>
  <si>
    <t>Potažení vnějších stěn vápenocementovým aktivovaným štukem tloušťky do 3 mm</t>
  </si>
  <si>
    <t>-730100853</t>
  </si>
  <si>
    <t>2*2*5,8*1,0+2*2*0,35*1,0</t>
  </si>
  <si>
    <t>622323111</t>
  </si>
  <si>
    <t>Vápenocementová omítka hladkých vnějších stěn tloušťky do 5 mm nanášená ručně</t>
  </si>
  <si>
    <t>478019262</t>
  </si>
  <si>
    <t>2*2*0,6*5,72+2*2*0,9*5,72+4*0,3*1,0</t>
  </si>
  <si>
    <t>Ostatní konstrukce a práce, bourání</t>
  </si>
  <si>
    <t>941211112</t>
  </si>
  <si>
    <t>Montáž lešení řadového rámového lehkého zatížení do 200 kg/m2 š od 0,6 do 0,9 m v přes 10 do 25 m</t>
  </si>
  <si>
    <t>-908636960</t>
  </si>
  <si>
    <t>2*13*12,5+722,8+501,98</t>
  </si>
  <si>
    <t>941211212</t>
  </si>
  <si>
    <t>Příplatek k lešení řadovému rámovému lehkému do 200 kg/m2 š od 0,6 do 0,9 m v přes 10 do 25 m za každý den použití</t>
  </si>
  <si>
    <t>-404849866</t>
  </si>
  <si>
    <t>1549,78*60</t>
  </si>
  <si>
    <t>941211812</t>
  </si>
  <si>
    <t>Demontáž lešení řadového rámového lehkého zatížení do 200 kg/m2 š od 0,6 do 0,9 m v přes 10 do 25 m</t>
  </si>
  <si>
    <t>-1386946772</t>
  </si>
  <si>
    <t>953961113</t>
  </si>
  <si>
    <t>Kotvy chemickým tmelem M 12 hl 110 mm do betonu, ŽB nebo kamene s vyvrtáním otvoru</t>
  </si>
  <si>
    <t>kus</t>
  </si>
  <si>
    <t>-950976896</t>
  </si>
  <si>
    <t>2*15</t>
  </si>
  <si>
    <t>962032230</t>
  </si>
  <si>
    <t>Bourání zdiva z cihel pálených nebo vápenopískových na MV nebo MVC do 1 m3</t>
  </si>
  <si>
    <t>m3</t>
  </si>
  <si>
    <t>1835362842</t>
  </si>
  <si>
    <t>"vybourání plynosil.tvárnic plochy střechy"</t>
  </si>
  <si>
    <t>2*2*5,72*0,2*0,15</t>
  </si>
  <si>
    <t>"bourání atikového zdiva"</t>
  </si>
  <si>
    <t>2*2*5,72*0,15*0,35</t>
  </si>
  <si>
    <t>Součet</t>
  </si>
  <si>
    <t>13</t>
  </si>
  <si>
    <t>965043321</t>
  </si>
  <si>
    <t>Bourání podkladů betonových s potěrem nebo teracem tl do 100 mm pl do 1 m2</t>
  </si>
  <si>
    <t>834043715</t>
  </si>
  <si>
    <t>"bourání bet.mazaniny plochy střechy"</t>
  </si>
  <si>
    <t>2*2*5,72*0,05*0,2</t>
  </si>
  <si>
    <t>985675111</t>
  </si>
  <si>
    <t>Bednění ztužujících věnců - zřízení</t>
  </si>
  <si>
    <t>335636470</t>
  </si>
  <si>
    <t>2*2*2,72*0,23+2*2*5,72*0,27</t>
  </si>
  <si>
    <t>985675121</t>
  </si>
  <si>
    <t>Bednění ztužujících věnců - odstranění</t>
  </si>
  <si>
    <t>-965128252</t>
  </si>
  <si>
    <t>997</t>
  </si>
  <si>
    <t>Přesun sutě</t>
  </si>
  <si>
    <t>997013153</t>
  </si>
  <si>
    <t>Vnitrostaveništní doprava suti a vybouraných hmot pro budovy v přes 9 do 12 m s omezením mechanizace</t>
  </si>
  <si>
    <t>t</t>
  </si>
  <si>
    <t>1160576727</t>
  </si>
  <si>
    <t>17</t>
  </si>
  <si>
    <t>997013501</t>
  </si>
  <si>
    <t>Odvoz suti a vybouraných hmot na skládku nebo meziskládku do 1 km se složením</t>
  </si>
  <si>
    <t>-1338215240</t>
  </si>
  <si>
    <t>997013509</t>
  </si>
  <si>
    <t>Příplatek k odvozu suti a vybouraných hmot na skládku ZKD 1 km přes 1 km</t>
  </si>
  <si>
    <t>1749363661</t>
  </si>
  <si>
    <t>5,027*18</t>
  </si>
  <si>
    <t>19</t>
  </si>
  <si>
    <t>997013631</t>
  </si>
  <si>
    <t>Poplatek za uložení na skládce (skládkovné) stavebního odpadu směsného kód odpadu 17 09 04</t>
  </si>
  <si>
    <t>1388513977</t>
  </si>
  <si>
    <t>997013847</t>
  </si>
  <si>
    <t>Poplatek za uložení na skládce (skládkovné) odpadu asfaltového s dehtem kód odpadu 17 03 01</t>
  </si>
  <si>
    <t>-1620947465</t>
  </si>
  <si>
    <t>998</t>
  </si>
  <si>
    <t>Přesun hmot</t>
  </si>
  <si>
    <t>998017002</t>
  </si>
  <si>
    <t>Přesun hmot s omezením mechanizace pro budovy v přes 6 do 12 m</t>
  </si>
  <si>
    <t>825143784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</si>
  <si>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</si>
  <si>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</si>
  <si>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</si>
  <si>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</si>
  <si>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</si>
  <si>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</si>
  <si>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970904059</t>
  </si>
  <si>
    <t>2*6,64+2*2*0,3*5,72+2*2*0,15*5,72</t>
  </si>
  <si>
    <t>23</t>
  </si>
  <si>
    <t>11163150</t>
  </si>
  <si>
    <t>lak penetrační asfaltový</t>
  </si>
  <si>
    <t>474322263</t>
  </si>
  <si>
    <t>23,576*0,0003 'Přepočtené koeficientem množství</t>
  </si>
  <si>
    <t>711131811</t>
  </si>
  <si>
    <t>Odstranění izolace protií vlhkosti vodorovné</t>
  </si>
  <si>
    <t>-563611829</t>
  </si>
  <si>
    <t>"lepenka na atice"</t>
  </si>
  <si>
    <t>2*2*5,74*(0,2+0,15+0,15)</t>
  </si>
  <si>
    <t>25</t>
  </si>
  <si>
    <t>711141559</t>
  </si>
  <si>
    <t>Provedení izolace proti vlhkosti pásy přitavením vodorovné NAIP</t>
  </si>
  <si>
    <t>-673689615</t>
  </si>
  <si>
    <t>"oprava stávající krytiny"</t>
  </si>
  <si>
    <t>0,1*2*5,95*60,0</t>
  </si>
  <si>
    <t>DEK.1010301469</t>
  </si>
  <si>
    <t>GLASTEK AL 40 MINERAL (role/7,5m2)</t>
  </si>
  <si>
    <t>254585937</t>
  </si>
  <si>
    <t>71,4*1,1655 'Přepočtené koeficientem množství</t>
  </si>
  <si>
    <t>27</t>
  </si>
  <si>
    <t>-2074944432</t>
  </si>
  <si>
    <t>"realizace podmíněna souhlasen TDI"</t>
  </si>
  <si>
    <t>2*5,95*0,5</t>
  </si>
  <si>
    <t>DEK.1010151880</t>
  </si>
  <si>
    <t>GLASTEK 40 SPECIAL MINERAL (role/7,5m2)</t>
  </si>
  <si>
    <t>-164737010</t>
  </si>
  <si>
    <t>5,95*1,1655 'Přepočtené koeficientem množství</t>
  </si>
  <si>
    <t>29</t>
  </si>
  <si>
    <t>711142559</t>
  </si>
  <si>
    <t>Provedení izolace proti zemní vlhkosti pásy přitavením svislé NAIP</t>
  </si>
  <si>
    <t>1377754456</t>
  </si>
  <si>
    <t>2*2*5,72*(0,7+0,35)</t>
  </si>
  <si>
    <t>1325606711</t>
  </si>
  <si>
    <t>31</t>
  </si>
  <si>
    <t>998711202</t>
  </si>
  <si>
    <t>Přesun hmot procentní pro izolace proti vodě, vlhkosti a plynům v objektech v přes 6 do 12 m</t>
  </si>
  <si>
    <t>%</t>
  </si>
  <si>
    <t>627205378</t>
  </si>
  <si>
    <t>712</t>
  </si>
  <si>
    <t>Povlakové krytiny</t>
  </si>
  <si>
    <t>712363604</t>
  </si>
  <si>
    <t>Provedení povlak krytiny mechanicky kotvenou do betonu TI tl přes 240 mm vnitřní pole, budova v do 18 m</t>
  </si>
  <si>
    <t>118970096</t>
  </si>
  <si>
    <t>2*4,95*58,0</t>
  </si>
  <si>
    <t>33</t>
  </si>
  <si>
    <t>DEK.1015102060</t>
  </si>
  <si>
    <t>DEKPLAN 76 kotvený 1,5mm š.1,05m šedá (21m2)</t>
  </si>
  <si>
    <t>-703473575</t>
  </si>
  <si>
    <t>574,2*1,1655 'Přepočtené koeficientem množství</t>
  </si>
  <si>
    <t>712363605</t>
  </si>
  <si>
    <t>Provedení povlak krytiny mechanicky kotvenou do betonu TI tl přes 240 mm krajní pole, budova v do 18 m</t>
  </si>
  <si>
    <t>-58060688</t>
  </si>
  <si>
    <t>2*1,0*58,0+2*2*4,95*1,0+2*2*5,72*(0,35+0,55)</t>
  </si>
  <si>
    <t>35</t>
  </si>
  <si>
    <t>-545107577</t>
  </si>
  <si>
    <t>156,392*1,1655 'Přepočtené koeficientem množství</t>
  </si>
  <si>
    <t>712363606</t>
  </si>
  <si>
    <t>Provedení povlak krytiny mechanicky kotvenou do betonu TI tl přes 240 mm rohové pole, budova v do 18 m</t>
  </si>
  <si>
    <t>2138554588</t>
  </si>
  <si>
    <t>4*1,0</t>
  </si>
  <si>
    <t>37</t>
  </si>
  <si>
    <t>1350730439</t>
  </si>
  <si>
    <t>4*1,1655 'Přepočtené koeficientem množství</t>
  </si>
  <si>
    <t>712392171</t>
  </si>
  <si>
    <t>Povlakové krytiny střech plochých do 10° podkladní textilní vrstvy (TYVEK)</t>
  </si>
  <si>
    <t>228140590</t>
  </si>
  <si>
    <t>2*5,95*60,0+2*2*5,72*(0,35+0,55)</t>
  </si>
  <si>
    <t>39</t>
  </si>
  <si>
    <t>712 R 001</t>
  </si>
  <si>
    <t>Provedení tahových zkoušek podkladní vrstvy</t>
  </si>
  <si>
    <t>-555744007</t>
  </si>
  <si>
    <t>712998004</t>
  </si>
  <si>
    <t>Montáž atikového chrliče z PVC DN 110</t>
  </si>
  <si>
    <t>1630749767</t>
  </si>
  <si>
    <t>41</t>
  </si>
  <si>
    <t>28342473</t>
  </si>
  <si>
    <t xml:space="preserve">chrlič atikový DN 40 (TWC 40 BIT MIN </t>
  </si>
  <si>
    <t>-438844403</t>
  </si>
  <si>
    <t>998712202</t>
  </si>
  <si>
    <t>Přesun hmot procentní pro krytiny povlakové v objektech v přes 6 do 12 m</t>
  </si>
  <si>
    <t>-1385323682</t>
  </si>
  <si>
    <t>713</t>
  </si>
  <si>
    <t>Izolace tepelné</t>
  </si>
  <si>
    <t>43</t>
  </si>
  <si>
    <t>713131241</t>
  </si>
  <si>
    <t>Montáž izolace tepelné stěn lepením celoplošně v kombinaci s mechanickým kotvením rohoží, pásů, dílců, desek tl do 100mm</t>
  </si>
  <si>
    <t>-922619799</t>
  </si>
  <si>
    <t>2*2*5,72*(0,4+0,35)</t>
  </si>
  <si>
    <t>28375950</t>
  </si>
  <si>
    <t>deska EPS 100 fasádní λ=0,037 tl 100mm</t>
  </si>
  <si>
    <t>-2044702697</t>
  </si>
  <si>
    <t>17,16*1,05 'Přepočtené koeficientem množství</t>
  </si>
  <si>
    <t>45</t>
  </si>
  <si>
    <t>713141151</t>
  </si>
  <si>
    <t>Montáž izolace tepelné střech plochých kladené volně 1 vrstva rohoží, pásů, dílců, desek</t>
  </si>
  <si>
    <t>1514843944</t>
  </si>
  <si>
    <t>2*60,0*0,3</t>
  </si>
  <si>
    <t>28376451</t>
  </si>
  <si>
    <t>deska XPS hrana polodrážková a hladký povrch 300kPA λ=0,035 tl 200mm</t>
  </si>
  <si>
    <t>-1088121749</t>
  </si>
  <si>
    <t>36*1,05 'Přepočtené koeficientem množství</t>
  </si>
  <si>
    <t>47</t>
  </si>
  <si>
    <t>-1305326770</t>
  </si>
  <si>
    <t>2*2*5,8</t>
  </si>
  <si>
    <t>28375865</t>
  </si>
  <si>
    <t>deska EPS 70 pro konstrukce s malým zatížením λ=0,039 tl 20mm</t>
  </si>
  <si>
    <t>-1510413487</t>
  </si>
  <si>
    <t>49</t>
  </si>
  <si>
    <t>713141152</t>
  </si>
  <si>
    <t>Montáž izolace tepelné střech plochých kladené volně 2 vrstvy rohoží, pásů, dílců, desek</t>
  </si>
  <si>
    <t>-2120408867</t>
  </si>
  <si>
    <t>2*5,45*60,0</t>
  </si>
  <si>
    <t>28375033</t>
  </si>
  <si>
    <t>deska EPS 150 pro konstrukce s vysokým zatížením λ=0,035 tl 150mm</t>
  </si>
  <si>
    <t>-1415161617</t>
  </si>
  <si>
    <t>654*2,1 'Přepočtené koeficientem množství</t>
  </si>
  <si>
    <t>51</t>
  </si>
  <si>
    <t>713141223</t>
  </si>
  <si>
    <t>Přikotvení tepelné izolace šrouby do betonu pro izolaci tl přes 60 do 100 mm</t>
  </si>
  <si>
    <t>1963721538</t>
  </si>
  <si>
    <t>17,16</t>
  </si>
  <si>
    <t>713141243</t>
  </si>
  <si>
    <t>Přikotvení tepelné izolace šrouby do betonu pro izolaci tl přes 140 do 200 mm</t>
  </si>
  <si>
    <t>307526410</t>
  </si>
  <si>
    <t>53</t>
  </si>
  <si>
    <t>713141263</t>
  </si>
  <si>
    <t>Přikotvení tepelné izolace šrouby do betonu pro izolaci tl přes 240 mm</t>
  </si>
  <si>
    <t>-2050098757</t>
  </si>
  <si>
    <t>713 141 R 01</t>
  </si>
  <si>
    <t>Montáž dilatace vatou IZOVER tl.80 mm, s mechanickým kotvením - realizace dle rozhodnutí TDI</t>
  </si>
  <si>
    <t>-1882340141</t>
  </si>
  <si>
    <t>"realizace podmíněna rozhodnutím TDI"</t>
  </si>
  <si>
    <t>3*2*0,35*5,75</t>
  </si>
  <si>
    <t>55</t>
  </si>
  <si>
    <t>63152098</t>
  </si>
  <si>
    <t>pás tepelně izolační univerzální λ=0,032-0,033 tl 80mm</t>
  </si>
  <si>
    <t>794451086</t>
  </si>
  <si>
    <t>12,075*1,15</t>
  </si>
  <si>
    <t>56</t>
  </si>
  <si>
    <t>998713202</t>
  </si>
  <si>
    <t>Přesun hmot procentní pro izolace tepelné v objektech v přes 6 do 12 m</t>
  </si>
  <si>
    <t>1415501842</t>
  </si>
  <si>
    <t>721</t>
  </si>
  <si>
    <t>Zdravotechnika - vnitřní kanalizace</t>
  </si>
  <si>
    <t>57</t>
  </si>
  <si>
    <t>721171916</t>
  </si>
  <si>
    <t>Potrubí z PP propojení potrubí DN 125</t>
  </si>
  <si>
    <t>-66175161</t>
  </si>
  <si>
    <t>58</t>
  </si>
  <si>
    <t>721171917</t>
  </si>
  <si>
    <t>Potrubí z PP propojení potrubí DN 160</t>
  </si>
  <si>
    <t>-1348176035</t>
  </si>
  <si>
    <t>751</t>
  </si>
  <si>
    <t>Vzduchotechnika</t>
  </si>
  <si>
    <t>59</t>
  </si>
  <si>
    <t>751511124</t>
  </si>
  <si>
    <t>Úprava potrubí plechového skupiny I kruhového s přírubou tloušťky plechu 0,6 mm D přes 300 do 400 mm</t>
  </si>
  <si>
    <t>kpl</t>
  </si>
  <si>
    <t>517508401</t>
  </si>
  <si>
    <t>60</t>
  </si>
  <si>
    <t>751611141</t>
  </si>
  <si>
    <t>Montáž centrální vzduchotechnické jednotky s rekuperací tepla nástřešní s výměnou vzduchu do 5000 m3/h</t>
  </si>
  <si>
    <t>-907465653</t>
  </si>
  <si>
    <t>61</t>
  </si>
  <si>
    <t>751611841</t>
  </si>
  <si>
    <t>Demontáž centrální vzduchotechnické jednotky s rekuperací tepla nástřešní s výměnou vzduchu do 5000 m3/h</t>
  </si>
  <si>
    <t>128069925</t>
  </si>
  <si>
    <t>62</t>
  </si>
  <si>
    <t>751721111</t>
  </si>
  <si>
    <t>Prostavení klimatizačních jednotek</t>
  </si>
  <si>
    <t>-1818144925</t>
  </si>
  <si>
    <t>63</t>
  </si>
  <si>
    <t>998751201</t>
  </si>
  <si>
    <t>Přesun hmot procentní pro vzduchotechniku v objektech výšky do 12 m</t>
  </si>
  <si>
    <t>-803805062</t>
  </si>
  <si>
    <t>762</t>
  </si>
  <si>
    <t>Konstrukce tesařské</t>
  </si>
  <si>
    <t>64</t>
  </si>
  <si>
    <t>762085103</t>
  </si>
  <si>
    <t>Montáž kotevních želez, příložek, patek nebo táhel vč.dodávky</t>
  </si>
  <si>
    <t>-1243569301</t>
  </si>
  <si>
    <t>"profil B500 - 12 dl.1250 mm"</t>
  </si>
  <si>
    <t>65</t>
  </si>
  <si>
    <t>762511266</t>
  </si>
  <si>
    <t>Konstrukce podkladové z desek březová foliovaná překližka tl 21 mm  šroubovaných</t>
  </si>
  <si>
    <t>-1689553265</t>
  </si>
  <si>
    <t>"podkladní konstrukce pro klempířské prvky"</t>
  </si>
  <si>
    <t>2*2*60,25*0,5+2*60,25*0,06+2*2*5,72*0,5</t>
  </si>
  <si>
    <t>66</t>
  </si>
  <si>
    <t>998762202</t>
  </si>
  <si>
    <t>Přesun hmot procentní pro kce tesařské v objektech v přes 6 do 12 m</t>
  </si>
  <si>
    <t>-1846659914</t>
  </si>
  <si>
    <t>764</t>
  </si>
  <si>
    <t>Konstrukce klempířské</t>
  </si>
  <si>
    <t>67</t>
  </si>
  <si>
    <t>764002811</t>
  </si>
  <si>
    <t>Demontáž okapového plechu do suti v krytině povlakové</t>
  </si>
  <si>
    <t>44674033</t>
  </si>
  <si>
    <t>2*60,7</t>
  </si>
  <si>
    <t>68</t>
  </si>
  <si>
    <t>764002841</t>
  </si>
  <si>
    <t>Demontáž oplechování horních ploch zdí a nadezdívek do suti</t>
  </si>
  <si>
    <t>-218197239</t>
  </si>
  <si>
    <t>2*2*5,84</t>
  </si>
  <si>
    <t>69</t>
  </si>
  <si>
    <t>764004801</t>
  </si>
  <si>
    <t>Demontáž podokapního žlabu do suti</t>
  </si>
  <si>
    <t>1288601703</t>
  </si>
  <si>
    <t>70</t>
  </si>
  <si>
    <t>764004861</t>
  </si>
  <si>
    <t>Demontáž svodu do suti</t>
  </si>
  <si>
    <t>1632997971</t>
  </si>
  <si>
    <t>6*0,25</t>
  </si>
  <si>
    <t>71</t>
  </si>
  <si>
    <t>764011612</t>
  </si>
  <si>
    <t>Podkladní plech z Pz upraveným povrchem rš 200 mm</t>
  </si>
  <si>
    <t>2056238745</t>
  </si>
  <si>
    <t>"podkladní plech K2"</t>
  </si>
  <si>
    <t>120,5</t>
  </si>
  <si>
    <t>72</t>
  </si>
  <si>
    <t>764212633</t>
  </si>
  <si>
    <t>Oplechování štítu závětrnou lištou z Pz s povrchovou úpravou rš 250 mm K9</t>
  </si>
  <si>
    <t>1875543930</t>
  </si>
  <si>
    <t>2*2*5,75</t>
  </si>
  <si>
    <t>73</t>
  </si>
  <si>
    <t>764212663</t>
  </si>
  <si>
    <t>Oplechování rovné okapové hrany z Pz s povrchovou úpravou rš 250 mm K1</t>
  </si>
  <si>
    <t>1952435873</t>
  </si>
  <si>
    <t>74</t>
  </si>
  <si>
    <t>764311603</t>
  </si>
  <si>
    <t>Lemování rovných zdí střech z Pz s povrchovou úpravou rš 130 mm K6</t>
  </si>
  <si>
    <t>-1213030404</t>
  </si>
  <si>
    <t>75</t>
  </si>
  <si>
    <t>764311603.LND</t>
  </si>
  <si>
    <t>Lemování rovných zdí rš 100 mm K7</t>
  </si>
  <si>
    <t>170890260</t>
  </si>
  <si>
    <t>76</t>
  </si>
  <si>
    <t>764311603.STJ</t>
  </si>
  <si>
    <t>Lemování rovných zdí  rš 100 mm K8</t>
  </si>
  <si>
    <t>1170287177</t>
  </si>
  <si>
    <t>77</t>
  </si>
  <si>
    <t>764311606</t>
  </si>
  <si>
    <t>Lemování rovných zdí střech  z Pz s povrchovou úpravou rš 500 mm K3</t>
  </si>
  <si>
    <t>-1819494753</t>
  </si>
  <si>
    <t>2*60,25</t>
  </si>
  <si>
    <t>78</t>
  </si>
  <si>
    <t>764511602</t>
  </si>
  <si>
    <t>Žlab podokapní půlkruhový z Pz s povrchovou úpravou rš 330 mm</t>
  </si>
  <si>
    <t>-488717713</t>
  </si>
  <si>
    <t>79</t>
  </si>
  <si>
    <t>764511642</t>
  </si>
  <si>
    <t>Kotlík oválný (trychtýřový) pro podokapní žlaby z Pz s povrchovou úpravou 330/100 mm</t>
  </si>
  <si>
    <t>-1940650237</t>
  </si>
  <si>
    <t>80</t>
  </si>
  <si>
    <t>764518622</t>
  </si>
  <si>
    <t>Svody kruhové včetně objímek, kolen, odskoků z Pz s povrchovou úpravou průměru 100 mm</t>
  </si>
  <si>
    <t>-1109381905</t>
  </si>
  <si>
    <t>81</t>
  </si>
  <si>
    <t>764 R 002</t>
  </si>
  <si>
    <t>Ukončovací plech Pz s povrchovou úpravou K 10</t>
  </si>
  <si>
    <t>-2145319724</t>
  </si>
  <si>
    <t>82</t>
  </si>
  <si>
    <t>998764202</t>
  </si>
  <si>
    <t>Přesun hmot procentní pro konstrukce klempířské v objektech v přes 6 do 12 m</t>
  </si>
  <si>
    <t>-721840117</t>
  </si>
  <si>
    <t>767</t>
  </si>
  <si>
    <t>Konstrukce zámečnické</t>
  </si>
  <si>
    <t>83</t>
  </si>
  <si>
    <t>767415691</t>
  </si>
  <si>
    <t>Montáž uchycení  L profilu</t>
  </si>
  <si>
    <t>-891101510</t>
  </si>
  <si>
    <t>164*0,95</t>
  </si>
  <si>
    <t>84</t>
  </si>
  <si>
    <t>15441001</t>
  </si>
  <si>
    <t>profil L, pásnice 60/5 mm dl 950mm</t>
  </si>
  <si>
    <t>-1243332263</t>
  </si>
  <si>
    <t>155,8*1,05 'Přepočtené koeficientem množství</t>
  </si>
  <si>
    <t>85</t>
  </si>
  <si>
    <t>767832101</t>
  </si>
  <si>
    <t>Montáž venkovních požárních žebříků do zdiva se suchovodem</t>
  </si>
  <si>
    <t>1416407591</t>
  </si>
  <si>
    <t>"žebřík na pevno"</t>
  </si>
  <si>
    <t>3,9+2,4</t>
  </si>
  <si>
    <t>"žebřík odnímatelný"</t>
  </si>
  <si>
    <t>86</t>
  </si>
  <si>
    <t>44983001</t>
  </si>
  <si>
    <t>žebřík venkovní se suchovodem v provedení žárový Zn</t>
  </si>
  <si>
    <t>-1767427000</t>
  </si>
  <si>
    <t>87</t>
  </si>
  <si>
    <t>767832802</t>
  </si>
  <si>
    <t>Demontáž venkovních požárních žebříků bez ochranného koše</t>
  </si>
  <si>
    <t>-307141259</t>
  </si>
  <si>
    <t>5,3+5,8</t>
  </si>
  <si>
    <t>88</t>
  </si>
  <si>
    <t>767834111</t>
  </si>
  <si>
    <t>Příplatek k ceně za montáž ochranného koše šroubovaný</t>
  </si>
  <si>
    <t>97769532</t>
  </si>
  <si>
    <t>2*3,9</t>
  </si>
  <si>
    <t>89</t>
  </si>
  <si>
    <t>998767202</t>
  </si>
  <si>
    <t>Přesun hmot procentní pro zámečnické konstrukce v objektech v přes 6 do 12 m</t>
  </si>
  <si>
    <t>-1330675831</t>
  </si>
  <si>
    <t>VRN</t>
  </si>
  <si>
    <t>Vedlejší rozpočtové náklady</t>
  </si>
  <si>
    <t>VRN3</t>
  </si>
  <si>
    <t>Zařízení staveniště</t>
  </si>
  <si>
    <t>90</t>
  </si>
  <si>
    <t>030001000</t>
  </si>
  <si>
    <t>1024</t>
  </si>
  <si>
    <t>643394274</t>
  </si>
  <si>
    <t>VRN5</t>
  </si>
  <si>
    <t>Finanční náklady</t>
  </si>
  <si>
    <t>91</t>
  </si>
  <si>
    <t>052103000</t>
  </si>
  <si>
    <t>Rezerva investora (není součástí nabidky zhotovitele)</t>
  </si>
  <si>
    <t>-614231141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</si>
</sst>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7" fillId="0" borderId="0" xfId="0" applyNumberFormat="1" applyFont="1"/>
    <xf numFmtId="0" fontId="8" fillId="0" borderId="17" xfId="0" applyFont="1" applyBorder="1"/>
    <xf numFmtId="166" fontId="8" fillId="0" borderId="0" xfId="0" applyNumberFormat="1" applyFont="1"/>
    <xf numFmtId="166" fontId="8" fillId="0" borderId="12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7" customHeight="1"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S2" s="16" t="s">
        <v>6</v>
      </c>
      <c r="BT2" s="16" t="s">
        <v>7</v>
      </c>
    </row>
    <row r="3" spans="2:72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87" t="s">
        <v>14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R5" s="19"/>
      <c r="BE5" s="184" t="s">
        <v>15</v>
      </c>
      <c r="BS5" s="16" t="s">
        <v>6</v>
      </c>
    </row>
    <row r="6" spans="2:71" ht="37" customHeight="1">
      <c r="B6" s="19"/>
      <c r="D6" s="25" t="s">
        <v>16</v>
      </c>
      <c r="K6" s="189" t="s">
        <v>17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R6" s="19"/>
      <c r="BE6" s="185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85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85"/>
      <c r="BS8" s="16" t="s">
        <v>6</v>
      </c>
    </row>
    <row r="9" spans="2:71" ht="14.4" customHeight="1">
      <c r="B9" s="19"/>
      <c r="AR9" s="19"/>
      <c r="BE9" s="185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85"/>
      <c r="BS10" s="16" t="s">
        <v>6</v>
      </c>
    </row>
    <row r="11" spans="2:71" ht="18.5" customHeight="1">
      <c r="B11" s="19"/>
      <c r="E11" s="24" t="s">
        <v>21</v>
      </c>
      <c r="AK11" s="26" t="s">
        <v>26</v>
      </c>
      <c r="AN11" s="24" t="s">
        <v>1</v>
      </c>
      <c r="AR11" s="19"/>
      <c r="BE11" s="185"/>
      <c r="BS11" s="16" t="s">
        <v>6</v>
      </c>
    </row>
    <row r="12" spans="2:71" ht="7" customHeight="1">
      <c r="B12" s="19"/>
      <c r="AR12" s="19"/>
      <c r="BE12" s="185"/>
      <c r="BS12" s="16" t="s">
        <v>6</v>
      </c>
    </row>
    <row r="13" spans="2:71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185"/>
      <c r="BS13" s="16" t="s">
        <v>6</v>
      </c>
    </row>
    <row r="14" spans="2:71" ht="12.5">
      <c r="B14" s="19"/>
      <c r="E14" s="190" t="s">
        <v>28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26" t="s">
        <v>26</v>
      </c>
      <c r="AN14" s="28" t="s">
        <v>28</v>
      </c>
      <c r="AR14" s="19"/>
      <c r="BE14" s="185"/>
      <c r="BS14" s="16" t="s">
        <v>6</v>
      </c>
    </row>
    <row r="15" spans="2:71" ht="7" customHeight="1">
      <c r="B15" s="19"/>
      <c r="AR15" s="19"/>
      <c r="BE15" s="185"/>
      <c r="BS15" s="16" t="s">
        <v>4</v>
      </c>
    </row>
    <row r="16" spans="2:71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185"/>
      <c r="BS16" s="16" t="s">
        <v>4</v>
      </c>
    </row>
    <row r="17" spans="2:71" ht="18.5" customHeight="1">
      <c r="B17" s="19"/>
      <c r="E17" s="24" t="s">
        <v>21</v>
      </c>
      <c r="AK17" s="26" t="s">
        <v>26</v>
      </c>
      <c r="AN17" s="24" t="s">
        <v>1</v>
      </c>
      <c r="AR17" s="19"/>
      <c r="BE17" s="185"/>
      <c r="BS17" s="16" t="s">
        <v>30</v>
      </c>
    </row>
    <row r="18" spans="2:71" ht="7" customHeight="1">
      <c r="B18" s="19"/>
      <c r="AR18" s="19"/>
      <c r="BE18" s="185"/>
      <c r="BS18" s="16" t="s">
        <v>6</v>
      </c>
    </row>
    <row r="19" spans="2:7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185"/>
      <c r="BS19" s="16" t="s">
        <v>6</v>
      </c>
    </row>
    <row r="20" spans="2:71" ht="18.5" customHeight="1">
      <c r="B20" s="19"/>
      <c r="E20" s="24" t="s">
        <v>21</v>
      </c>
      <c r="AK20" s="26" t="s">
        <v>26</v>
      </c>
      <c r="AN20" s="24" t="s">
        <v>1</v>
      </c>
      <c r="AR20" s="19"/>
      <c r="BE20" s="185"/>
      <c r="BS20" s="16" t="s">
        <v>30</v>
      </c>
    </row>
    <row r="21" spans="2:57" ht="7" customHeight="1">
      <c r="B21" s="19"/>
      <c r="AR21" s="19"/>
      <c r="BE21" s="185"/>
    </row>
    <row r="22" spans="2:57" ht="12" customHeight="1">
      <c r="B22" s="19"/>
      <c r="D22" s="26" t="s">
        <v>32</v>
      </c>
      <c r="AR22" s="19"/>
      <c r="BE22" s="185"/>
    </row>
    <row r="23" spans="2:57" ht="16.5" customHeight="1">
      <c r="B23" s="19"/>
      <c r="E23" s="192" t="s">
        <v>1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R23" s="19"/>
      <c r="BE23" s="185"/>
    </row>
    <row r="24" spans="2:57" ht="7" customHeight="1">
      <c r="B24" s="19"/>
      <c r="AR24" s="19"/>
      <c r="BE24" s="185"/>
    </row>
    <row r="25" spans="2:57" ht="7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85"/>
    </row>
    <row r="26" spans="2:57" s="1" customFormat="1" ht="25.9" customHeight="1">
      <c r="B26" s="31"/>
      <c r="D26" s="32" t="s">
        <v>33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3">
        <f>ROUND(AG94,2)</f>
        <v>0</v>
      </c>
      <c r="AL26" s="194"/>
      <c r="AM26" s="194"/>
      <c r="AN26" s="194"/>
      <c r="AO26" s="194"/>
      <c r="AR26" s="31"/>
      <c r="BE26" s="185"/>
    </row>
    <row r="27" spans="2:57" s="1" customFormat="1" ht="7" customHeight="1">
      <c r="B27" s="31"/>
      <c r="AR27" s="31"/>
      <c r="BE27" s="185"/>
    </row>
    <row r="28" spans="2:57" s="1" customFormat="1" ht="12.5">
      <c r="B28" s="31"/>
      <c r="L28" s="195" t="s">
        <v>34</v>
      </c>
      <c r="M28" s="195"/>
      <c r="N28" s="195"/>
      <c r="O28" s="195"/>
      <c r="P28" s="195"/>
      <c r="W28" s="195" t="s">
        <v>35</v>
      </c>
      <c r="X28" s="195"/>
      <c r="Y28" s="195"/>
      <c r="Z28" s="195"/>
      <c r="AA28" s="195"/>
      <c r="AB28" s="195"/>
      <c r="AC28" s="195"/>
      <c r="AD28" s="195"/>
      <c r="AE28" s="195"/>
      <c r="AK28" s="195" t="s">
        <v>36</v>
      </c>
      <c r="AL28" s="195"/>
      <c r="AM28" s="195"/>
      <c r="AN28" s="195"/>
      <c r="AO28" s="195"/>
      <c r="AR28" s="31"/>
      <c r="BE28" s="185"/>
    </row>
    <row r="29" spans="2:57" s="2" customFormat="1" ht="14.4" customHeight="1">
      <c r="B29" s="35"/>
      <c r="D29" s="26" t="s">
        <v>37</v>
      </c>
      <c r="F29" s="26" t="s">
        <v>38</v>
      </c>
      <c r="L29" s="198">
        <v>0.21</v>
      </c>
      <c r="M29" s="197"/>
      <c r="N29" s="197"/>
      <c r="O29" s="197"/>
      <c r="P29" s="197"/>
      <c r="W29" s="196">
        <f>ROUND(AZ94,2)</f>
        <v>0</v>
      </c>
      <c r="X29" s="197"/>
      <c r="Y29" s="197"/>
      <c r="Z29" s="197"/>
      <c r="AA29" s="197"/>
      <c r="AB29" s="197"/>
      <c r="AC29" s="197"/>
      <c r="AD29" s="197"/>
      <c r="AE29" s="197"/>
      <c r="AK29" s="196">
        <f>ROUND(AV94,2)</f>
        <v>0</v>
      </c>
      <c r="AL29" s="197"/>
      <c r="AM29" s="197"/>
      <c r="AN29" s="197"/>
      <c r="AO29" s="197"/>
      <c r="AR29" s="35"/>
      <c r="BE29" s="186"/>
    </row>
    <row r="30" spans="2:57" s="2" customFormat="1" ht="14.4" customHeight="1">
      <c r="B30" s="35"/>
      <c r="F30" s="26" t="s">
        <v>39</v>
      </c>
      <c r="L30" s="198">
        <v>0.15</v>
      </c>
      <c r="M30" s="197"/>
      <c r="N30" s="197"/>
      <c r="O30" s="197"/>
      <c r="P30" s="197"/>
      <c r="W30" s="196">
        <f>ROUND(BA94,2)</f>
        <v>0</v>
      </c>
      <c r="X30" s="197"/>
      <c r="Y30" s="197"/>
      <c r="Z30" s="197"/>
      <c r="AA30" s="197"/>
      <c r="AB30" s="197"/>
      <c r="AC30" s="197"/>
      <c r="AD30" s="197"/>
      <c r="AE30" s="197"/>
      <c r="AK30" s="196">
        <f>ROUND(AW94,2)</f>
        <v>0</v>
      </c>
      <c r="AL30" s="197"/>
      <c r="AM30" s="197"/>
      <c r="AN30" s="197"/>
      <c r="AO30" s="197"/>
      <c r="AR30" s="35"/>
      <c r="BE30" s="186"/>
    </row>
    <row r="31" spans="2:57" s="2" customFormat="1" ht="14.4" customHeight="1" hidden="1">
      <c r="B31" s="35"/>
      <c r="F31" s="26" t="s">
        <v>40</v>
      </c>
      <c r="L31" s="198">
        <v>0.21</v>
      </c>
      <c r="M31" s="197"/>
      <c r="N31" s="197"/>
      <c r="O31" s="197"/>
      <c r="P31" s="197"/>
      <c r="W31" s="196">
        <f>ROUND(BB94,2)</f>
        <v>0</v>
      </c>
      <c r="X31" s="197"/>
      <c r="Y31" s="197"/>
      <c r="Z31" s="197"/>
      <c r="AA31" s="197"/>
      <c r="AB31" s="197"/>
      <c r="AC31" s="197"/>
      <c r="AD31" s="197"/>
      <c r="AE31" s="197"/>
      <c r="AK31" s="196">
        <v>0</v>
      </c>
      <c r="AL31" s="197"/>
      <c r="AM31" s="197"/>
      <c r="AN31" s="197"/>
      <c r="AO31" s="197"/>
      <c r="AR31" s="35"/>
      <c r="BE31" s="186"/>
    </row>
    <row r="32" spans="2:57" s="2" customFormat="1" ht="14.4" customHeight="1" hidden="1">
      <c r="B32" s="35"/>
      <c r="F32" s="26" t="s">
        <v>41</v>
      </c>
      <c r="L32" s="198">
        <v>0.15</v>
      </c>
      <c r="M32" s="197"/>
      <c r="N32" s="197"/>
      <c r="O32" s="197"/>
      <c r="P32" s="197"/>
      <c r="W32" s="196">
        <f>ROUND(BC94,2)</f>
        <v>0</v>
      </c>
      <c r="X32" s="197"/>
      <c r="Y32" s="197"/>
      <c r="Z32" s="197"/>
      <c r="AA32" s="197"/>
      <c r="AB32" s="197"/>
      <c r="AC32" s="197"/>
      <c r="AD32" s="197"/>
      <c r="AE32" s="197"/>
      <c r="AK32" s="196">
        <v>0</v>
      </c>
      <c r="AL32" s="197"/>
      <c r="AM32" s="197"/>
      <c r="AN32" s="197"/>
      <c r="AO32" s="197"/>
      <c r="AR32" s="35"/>
      <c r="BE32" s="186"/>
    </row>
    <row r="33" spans="2:57" s="2" customFormat="1" ht="14.4" customHeight="1" hidden="1">
      <c r="B33" s="35"/>
      <c r="F33" s="26" t="s">
        <v>42</v>
      </c>
      <c r="L33" s="198">
        <v>0</v>
      </c>
      <c r="M33" s="197"/>
      <c r="N33" s="197"/>
      <c r="O33" s="197"/>
      <c r="P33" s="197"/>
      <c r="W33" s="196">
        <f>ROUND(BD94,2)</f>
        <v>0</v>
      </c>
      <c r="X33" s="197"/>
      <c r="Y33" s="197"/>
      <c r="Z33" s="197"/>
      <c r="AA33" s="197"/>
      <c r="AB33" s="197"/>
      <c r="AC33" s="197"/>
      <c r="AD33" s="197"/>
      <c r="AE33" s="197"/>
      <c r="AK33" s="196">
        <v>0</v>
      </c>
      <c r="AL33" s="197"/>
      <c r="AM33" s="197"/>
      <c r="AN33" s="197"/>
      <c r="AO33" s="197"/>
      <c r="AR33" s="35"/>
      <c r="BE33" s="186"/>
    </row>
    <row r="34" spans="2:57" s="1" customFormat="1" ht="7" customHeight="1">
      <c r="B34" s="31"/>
      <c r="AR34" s="31"/>
      <c r="BE34" s="185"/>
    </row>
    <row r="35" spans="2:44" s="1" customFormat="1" ht="25.9" customHeight="1">
      <c r="B35" s="31"/>
      <c r="C35" s="36"/>
      <c r="D35" s="37" t="s">
        <v>43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44</v>
      </c>
      <c r="U35" s="38"/>
      <c r="V35" s="38"/>
      <c r="W35" s="38"/>
      <c r="X35" s="199" t="s">
        <v>45</v>
      </c>
      <c r="Y35" s="200"/>
      <c r="Z35" s="200"/>
      <c r="AA35" s="200"/>
      <c r="AB35" s="200"/>
      <c r="AC35" s="38"/>
      <c r="AD35" s="38"/>
      <c r="AE35" s="38"/>
      <c r="AF35" s="38"/>
      <c r="AG35" s="38"/>
      <c r="AH35" s="38"/>
      <c r="AI35" s="38"/>
      <c r="AJ35" s="38"/>
      <c r="AK35" s="201">
        <f>SUM(AK26:AK33)</f>
        <v>0</v>
      </c>
      <c r="AL35" s="200"/>
      <c r="AM35" s="200"/>
      <c r="AN35" s="200"/>
      <c r="AO35" s="202"/>
      <c r="AP35" s="36"/>
      <c r="AQ35" s="36"/>
      <c r="AR35" s="31"/>
    </row>
    <row r="36" spans="2:44" s="1" customFormat="1" ht="7" customHeight="1">
      <c r="B36" s="31"/>
      <c r="AR36" s="31"/>
    </row>
    <row r="37" spans="2:44" s="1" customFormat="1" ht="14.4" customHeight="1">
      <c r="B37" s="31"/>
      <c r="AR37" s="31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31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1"/>
    </row>
    <row r="50" spans="2:44" ht="10">
      <c r="B50" s="19"/>
      <c r="AR50" s="19"/>
    </row>
    <row r="51" spans="2:44" ht="10">
      <c r="B51" s="19"/>
      <c r="AR51" s="19"/>
    </row>
    <row r="52" spans="2:44" ht="10">
      <c r="B52" s="19"/>
      <c r="AR52" s="19"/>
    </row>
    <row r="53" spans="2:44" ht="10">
      <c r="B53" s="19"/>
      <c r="AR53" s="19"/>
    </row>
    <row r="54" spans="2:44" ht="10">
      <c r="B54" s="19"/>
      <c r="AR54" s="19"/>
    </row>
    <row r="55" spans="2:44" ht="10">
      <c r="B55" s="19"/>
      <c r="AR55" s="19"/>
    </row>
    <row r="56" spans="2:44" ht="10">
      <c r="B56" s="19"/>
      <c r="AR56" s="19"/>
    </row>
    <row r="57" spans="2:44" ht="10">
      <c r="B57" s="19"/>
      <c r="AR57" s="19"/>
    </row>
    <row r="58" spans="2:44" ht="10">
      <c r="B58" s="19"/>
      <c r="AR58" s="19"/>
    </row>
    <row r="59" spans="2:44" ht="10">
      <c r="B59" s="19"/>
      <c r="AR59" s="19"/>
    </row>
    <row r="60" spans="2:44" s="1" customFormat="1" ht="12.5">
      <c r="B60" s="31"/>
      <c r="D60" s="42" t="s">
        <v>48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49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48</v>
      </c>
      <c r="AI60" s="33"/>
      <c r="AJ60" s="33"/>
      <c r="AK60" s="33"/>
      <c r="AL60" s="33"/>
      <c r="AM60" s="42" t="s">
        <v>49</v>
      </c>
      <c r="AN60" s="33"/>
      <c r="AO60" s="33"/>
      <c r="AR60" s="31"/>
    </row>
    <row r="61" spans="2:44" ht="10">
      <c r="B61" s="19"/>
      <c r="AR61" s="19"/>
    </row>
    <row r="62" spans="2:44" ht="10">
      <c r="B62" s="19"/>
      <c r="AR62" s="19"/>
    </row>
    <row r="63" spans="2:44" ht="10">
      <c r="B63" s="19"/>
      <c r="AR63" s="19"/>
    </row>
    <row r="64" spans="2:44" s="1" customFormat="1" ht="13">
      <c r="B64" s="31"/>
      <c r="D64" s="40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51</v>
      </c>
      <c r="AI64" s="41"/>
      <c r="AJ64" s="41"/>
      <c r="AK64" s="41"/>
      <c r="AL64" s="41"/>
      <c r="AM64" s="41"/>
      <c r="AN64" s="41"/>
      <c r="AO64" s="41"/>
      <c r="AR64" s="31"/>
    </row>
    <row r="65" spans="2:44" ht="10">
      <c r="B65" s="19"/>
      <c r="AR65" s="19"/>
    </row>
    <row r="66" spans="2:44" ht="10">
      <c r="B66" s="19"/>
      <c r="AR66" s="19"/>
    </row>
    <row r="67" spans="2:44" ht="10">
      <c r="B67" s="19"/>
      <c r="AR67" s="19"/>
    </row>
    <row r="68" spans="2:44" ht="10">
      <c r="B68" s="19"/>
      <c r="AR68" s="19"/>
    </row>
    <row r="69" spans="2:44" ht="10">
      <c r="B69" s="19"/>
      <c r="AR69" s="19"/>
    </row>
    <row r="70" spans="2:44" ht="10">
      <c r="B70" s="19"/>
      <c r="AR70" s="19"/>
    </row>
    <row r="71" spans="2:44" ht="10">
      <c r="B71" s="19"/>
      <c r="AR71" s="19"/>
    </row>
    <row r="72" spans="2:44" ht="10">
      <c r="B72" s="19"/>
      <c r="AR72" s="19"/>
    </row>
    <row r="73" spans="2:44" ht="10">
      <c r="B73" s="19"/>
      <c r="AR73" s="19"/>
    </row>
    <row r="74" spans="2:44" ht="10">
      <c r="B74" s="19"/>
      <c r="AR74" s="19"/>
    </row>
    <row r="75" spans="2:44" s="1" customFormat="1" ht="12.5">
      <c r="B75" s="31"/>
      <c r="D75" s="42" t="s">
        <v>48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49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48</v>
      </c>
      <c r="AI75" s="33"/>
      <c r="AJ75" s="33"/>
      <c r="AK75" s="33"/>
      <c r="AL75" s="33"/>
      <c r="AM75" s="42" t="s">
        <v>49</v>
      </c>
      <c r="AN75" s="33"/>
      <c r="AO75" s="33"/>
      <c r="AR75" s="31"/>
    </row>
    <row r="76" spans="2:44" s="1" customFormat="1" ht="10">
      <c r="B76" s="31"/>
      <c r="AR76" s="31"/>
    </row>
    <row r="77" spans="2:44" s="1" customFormat="1" ht="7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5" customHeight="1">
      <c r="B82" s="31"/>
      <c r="C82" s="20" t="s">
        <v>52</v>
      </c>
      <c r="AR82" s="31"/>
    </row>
    <row r="83" spans="2:44" s="1" customFormat="1" ht="7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202363</v>
      </c>
      <c r="AR84" s="47"/>
    </row>
    <row r="85" spans="2:44" s="4" customFormat="1" ht="37" customHeight="1">
      <c r="B85" s="48"/>
      <c r="C85" s="49" t="s">
        <v>16</v>
      </c>
      <c r="L85" s="203" t="str">
        <f>K6</f>
        <v>Praha 10, Přátelství 109 - oprava krytiny</v>
      </c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R85" s="48"/>
    </row>
    <row r="86" spans="2:44" s="1" customFormat="1" ht="7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 xml:space="preserve"> </v>
      </c>
      <c r="AI87" s="26" t="s">
        <v>22</v>
      </c>
      <c r="AM87" s="205" t="str">
        <f>IF(AN8="","",AN8)</f>
        <v>1. 10. 2023</v>
      </c>
      <c r="AN87" s="205"/>
      <c r="AR87" s="31"/>
    </row>
    <row r="88" spans="2:44" s="1" customFormat="1" ht="7" customHeight="1">
      <c r="B88" s="31"/>
      <c r="AR88" s="31"/>
    </row>
    <row r="89" spans="2:56" s="1" customFormat="1" ht="15.15" customHeight="1">
      <c r="B89" s="31"/>
      <c r="C89" s="26" t="s">
        <v>24</v>
      </c>
      <c r="L89" s="3" t="str">
        <f>IF(E11="","",E11)</f>
        <v xml:space="preserve"> </v>
      </c>
      <c r="AI89" s="26" t="s">
        <v>29</v>
      </c>
      <c r="AM89" s="206" t="str">
        <f>IF(E17="","",E17)</f>
        <v xml:space="preserve"> </v>
      </c>
      <c r="AN89" s="207"/>
      <c r="AO89" s="207"/>
      <c r="AP89" s="207"/>
      <c r="AR89" s="31"/>
      <c r="AS89" s="208" t="s">
        <v>53</v>
      </c>
      <c r="AT89" s="209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15" customHeight="1">
      <c r="B90" s="31"/>
      <c r="C90" s="26" t="s">
        <v>27</v>
      </c>
      <c r="L90" s="3" t="str">
        <f>IF(E14="Vyplň údaj","",E14)</f>
        <v/>
      </c>
      <c r="AI90" s="26" t="s">
        <v>31</v>
      </c>
      <c r="AM90" s="206" t="str">
        <f>IF(E20="","",E20)</f>
        <v xml:space="preserve"> </v>
      </c>
      <c r="AN90" s="207"/>
      <c r="AO90" s="207"/>
      <c r="AP90" s="207"/>
      <c r="AR90" s="31"/>
      <c r="AS90" s="210"/>
      <c r="AT90" s="211"/>
      <c r="BD90" s="55"/>
    </row>
    <row r="91" spans="2:56" s="1" customFormat="1" ht="10.75" customHeight="1">
      <c r="B91" s="31"/>
      <c r="AR91" s="31"/>
      <c r="AS91" s="210"/>
      <c r="AT91" s="211"/>
      <c r="BD91" s="55"/>
    </row>
    <row r="92" spans="2:56" s="1" customFormat="1" ht="29.25" customHeight="1">
      <c r="B92" s="31"/>
      <c r="C92" s="212" t="s">
        <v>54</v>
      </c>
      <c r="D92" s="213"/>
      <c r="E92" s="213"/>
      <c r="F92" s="213"/>
      <c r="G92" s="213"/>
      <c r="H92" s="56"/>
      <c r="I92" s="214" t="s">
        <v>55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5" t="s">
        <v>56</v>
      </c>
      <c r="AH92" s="213"/>
      <c r="AI92" s="213"/>
      <c r="AJ92" s="213"/>
      <c r="AK92" s="213"/>
      <c r="AL92" s="213"/>
      <c r="AM92" s="213"/>
      <c r="AN92" s="214" t="s">
        <v>57</v>
      </c>
      <c r="AO92" s="213"/>
      <c r="AP92" s="216"/>
      <c r="AQ92" s="57" t="s">
        <v>58</v>
      </c>
      <c r="AR92" s="31"/>
      <c r="AS92" s="58" t="s">
        <v>59</v>
      </c>
      <c r="AT92" s="59" t="s">
        <v>60</v>
      </c>
      <c r="AU92" s="59" t="s">
        <v>61</v>
      </c>
      <c r="AV92" s="59" t="s">
        <v>62</v>
      </c>
      <c r="AW92" s="59" t="s">
        <v>63</v>
      </c>
      <c r="AX92" s="59" t="s">
        <v>64</v>
      </c>
      <c r="AY92" s="59" t="s">
        <v>65</v>
      </c>
      <c r="AZ92" s="59" t="s">
        <v>66</v>
      </c>
      <c r="BA92" s="59" t="s">
        <v>67</v>
      </c>
      <c r="BB92" s="59" t="s">
        <v>68</v>
      </c>
      <c r="BC92" s="59" t="s">
        <v>69</v>
      </c>
      <c r="BD92" s="60" t="s">
        <v>70</v>
      </c>
    </row>
    <row r="93" spans="2:56" s="1" customFormat="1" ht="10.75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20">
        <f>ROUND(SUM(AG95:AG96),2)</f>
        <v>0</v>
      </c>
      <c r="AH94" s="220"/>
      <c r="AI94" s="220"/>
      <c r="AJ94" s="220"/>
      <c r="AK94" s="220"/>
      <c r="AL94" s="220"/>
      <c r="AM94" s="220"/>
      <c r="AN94" s="221">
        <f>SUM(AG94,AT94)</f>
        <v>0</v>
      </c>
      <c r="AO94" s="221"/>
      <c r="AP94" s="221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5</v>
      </c>
      <c r="BX94" s="71" t="s">
        <v>76</v>
      </c>
      <c r="CL94" s="71" t="s">
        <v>1</v>
      </c>
    </row>
    <row r="95" spans="1:91" s="6" customFormat="1" ht="16.5" customHeight="1">
      <c r="A95" s="73" t="s">
        <v>77</v>
      </c>
      <c r="B95" s="74"/>
      <c r="C95" s="75"/>
      <c r="D95" s="219" t="s">
        <v>78</v>
      </c>
      <c r="E95" s="219"/>
      <c r="F95" s="219"/>
      <c r="G95" s="219"/>
      <c r="H95" s="219"/>
      <c r="I95" s="76"/>
      <c r="J95" s="219" t="s">
        <v>79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7">
        <f>'01 - elektroinstalace'!J30</f>
        <v>0</v>
      </c>
      <c r="AH95" s="218"/>
      <c r="AI95" s="218"/>
      <c r="AJ95" s="218"/>
      <c r="AK95" s="218"/>
      <c r="AL95" s="218"/>
      <c r="AM95" s="218"/>
      <c r="AN95" s="217">
        <f>SUM(AG95,AT95)</f>
        <v>0</v>
      </c>
      <c r="AO95" s="218"/>
      <c r="AP95" s="218"/>
      <c r="AQ95" s="77" t="s">
        <v>80</v>
      </c>
      <c r="AR95" s="74"/>
      <c r="AS95" s="78">
        <v>0</v>
      </c>
      <c r="AT95" s="79">
        <f>ROUND(SUM(AV95:AW95),2)</f>
        <v>0</v>
      </c>
      <c r="AU95" s="80">
        <f>'01 - elektroinstalace'!P122</f>
        <v>0</v>
      </c>
      <c r="AV95" s="79">
        <f>'01 - elektroinstalace'!J33</f>
        <v>0</v>
      </c>
      <c r="AW95" s="79">
        <f>'01 - elektroinstalace'!J34</f>
        <v>0</v>
      </c>
      <c r="AX95" s="79">
        <f>'01 - elektroinstalace'!J35</f>
        <v>0</v>
      </c>
      <c r="AY95" s="79">
        <f>'01 - elektroinstalace'!J36</f>
        <v>0</v>
      </c>
      <c r="AZ95" s="79">
        <f>'01 - elektroinstalace'!F33</f>
        <v>0</v>
      </c>
      <c r="BA95" s="79">
        <f>'01 - elektroinstalace'!F34</f>
        <v>0</v>
      </c>
      <c r="BB95" s="79">
        <f>'01 - elektroinstalace'!F35</f>
        <v>0</v>
      </c>
      <c r="BC95" s="79">
        <f>'01 - elektroinstalace'!F36</f>
        <v>0</v>
      </c>
      <c r="BD95" s="81">
        <f>'01 - elektroinstalace'!F37</f>
        <v>0</v>
      </c>
      <c r="BT95" s="82" t="s">
        <v>81</v>
      </c>
      <c r="BV95" s="82" t="s">
        <v>75</v>
      </c>
      <c r="BW95" s="82" t="s">
        <v>82</v>
      </c>
      <c r="BX95" s="82" t="s">
        <v>5</v>
      </c>
      <c r="CL95" s="82" t="s">
        <v>1</v>
      </c>
      <c r="CM95" s="82" t="s">
        <v>83</v>
      </c>
    </row>
    <row r="96" spans="1:91" s="6" customFormat="1" ht="16.5" customHeight="1">
      <c r="A96" s="73" t="s">
        <v>77</v>
      </c>
      <c r="B96" s="74"/>
      <c r="C96" s="75"/>
      <c r="D96" s="219" t="s">
        <v>84</v>
      </c>
      <c r="E96" s="219"/>
      <c r="F96" s="219"/>
      <c r="G96" s="219"/>
      <c r="H96" s="219"/>
      <c r="I96" s="76"/>
      <c r="J96" s="219" t="s">
        <v>85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7">
        <f>'02 -  oprava krytiny'!J30</f>
        <v>0</v>
      </c>
      <c r="AH96" s="218"/>
      <c r="AI96" s="218"/>
      <c r="AJ96" s="218"/>
      <c r="AK96" s="218"/>
      <c r="AL96" s="218"/>
      <c r="AM96" s="218"/>
      <c r="AN96" s="217">
        <f>SUM(AG96,AT96)</f>
        <v>0</v>
      </c>
      <c r="AO96" s="218"/>
      <c r="AP96" s="218"/>
      <c r="AQ96" s="77" t="s">
        <v>80</v>
      </c>
      <c r="AR96" s="74"/>
      <c r="AS96" s="83">
        <v>0</v>
      </c>
      <c r="AT96" s="84">
        <f>ROUND(SUM(AV96:AW96),2)</f>
        <v>0</v>
      </c>
      <c r="AU96" s="85">
        <f>'02 -  oprava krytiny'!P135</f>
        <v>0</v>
      </c>
      <c r="AV96" s="84">
        <f>'02 -  oprava krytiny'!J33</f>
        <v>0</v>
      </c>
      <c r="AW96" s="84">
        <f>'02 -  oprava krytiny'!J34</f>
        <v>0</v>
      </c>
      <c r="AX96" s="84">
        <f>'02 -  oprava krytiny'!J35</f>
        <v>0</v>
      </c>
      <c r="AY96" s="84">
        <f>'02 -  oprava krytiny'!J36</f>
        <v>0</v>
      </c>
      <c r="AZ96" s="84">
        <f>'02 -  oprava krytiny'!F33</f>
        <v>0</v>
      </c>
      <c r="BA96" s="84">
        <f>'02 -  oprava krytiny'!F34</f>
        <v>0</v>
      </c>
      <c r="BB96" s="84">
        <f>'02 -  oprava krytiny'!F35</f>
        <v>0</v>
      </c>
      <c r="BC96" s="84">
        <f>'02 -  oprava krytiny'!F36</f>
        <v>0</v>
      </c>
      <c r="BD96" s="86">
        <f>'02 -  oprava krytiny'!F37</f>
        <v>0</v>
      </c>
      <c r="BT96" s="82" t="s">
        <v>81</v>
      </c>
      <c r="BV96" s="82" t="s">
        <v>75</v>
      </c>
      <c r="BW96" s="82" t="s">
        <v>86</v>
      </c>
      <c r="BX96" s="82" t="s">
        <v>5</v>
      </c>
      <c r="CL96" s="82" t="s">
        <v>1</v>
      </c>
      <c r="CM96" s="82" t="s">
        <v>83</v>
      </c>
    </row>
    <row r="97" spans="2:44" s="1" customFormat="1" ht="30" customHeight="1">
      <c r="B97" s="31"/>
      <c r="AR97" s="31"/>
    </row>
    <row r="98" spans="2:44" s="1" customFormat="1" ht="7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31"/>
    </row>
  </sheetData>
  <sheetProtection algorithmName="SHA-512" hashValue="OuD3M3cwWTiDFltKBZkCEvodDxtCSVZZD8z3CvbklJZ0ntXM7wMxb9alZWbRGZ4Sb/ZlTTzoFK70KWH0VNXpHg==" saltValue="kkzMZLuGdNPI0yh7/0VCrZy2UabOfDTE8ygKsg+NqixfY8ydGuFwvCOfQ/RDPKt0qWc826Vj04oMBvSDdnGGyQ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elektroinstalace'!C2" display="/"/>
    <hyperlink ref="A96" location="'02 -  oprava krytin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6" t="s">
        <v>82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ht="25" customHeight="1">
      <c r="B4" s="19"/>
      <c r="D4" s="20" t="s">
        <v>87</v>
      </c>
      <c r="L4" s="19"/>
      <c r="M4" s="87" t="s">
        <v>10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2" t="str">
        <f>'Rekapitulace stavby'!K6</f>
        <v>Praha 10, Přátelství 109 - oprava krytiny</v>
      </c>
      <c r="F7" s="223"/>
      <c r="G7" s="223"/>
      <c r="H7" s="223"/>
      <c r="L7" s="19"/>
    </row>
    <row r="8" spans="2:12" s="1" customFormat="1" ht="12" customHeight="1">
      <c r="B8" s="31"/>
      <c r="D8" s="26" t="s">
        <v>88</v>
      </c>
      <c r="L8" s="31"/>
    </row>
    <row r="9" spans="2:12" s="1" customFormat="1" ht="16.5" customHeight="1">
      <c r="B9" s="31"/>
      <c r="E9" s="203" t="s">
        <v>89</v>
      </c>
      <c r="F9" s="224"/>
      <c r="G9" s="224"/>
      <c r="H9" s="224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1. 10. 2023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 xml:space="preserve"> </v>
      </c>
      <c r="I15" s="26" t="s">
        <v>26</v>
      </c>
      <c r="J15" s="24" t="str">
        <f>IF('Rekapitulace stavby'!AN11="","",'Rekapitulace stavby'!AN11)</f>
        <v/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5" t="str">
        <f>'Rekapitulace stavby'!E14</f>
        <v>Vyplň údaj</v>
      </c>
      <c r="F18" s="187"/>
      <c r="G18" s="187"/>
      <c r="H18" s="187"/>
      <c r="I18" s="26" t="s">
        <v>26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 xml:space="preserve"> </v>
      </c>
      <c r="I21" s="26" t="s">
        <v>26</v>
      </c>
      <c r="J21" s="24" t="str">
        <f>IF('Rekapitulace stavby'!AN17="","",'Rekapitulace stavby'!AN17)</f>
        <v/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192" t="s">
        <v>1</v>
      </c>
      <c r="F27" s="192"/>
      <c r="G27" s="192"/>
      <c r="H27" s="192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33</v>
      </c>
      <c r="J30" s="65">
        <f>ROUND(J122,2)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" customHeight="1">
      <c r="B33" s="31"/>
      <c r="D33" s="54" t="s">
        <v>37</v>
      </c>
      <c r="E33" s="26" t="s">
        <v>38</v>
      </c>
      <c r="F33" s="90">
        <f>ROUND((SUM(BE122:BE155)),2)</f>
        <v>0</v>
      </c>
      <c r="I33" s="91">
        <v>0.21</v>
      </c>
      <c r="J33" s="90">
        <f>ROUND(((SUM(BE122:BE155))*I33),2)</f>
        <v>0</v>
      </c>
      <c r="L33" s="31"/>
    </row>
    <row r="34" spans="2:12" s="1" customFormat="1" ht="14.4" customHeight="1">
      <c r="B34" s="31"/>
      <c r="E34" s="26" t="s">
        <v>39</v>
      </c>
      <c r="F34" s="90">
        <f>ROUND((SUM(BF122:BF155)),2)</f>
        <v>0</v>
      </c>
      <c r="I34" s="91">
        <v>0.15</v>
      </c>
      <c r="J34" s="90">
        <f>ROUND(((SUM(BF122:BF155))*I34),2)</f>
        <v>0</v>
      </c>
      <c r="L34" s="31"/>
    </row>
    <row r="35" spans="2:12" s="1" customFormat="1" ht="14.4" customHeight="1" hidden="1">
      <c r="B35" s="31"/>
      <c r="E35" s="26" t="s">
        <v>40</v>
      </c>
      <c r="F35" s="90">
        <f>ROUND((SUM(BG122:BG155)),2)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41</v>
      </c>
      <c r="F36" s="90">
        <f>ROUND((SUM(BH122:BH155)),2)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42</v>
      </c>
      <c r="F37" s="90">
        <f>ROUND((SUM(BI122:BI155)),2)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0">
      <c r="B51" s="19"/>
      <c r="L51" s="19"/>
    </row>
    <row r="52" spans="2:12" ht="10">
      <c r="B52" s="19"/>
      <c r="L52" s="19"/>
    </row>
    <row r="53" spans="2:12" ht="10">
      <c r="B53" s="19"/>
      <c r="L53" s="19"/>
    </row>
    <row r="54" spans="2:12" ht="10">
      <c r="B54" s="19"/>
      <c r="L54" s="19"/>
    </row>
    <row r="55" spans="2:12" ht="10">
      <c r="B55" s="19"/>
      <c r="L55" s="19"/>
    </row>
    <row r="56" spans="2:12" ht="10">
      <c r="B56" s="19"/>
      <c r="L56" s="19"/>
    </row>
    <row r="57" spans="2:12" ht="10">
      <c r="B57" s="19"/>
      <c r="L57" s="19"/>
    </row>
    <row r="58" spans="2:12" ht="10">
      <c r="B58" s="19"/>
      <c r="L58" s="19"/>
    </row>
    <row r="59" spans="2:12" ht="10">
      <c r="B59" s="19"/>
      <c r="L59" s="19"/>
    </row>
    <row r="60" spans="2:12" ht="10">
      <c r="B60" s="19"/>
      <c r="L60" s="19"/>
    </row>
    <row r="61" spans="2:12" s="1" customFormat="1" ht="12.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0">
      <c r="B62" s="19"/>
      <c r="L62" s="19"/>
    </row>
    <row r="63" spans="2:12" ht="10">
      <c r="B63" s="19"/>
      <c r="L63" s="19"/>
    </row>
    <row r="64" spans="2:12" ht="10">
      <c r="B64" s="19"/>
      <c r="L64" s="19"/>
    </row>
    <row r="65" spans="2:12" s="1" customFormat="1" ht="13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0">
      <c r="B66" s="19"/>
      <c r="L66" s="19"/>
    </row>
    <row r="67" spans="2:12" ht="10">
      <c r="B67" s="19"/>
      <c r="L67" s="19"/>
    </row>
    <row r="68" spans="2:12" ht="10">
      <c r="B68" s="19"/>
      <c r="L68" s="19"/>
    </row>
    <row r="69" spans="2:12" ht="10">
      <c r="B69" s="19"/>
      <c r="L69" s="19"/>
    </row>
    <row r="70" spans="2:12" ht="10">
      <c r="B70" s="19"/>
      <c r="L70" s="19"/>
    </row>
    <row r="71" spans="2:12" ht="10">
      <c r="B71" s="19"/>
      <c r="L71" s="19"/>
    </row>
    <row r="72" spans="2:12" ht="10">
      <c r="B72" s="19"/>
      <c r="L72" s="19"/>
    </row>
    <row r="73" spans="2:12" ht="10">
      <c r="B73" s="19"/>
      <c r="L73" s="19"/>
    </row>
    <row r="74" spans="2:12" ht="10">
      <c r="B74" s="19"/>
      <c r="L74" s="19"/>
    </row>
    <row r="75" spans="2:12" ht="10">
      <c r="B75" s="19"/>
      <c r="L75" s="19"/>
    </row>
    <row r="76" spans="2:12" s="1" customFormat="1" ht="12.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90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2" t="str">
        <f>E7</f>
        <v>Praha 10, Přátelství 109 - oprava krytiny</v>
      </c>
      <c r="F85" s="223"/>
      <c r="G85" s="223"/>
      <c r="H85" s="223"/>
      <c r="L85" s="31"/>
    </row>
    <row r="86" spans="2:12" s="1" customFormat="1" ht="12" customHeight="1">
      <c r="B86" s="31"/>
      <c r="C86" s="26" t="s">
        <v>88</v>
      </c>
      <c r="L86" s="31"/>
    </row>
    <row r="87" spans="2:12" s="1" customFormat="1" ht="16.5" customHeight="1">
      <c r="B87" s="31"/>
      <c r="E87" s="203" t="str">
        <f>E9</f>
        <v>01 - elektroinstalace</v>
      </c>
      <c r="F87" s="224"/>
      <c r="G87" s="224"/>
      <c r="H87" s="224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1. 10. 2023</v>
      </c>
      <c r="L89" s="31"/>
    </row>
    <row r="90" spans="2:12" s="1" customFormat="1" ht="7" customHeight="1">
      <c r="B90" s="31"/>
      <c r="L90" s="31"/>
    </row>
    <row r="91" spans="2:12" s="1" customFormat="1" ht="15.15" customHeight="1">
      <c r="B91" s="31"/>
      <c r="C91" s="26" t="s">
        <v>24</v>
      </c>
      <c r="F91" s="24" t="str">
        <f>E15</f>
        <v xml:space="preserve"> </v>
      </c>
      <c r="I91" s="26" t="s">
        <v>29</v>
      </c>
      <c r="J91" s="29" t="str">
        <f>E21</f>
        <v xml:space="preserve"> </v>
      </c>
      <c r="L91" s="31"/>
    </row>
    <row r="92" spans="2:12" s="1" customFormat="1" ht="15.15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91</v>
      </c>
      <c r="D94" s="92"/>
      <c r="E94" s="92"/>
      <c r="F94" s="92"/>
      <c r="G94" s="92"/>
      <c r="H94" s="92"/>
      <c r="I94" s="92"/>
      <c r="J94" s="101" t="s">
        <v>92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93</v>
      </c>
      <c r="J96" s="65">
        <f>J122</f>
        <v>0</v>
      </c>
      <c r="L96" s="31"/>
      <c r="AU96" s="16" t="s">
        <v>94</v>
      </c>
    </row>
    <row r="97" spans="2:12" s="8" customFormat="1" ht="25" customHeight="1">
      <c r="B97" s="103"/>
      <c r="D97" s="104" t="s">
        <v>95</v>
      </c>
      <c r="E97" s="105"/>
      <c r="F97" s="105"/>
      <c r="G97" s="105"/>
      <c r="H97" s="105"/>
      <c r="I97" s="105"/>
      <c r="J97" s="106">
        <f>J123</f>
        <v>0</v>
      </c>
      <c r="L97" s="103"/>
    </row>
    <row r="98" spans="2:12" s="8" customFormat="1" ht="25" customHeight="1">
      <c r="B98" s="103"/>
      <c r="D98" s="104" t="s">
        <v>96</v>
      </c>
      <c r="E98" s="105"/>
      <c r="F98" s="105"/>
      <c r="G98" s="105"/>
      <c r="H98" s="105"/>
      <c r="I98" s="105"/>
      <c r="J98" s="106">
        <f>J132</f>
        <v>0</v>
      </c>
      <c r="L98" s="103"/>
    </row>
    <row r="99" spans="2:12" s="8" customFormat="1" ht="25" customHeight="1">
      <c r="B99" s="103"/>
      <c r="D99" s="104" t="s">
        <v>97</v>
      </c>
      <c r="E99" s="105"/>
      <c r="F99" s="105"/>
      <c r="G99" s="105"/>
      <c r="H99" s="105"/>
      <c r="I99" s="105"/>
      <c r="J99" s="106">
        <f>J133</f>
        <v>0</v>
      </c>
      <c r="L99" s="103"/>
    </row>
    <row r="100" spans="2:12" s="8" customFormat="1" ht="25" customHeight="1">
      <c r="B100" s="103"/>
      <c r="D100" s="104" t="s">
        <v>98</v>
      </c>
      <c r="E100" s="105"/>
      <c r="F100" s="105"/>
      <c r="G100" s="105"/>
      <c r="H100" s="105"/>
      <c r="I100" s="105"/>
      <c r="J100" s="106">
        <f>J147</f>
        <v>0</v>
      </c>
      <c r="L100" s="103"/>
    </row>
    <row r="101" spans="2:12" s="8" customFormat="1" ht="25" customHeight="1">
      <c r="B101" s="103"/>
      <c r="D101" s="104" t="s">
        <v>99</v>
      </c>
      <c r="E101" s="105"/>
      <c r="F101" s="105"/>
      <c r="G101" s="105"/>
      <c r="H101" s="105"/>
      <c r="I101" s="105"/>
      <c r="J101" s="106">
        <f>J148</f>
        <v>0</v>
      </c>
      <c r="L101" s="103"/>
    </row>
    <row r="102" spans="2:12" s="8" customFormat="1" ht="25" customHeight="1">
      <c r="B102" s="103"/>
      <c r="D102" s="104" t="s">
        <v>100</v>
      </c>
      <c r="E102" s="105"/>
      <c r="F102" s="105"/>
      <c r="G102" s="105"/>
      <c r="H102" s="105"/>
      <c r="I102" s="105"/>
      <c r="J102" s="106">
        <f>J151</f>
        <v>0</v>
      </c>
      <c r="L102" s="103"/>
    </row>
    <row r="103" spans="2:12" s="1" customFormat="1" ht="21.75" customHeight="1">
      <c r="B103" s="31"/>
      <c r="L103" s="31"/>
    </row>
    <row r="104" spans="2:12" s="1" customFormat="1" ht="7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7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5" customHeight="1">
      <c r="B109" s="31"/>
      <c r="C109" s="20" t="s">
        <v>101</v>
      </c>
      <c r="L109" s="31"/>
    </row>
    <row r="110" spans="2:12" s="1" customFormat="1" ht="7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16.5" customHeight="1">
      <c r="B112" s="31"/>
      <c r="E112" s="222" t="str">
        <f>E7</f>
        <v>Praha 10, Přátelství 109 - oprava krytiny</v>
      </c>
      <c r="F112" s="223"/>
      <c r="G112" s="223"/>
      <c r="H112" s="223"/>
      <c r="L112" s="31"/>
    </row>
    <row r="113" spans="2:12" s="1" customFormat="1" ht="12" customHeight="1">
      <c r="B113" s="31"/>
      <c r="C113" s="26" t="s">
        <v>88</v>
      </c>
      <c r="L113" s="31"/>
    </row>
    <row r="114" spans="2:12" s="1" customFormat="1" ht="16.5" customHeight="1">
      <c r="B114" s="31"/>
      <c r="E114" s="203" t="str">
        <f>E9</f>
        <v>01 - elektroinstalace</v>
      </c>
      <c r="F114" s="224"/>
      <c r="G114" s="224"/>
      <c r="H114" s="224"/>
      <c r="L114" s="31"/>
    </row>
    <row r="115" spans="2:12" s="1" customFormat="1" ht="7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F12</f>
        <v xml:space="preserve"> </v>
      </c>
      <c r="I116" s="26" t="s">
        <v>22</v>
      </c>
      <c r="J116" s="51" t="str">
        <f>IF(J12="","",J12)</f>
        <v>1. 10. 2023</v>
      </c>
      <c r="L116" s="31"/>
    </row>
    <row r="117" spans="2:12" s="1" customFormat="1" ht="7" customHeight="1">
      <c r="B117" s="31"/>
      <c r="L117" s="31"/>
    </row>
    <row r="118" spans="2:12" s="1" customFormat="1" ht="15.15" customHeight="1">
      <c r="B118" s="31"/>
      <c r="C118" s="26" t="s">
        <v>24</v>
      </c>
      <c r="F118" s="24" t="str">
        <f>E15</f>
        <v xml:space="preserve"> </v>
      </c>
      <c r="I118" s="26" t="s">
        <v>29</v>
      </c>
      <c r="J118" s="29" t="str">
        <f>E21</f>
        <v xml:space="preserve"> </v>
      </c>
      <c r="L118" s="31"/>
    </row>
    <row r="119" spans="2:12" s="1" customFormat="1" ht="15.15" customHeight="1">
      <c r="B119" s="31"/>
      <c r="C119" s="26" t="s">
        <v>27</v>
      </c>
      <c r="F119" s="24" t="str">
        <f>IF(E18="","",E18)</f>
        <v>Vyplň údaj</v>
      </c>
      <c r="I119" s="26" t="s">
        <v>31</v>
      </c>
      <c r="J119" s="29" t="str">
        <f>E24</f>
        <v xml:space="preserve"> </v>
      </c>
      <c r="L119" s="31"/>
    </row>
    <row r="120" spans="2:12" s="1" customFormat="1" ht="10.25" customHeight="1">
      <c r="B120" s="31"/>
      <c r="L120" s="31"/>
    </row>
    <row r="121" spans="2:20" s="9" customFormat="1" ht="29.25" customHeight="1">
      <c r="B121" s="107"/>
      <c r="C121" s="108" t="s">
        <v>102</v>
      </c>
      <c r="D121" s="109" t="s">
        <v>58</v>
      </c>
      <c r="E121" s="109" t="s">
        <v>54</v>
      </c>
      <c r="F121" s="109" t="s">
        <v>55</v>
      </c>
      <c r="G121" s="109" t="s">
        <v>103</v>
      </c>
      <c r="H121" s="109" t="s">
        <v>104</v>
      </c>
      <c r="I121" s="109" t="s">
        <v>105</v>
      </c>
      <c r="J121" s="110" t="s">
        <v>92</v>
      </c>
      <c r="K121" s="111" t="s">
        <v>106</v>
      </c>
      <c r="L121" s="107"/>
      <c r="M121" s="58" t="s">
        <v>1</v>
      </c>
      <c r="N121" s="59" t="s">
        <v>37</v>
      </c>
      <c r="O121" s="59" t="s">
        <v>107</v>
      </c>
      <c r="P121" s="59" t="s">
        <v>108</v>
      </c>
      <c r="Q121" s="59" t="s">
        <v>109</v>
      </c>
      <c r="R121" s="59" t="s">
        <v>110</v>
      </c>
      <c r="S121" s="59" t="s">
        <v>111</v>
      </c>
      <c r="T121" s="60" t="s">
        <v>112</v>
      </c>
    </row>
    <row r="122" spans="2:63" s="1" customFormat="1" ht="22.75" customHeight="1">
      <c r="B122" s="31"/>
      <c r="C122" s="63" t="s">
        <v>113</v>
      </c>
      <c r="J122" s="112">
        <f>BK122</f>
        <v>0</v>
      </c>
      <c r="L122" s="31"/>
      <c r="M122" s="61"/>
      <c r="N122" s="52"/>
      <c r="O122" s="52"/>
      <c r="P122" s="113">
        <f>P123+P132+P133+P147+P148+P151</f>
        <v>0</v>
      </c>
      <c r="Q122" s="52"/>
      <c r="R122" s="113">
        <f>R123+R132+R133+R147+R148+R151</f>
        <v>0</v>
      </c>
      <c r="S122" s="52"/>
      <c r="T122" s="114">
        <f>T123+T132+T133+T147+T148+T151</f>
        <v>0</v>
      </c>
      <c r="AT122" s="16" t="s">
        <v>72</v>
      </c>
      <c r="AU122" s="16" t="s">
        <v>94</v>
      </c>
      <c r="BK122" s="115">
        <f>BK123+BK132+BK133+BK147+BK148+BK151</f>
        <v>0</v>
      </c>
    </row>
    <row r="123" spans="2:63" s="10" customFormat="1" ht="25.9" customHeight="1">
      <c r="B123" s="116"/>
      <c r="D123" s="117" t="s">
        <v>72</v>
      </c>
      <c r="E123" s="118" t="s">
        <v>114</v>
      </c>
      <c r="F123" s="118" t="s">
        <v>115</v>
      </c>
      <c r="I123" s="119"/>
      <c r="J123" s="120">
        <f>BK123</f>
        <v>0</v>
      </c>
      <c r="L123" s="116"/>
      <c r="M123" s="121"/>
      <c r="P123" s="122">
        <f>SUM(P124:P131)</f>
        <v>0</v>
      </c>
      <c r="R123" s="122">
        <f>SUM(R124:R131)</f>
        <v>0</v>
      </c>
      <c r="T123" s="123">
        <f>SUM(T124:T131)</f>
        <v>0</v>
      </c>
      <c r="AR123" s="117" t="s">
        <v>81</v>
      </c>
      <c r="AT123" s="124" t="s">
        <v>72</v>
      </c>
      <c r="AU123" s="124" t="s">
        <v>73</v>
      </c>
      <c r="AY123" s="117" t="s">
        <v>116</v>
      </c>
      <c r="BK123" s="125">
        <f>SUM(BK124:BK131)</f>
        <v>0</v>
      </c>
    </row>
    <row r="124" spans="2:65" s="1" customFormat="1" ht="16.5" customHeight="1">
      <c r="B124" s="31"/>
      <c r="C124" s="126" t="s">
        <v>81</v>
      </c>
      <c r="D124" s="126" t="s">
        <v>117</v>
      </c>
      <c r="E124" s="127" t="s">
        <v>118</v>
      </c>
      <c r="F124" s="128" t="s">
        <v>119</v>
      </c>
      <c r="G124" s="129" t="s">
        <v>120</v>
      </c>
      <c r="H124" s="130">
        <v>300</v>
      </c>
      <c r="I124" s="131"/>
      <c r="J124" s="132">
        <f aca="true" t="shared" si="0" ref="J124:J131">ROUND(I124*H124,2)</f>
        <v>0</v>
      </c>
      <c r="K124" s="133"/>
      <c r="L124" s="31"/>
      <c r="M124" s="134" t="s">
        <v>1</v>
      </c>
      <c r="N124" s="135" t="s">
        <v>38</v>
      </c>
      <c r="P124" s="136">
        <f aca="true" t="shared" si="1" ref="P124:P131">O124*H124</f>
        <v>0</v>
      </c>
      <c r="Q124" s="136">
        <v>0</v>
      </c>
      <c r="R124" s="136">
        <f aca="true" t="shared" si="2" ref="R124:R131">Q124*H124</f>
        <v>0</v>
      </c>
      <c r="S124" s="136">
        <v>0</v>
      </c>
      <c r="T124" s="137">
        <f aca="true" t="shared" si="3" ref="T124:T131">S124*H124</f>
        <v>0</v>
      </c>
      <c r="AR124" s="138" t="s">
        <v>121</v>
      </c>
      <c r="AT124" s="138" t="s">
        <v>117</v>
      </c>
      <c r="AU124" s="138" t="s">
        <v>81</v>
      </c>
      <c r="AY124" s="16" t="s">
        <v>116</v>
      </c>
      <c r="BE124" s="139">
        <f aca="true" t="shared" si="4" ref="BE124:BE131">IF(N124="základní",J124,0)</f>
        <v>0</v>
      </c>
      <c r="BF124" s="139">
        <f aca="true" t="shared" si="5" ref="BF124:BF131">IF(N124="snížená",J124,0)</f>
        <v>0</v>
      </c>
      <c r="BG124" s="139">
        <f aca="true" t="shared" si="6" ref="BG124:BG131">IF(N124="zákl. přenesená",J124,0)</f>
        <v>0</v>
      </c>
      <c r="BH124" s="139">
        <f aca="true" t="shared" si="7" ref="BH124:BH131">IF(N124="sníž. přenesená",J124,0)</f>
        <v>0</v>
      </c>
      <c r="BI124" s="139">
        <f aca="true" t="shared" si="8" ref="BI124:BI131">IF(N124="nulová",J124,0)</f>
        <v>0</v>
      </c>
      <c r="BJ124" s="16" t="s">
        <v>81</v>
      </c>
      <c r="BK124" s="139">
        <f aca="true" t="shared" si="9" ref="BK124:BK131">ROUND(I124*H124,2)</f>
        <v>0</v>
      </c>
      <c r="BL124" s="16" t="s">
        <v>121</v>
      </c>
      <c r="BM124" s="138" t="s">
        <v>83</v>
      </c>
    </row>
    <row r="125" spans="2:65" s="1" customFormat="1" ht="16.5" customHeight="1">
      <c r="B125" s="31"/>
      <c r="C125" s="126" t="s">
        <v>83</v>
      </c>
      <c r="D125" s="126" t="s">
        <v>117</v>
      </c>
      <c r="E125" s="127" t="s">
        <v>122</v>
      </c>
      <c r="F125" s="128" t="s">
        <v>123</v>
      </c>
      <c r="G125" s="129" t="s">
        <v>120</v>
      </c>
      <c r="H125" s="130">
        <v>63</v>
      </c>
      <c r="I125" s="131"/>
      <c r="J125" s="132">
        <f t="shared" si="0"/>
        <v>0</v>
      </c>
      <c r="K125" s="133"/>
      <c r="L125" s="31"/>
      <c r="M125" s="134" t="s">
        <v>1</v>
      </c>
      <c r="N125" s="135" t="s">
        <v>38</v>
      </c>
      <c r="P125" s="136">
        <f t="shared" si="1"/>
        <v>0</v>
      </c>
      <c r="Q125" s="136">
        <v>0</v>
      </c>
      <c r="R125" s="136">
        <f t="shared" si="2"/>
        <v>0</v>
      </c>
      <c r="S125" s="136">
        <v>0</v>
      </c>
      <c r="T125" s="137">
        <f t="shared" si="3"/>
        <v>0</v>
      </c>
      <c r="AR125" s="138" t="s">
        <v>121</v>
      </c>
      <c r="AT125" s="138" t="s">
        <v>117</v>
      </c>
      <c r="AU125" s="138" t="s">
        <v>81</v>
      </c>
      <c r="AY125" s="16" t="s">
        <v>116</v>
      </c>
      <c r="BE125" s="139">
        <f t="shared" si="4"/>
        <v>0</v>
      </c>
      <c r="BF125" s="139">
        <f t="shared" si="5"/>
        <v>0</v>
      </c>
      <c r="BG125" s="139">
        <f t="shared" si="6"/>
        <v>0</v>
      </c>
      <c r="BH125" s="139">
        <f t="shared" si="7"/>
        <v>0</v>
      </c>
      <c r="BI125" s="139">
        <f t="shared" si="8"/>
        <v>0</v>
      </c>
      <c r="BJ125" s="16" t="s">
        <v>81</v>
      </c>
      <c r="BK125" s="139">
        <f t="shared" si="9"/>
        <v>0</v>
      </c>
      <c r="BL125" s="16" t="s">
        <v>121</v>
      </c>
      <c r="BM125" s="138" t="s">
        <v>121</v>
      </c>
    </row>
    <row r="126" spans="2:65" s="1" customFormat="1" ht="16.5" customHeight="1">
      <c r="B126" s="31"/>
      <c r="C126" s="126" t="s">
        <v>124</v>
      </c>
      <c r="D126" s="126" t="s">
        <v>117</v>
      </c>
      <c r="E126" s="127" t="s">
        <v>125</v>
      </c>
      <c r="F126" s="128" t="s">
        <v>126</v>
      </c>
      <c r="G126" s="129" t="s">
        <v>120</v>
      </c>
      <c r="H126" s="130">
        <v>15</v>
      </c>
      <c r="I126" s="131"/>
      <c r="J126" s="132">
        <f t="shared" si="0"/>
        <v>0</v>
      </c>
      <c r="K126" s="133"/>
      <c r="L126" s="31"/>
      <c r="M126" s="134" t="s">
        <v>1</v>
      </c>
      <c r="N126" s="135" t="s">
        <v>38</v>
      </c>
      <c r="P126" s="136">
        <f t="shared" si="1"/>
        <v>0</v>
      </c>
      <c r="Q126" s="136">
        <v>0</v>
      </c>
      <c r="R126" s="136">
        <f t="shared" si="2"/>
        <v>0</v>
      </c>
      <c r="S126" s="136">
        <v>0</v>
      </c>
      <c r="T126" s="137">
        <f t="shared" si="3"/>
        <v>0</v>
      </c>
      <c r="AR126" s="138" t="s">
        <v>121</v>
      </c>
      <c r="AT126" s="138" t="s">
        <v>117</v>
      </c>
      <c r="AU126" s="138" t="s">
        <v>81</v>
      </c>
      <c r="AY126" s="16" t="s">
        <v>116</v>
      </c>
      <c r="BE126" s="139">
        <f t="shared" si="4"/>
        <v>0</v>
      </c>
      <c r="BF126" s="139">
        <f t="shared" si="5"/>
        <v>0</v>
      </c>
      <c r="BG126" s="139">
        <f t="shared" si="6"/>
        <v>0</v>
      </c>
      <c r="BH126" s="139">
        <f t="shared" si="7"/>
        <v>0</v>
      </c>
      <c r="BI126" s="139">
        <f t="shared" si="8"/>
        <v>0</v>
      </c>
      <c r="BJ126" s="16" t="s">
        <v>81</v>
      </c>
      <c r="BK126" s="139">
        <f t="shared" si="9"/>
        <v>0</v>
      </c>
      <c r="BL126" s="16" t="s">
        <v>121</v>
      </c>
      <c r="BM126" s="138" t="s">
        <v>127</v>
      </c>
    </row>
    <row r="127" spans="2:65" s="1" customFormat="1" ht="24.15" customHeight="1">
      <c r="B127" s="31"/>
      <c r="C127" s="126" t="s">
        <v>121</v>
      </c>
      <c r="D127" s="126" t="s">
        <v>117</v>
      </c>
      <c r="E127" s="127" t="s">
        <v>128</v>
      </c>
      <c r="F127" s="128" t="s">
        <v>129</v>
      </c>
      <c r="G127" s="129" t="s">
        <v>120</v>
      </c>
      <c r="H127" s="130">
        <v>238</v>
      </c>
      <c r="I127" s="131"/>
      <c r="J127" s="132">
        <f t="shared" si="0"/>
        <v>0</v>
      </c>
      <c r="K127" s="133"/>
      <c r="L127" s="31"/>
      <c r="M127" s="134" t="s">
        <v>1</v>
      </c>
      <c r="N127" s="135" t="s">
        <v>38</v>
      </c>
      <c r="P127" s="136">
        <f t="shared" si="1"/>
        <v>0</v>
      </c>
      <c r="Q127" s="136">
        <v>0</v>
      </c>
      <c r="R127" s="136">
        <f t="shared" si="2"/>
        <v>0</v>
      </c>
      <c r="S127" s="136">
        <v>0</v>
      </c>
      <c r="T127" s="137">
        <f t="shared" si="3"/>
        <v>0</v>
      </c>
      <c r="AR127" s="138" t="s">
        <v>121</v>
      </c>
      <c r="AT127" s="138" t="s">
        <v>117</v>
      </c>
      <c r="AU127" s="138" t="s">
        <v>81</v>
      </c>
      <c r="AY127" s="16" t="s">
        <v>116</v>
      </c>
      <c r="BE127" s="139">
        <f t="shared" si="4"/>
        <v>0</v>
      </c>
      <c r="BF127" s="139">
        <f t="shared" si="5"/>
        <v>0</v>
      </c>
      <c r="BG127" s="139">
        <f t="shared" si="6"/>
        <v>0</v>
      </c>
      <c r="BH127" s="139">
        <f t="shared" si="7"/>
        <v>0</v>
      </c>
      <c r="BI127" s="139">
        <f t="shared" si="8"/>
        <v>0</v>
      </c>
      <c r="BJ127" s="16" t="s">
        <v>81</v>
      </c>
      <c r="BK127" s="139">
        <f t="shared" si="9"/>
        <v>0</v>
      </c>
      <c r="BL127" s="16" t="s">
        <v>121</v>
      </c>
      <c r="BM127" s="138" t="s">
        <v>130</v>
      </c>
    </row>
    <row r="128" spans="2:65" s="1" customFormat="1" ht="16.5" customHeight="1">
      <c r="B128" s="31"/>
      <c r="C128" s="126" t="s">
        <v>131</v>
      </c>
      <c r="D128" s="126" t="s">
        <v>117</v>
      </c>
      <c r="E128" s="127" t="s">
        <v>132</v>
      </c>
      <c r="F128" s="128" t="s">
        <v>133</v>
      </c>
      <c r="G128" s="129" t="s">
        <v>120</v>
      </c>
      <c r="H128" s="130">
        <v>11</v>
      </c>
      <c r="I128" s="131"/>
      <c r="J128" s="132">
        <f t="shared" si="0"/>
        <v>0</v>
      </c>
      <c r="K128" s="133"/>
      <c r="L128" s="31"/>
      <c r="M128" s="134" t="s">
        <v>1</v>
      </c>
      <c r="N128" s="135" t="s">
        <v>38</v>
      </c>
      <c r="P128" s="136">
        <f t="shared" si="1"/>
        <v>0</v>
      </c>
      <c r="Q128" s="136">
        <v>0</v>
      </c>
      <c r="R128" s="136">
        <f t="shared" si="2"/>
        <v>0</v>
      </c>
      <c r="S128" s="136">
        <v>0</v>
      </c>
      <c r="T128" s="137">
        <f t="shared" si="3"/>
        <v>0</v>
      </c>
      <c r="AR128" s="138" t="s">
        <v>121</v>
      </c>
      <c r="AT128" s="138" t="s">
        <v>117</v>
      </c>
      <c r="AU128" s="138" t="s">
        <v>81</v>
      </c>
      <c r="AY128" s="16" t="s">
        <v>116</v>
      </c>
      <c r="BE128" s="139">
        <f t="shared" si="4"/>
        <v>0</v>
      </c>
      <c r="BF128" s="139">
        <f t="shared" si="5"/>
        <v>0</v>
      </c>
      <c r="BG128" s="139">
        <f t="shared" si="6"/>
        <v>0</v>
      </c>
      <c r="BH128" s="139">
        <f t="shared" si="7"/>
        <v>0</v>
      </c>
      <c r="BI128" s="139">
        <f t="shared" si="8"/>
        <v>0</v>
      </c>
      <c r="BJ128" s="16" t="s">
        <v>81</v>
      </c>
      <c r="BK128" s="139">
        <f t="shared" si="9"/>
        <v>0</v>
      </c>
      <c r="BL128" s="16" t="s">
        <v>121</v>
      </c>
      <c r="BM128" s="138" t="s">
        <v>134</v>
      </c>
    </row>
    <row r="129" spans="2:65" s="1" customFormat="1" ht="16.5" customHeight="1">
      <c r="B129" s="31"/>
      <c r="C129" s="126" t="s">
        <v>127</v>
      </c>
      <c r="D129" s="126" t="s">
        <v>117</v>
      </c>
      <c r="E129" s="127" t="s">
        <v>135</v>
      </c>
      <c r="F129" s="128" t="s">
        <v>136</v>
      </c>
      <c r="G129" s="129" t="s">
        <v>120</v>
      </c>
      <c r="H129" s="130">
        <v>9</v>
      </c>
      <c r="I129" s="131"/>
      <c r="J129" s="132">
        <f t="shared" si="0"/>
        <v>0</v>
      </c>
      <c r="K129" s="133"/>
      <c r="L129" s="31"/>
      <c r="M129" s="134" t="s">
        <v>1</v>
      </c>
      <c r="N129" s="135" t="s">
        <v>38</v>
      </c>
      <c r="P129" s="136">
        <f t="shared" si="1"/>
        <v>0</v>
      </c>
      <c r="Q129" s="136">
        <v>0</v>
      </c>
      <c r="R129" s="136">
        <f t="shared" si="2"/>
        <v>0</v>
      </c>
      <c r="S129" s="136">
        <v>0</v>
      </c>
      <c r="T129" s="137">
        <f t="shared" si="3"/>
        <v>0</v>
      </c>
      <c r="AR129" s="138" t="s">
        <v>121</v>
      </c>
      <c r="AT129" s="138" t="s">
        <v>117</v>
      </c>
      <c r="AU129" s="138" t="s">
        <v>81</v>
      </c>
      <c r="AY129" s="16" t="s">
        <v>116</v>
      </c>
      <c r="BE129" s="139">
        <f t="shared" si="4"/>
        <v>0</v>
      </c>
      <c r="BF129" s="139">
        <f t="shared" si="5"/>
        <v>0</v>
      </c>
      <c r="BG129" s="139">
        <f t="shared" si="6"/>
        <v>0</v>
      </c>
      <c r="BH129" s="139">
        <f t="shared" si="7"/>
        <v>0</v>
      </c>
      <c r="BI129" s="139">
        <f t="shared" si="8"/>
        <v>0</v>
      </c>
      <c r="BJ129" s="16" t="s">
        <v>81</v>
      </c>
      <c r="BK129" s="139">
        <f t="shared" si="9"/>
        <v>0</v>
      </c>
      <c r="BL129" s="16" t="s">
        <v>121</v>
      </c>
      <c r="BM129" s="138" t="s">
        <v>137</v>
      </c>
    </row>
    <row r="130" spans="2:65" s="1" customFormat="1" ht="16.5" customHeight="1">
      <c r="B130" s="31"/>
      <c r="C130" s="126" t="s">
        <v>73</v>
      </c>
      <c r="D130" s="126" t="s">
        <v>117</v>
      </c>
      <c r="E130" s="127" t="s">
        <v>138</v>
      </c>
      <c r="F130" s="128" t="s">
        <v>139</v>
      </c>
      <c r="G130" s="129" t="s">
        <v>120</v>
      </c>
      <c r="H130" s="130">
        <v>11</v>
      </c>
      <c r="I130" s="131"/>
      <c r="J130" s="132">
        <f t="shared" si="0"/>
        <v>0</v>
      </c>
      <c r="K130" s="133"/>
      <c r="L130" s="31"/>
      <c r="M130" s="134" t="s">
        <v>1</v>
      </c>
      <c r="N130" s="135" t="s">
        <v>38</v>
      </c>
      <c r="P130" s="136">
        <f t="shared" si="1"/>
        <v>0</v>
      </c>
      <c r="Q130" s="136">
        <v>0</v>
      </c>
      <c r="R130" s="136">
        <f t="shared" si="2"/>
        <v>0</v>
      </c>
      <c r="S130" s="136">
        <v>0</v>
      </c>
      <c r="T130" s="137">
        <f t="shared" si="3"/>
        <v>0</v>
      </c>
      <c r="AR130" s="138" t="s">
        <v>121</v>
      </c>
      <c r="AT130" s="138" t="s">
        <v>117</v>
      </c>
      <c r="AU130" s="138" t="s">
        <v>81</v>
      </c>
      <c r="AY130" s="16" t="s">
        <v>116</v>
      </c>
      <c r="BE130" s="139">
        <f t="shared" si="4"/>
        <v>0</v>
      </c>
      <c r="BF130" s="139">
        <f t="shared" si="5"/>
        <v>0</v>
      </c>
      <c r="BG130" s="139">
        <f t="shared" si="6"/>
        <v>0</v>
      </c>
      <c r="BH130" s="139">
        <f t="shared" si="7"/>
        <v>0</v>
      </c>
      <c r="BI130" s="139">
        <f t="shared" si="8"/>
        <v>0</v>
      </c>
      <c r="BJ130" s="16" t="s">
        <v>81</v>
      </c>
      <c r="BK130" s="139">
        <f t="shared" si="9"/>
        <v>0</v>
      </c>
      <c r="BL130" s="16" t="s">
        <v>121</v>
      </c>
      <c r="BM130" s="138" t="s">
        <v>140</v>
      </c>
    </row>
    <row r="131" spans="2:65" s="1" customFormat="1" ht="21.75" customHeight="1">
      <c r="B131" s="31"/>
      <c r="C131" s="126" t="s">
        <v>141</v>
      </c>
      <c r="D131" s="126" t="s">
        <v>117</v>
      </c>
      <c r="E131" s="127" t="s">
        <v>142</v>
      </c>
      <c r="F131" s="128" t="s">
        <v>143</v>
      </c>
      <c r="G131" s="129" t="s">
        <v>120</v>
      </c>
      <c r="H131" s="130">
        <v>230</v>
      </c>
      <c r="I131" s="131"/>
      <c r="J131" s="132">
        <f t="shared" si="0"/>
        <v>0</v>
      </c>
      <c r="K131" s="133"/>
      <c r="L131" s="31"/>
      <c r="M131" s="134" t="s">
        <v>1</v>
      </c>
      <c r="N131" s="135" t="s">
        <v>38</v>
      </c>
      <c r="P131" s="136">
        <f t="shared" si="1"/>
        <v>0</v>
      </c>
      <c r="Q131" s="136">
        <v>0</v>
      </c>
      <c r="R131" s="136">
        <f t="shared" si="2"/>
        <v>0</v>
      </c>
      <c r="S131" s="136">
        <v>0</v>
      </c>
      <c r="T131" s="137">
        <f t="shared" si="3"/>
        <v>0</v>
      </c>
      <c r="AR131" s="138" t="s">
        <v>121</v>
      </c>
      <c r="AT131" s="138" t="s">
        <v>117</v>
      </c>
      <c r="AU131" s="138" t="s">
        <v>81</v>
      </c>
      <c r="AY131" s="16" t="s">
        <v>116</v>
      </c>
      <c r="BE131" s="139">
        <f t="shared" si="4"/>
        <v>0</v>
      </c>
      <c r="BF131" s="139">
        <f t="shared" si="5"/>
        <v>0</v>
      </c>
      <c r="BG131" s="139">
        <f t="shared" si="6"/>
        <v>0</v>
      </c>
      <c r="BH131" s="139">
        <f t="shared" si="7"/>
        <v>0</v>
      </c>
      <c r="BI131" s="139">
        <f t="shared" si="8"/>
        <v>0</v>
      </c>
      <c r="BJ131" s="16" t="s">
        <v>81</v>
      </c>
      <c r="BK131" s="139">
        <f t="shared" si="9"/>
        <v>0</v>
      </c>
      <c r="BL131" s="16" t="s">
        <v>121</v>
      </c>
      <c r="BM131" s="138" t="s">
        <v>144</v>
      </c>
    </row>
    <row r="132" spans="2:63" s="10" customFormat="1" ht="25.9" customHeight="1">
      <c r="B132" s="116"/>
      <c r="D132" s="117" t="s">
        <v>72</v>
      </c>
      <c r="E132" s="118" t="s">
        <v>145</v>
      </c>
      <c r="F132" s="118" t="s">
        <v>146</v>
      </c>
      <c r="I132" s="119"/>
      <c r="J132" s="120">
        <f>BK132</f>
        <v>0</v>
      </c>
      <c r="L132" s="116"/>
      <c r="M132" s="121"/>
      <c r="P132" s="122">
        <v>0</v>
      </c>
      <c r="R132" s="122">
        <v>0</v>
      </c>
      <c r="T132" s="123">
        <v>0</v>
      </c>
      <c r="AR132" s="117" t="s">
        <v>81</v>
      </c>
      <c r="AT132" s="124" t="s">
        <v>72</v>
      </c>
      <c r="AU132" s="124" t="s">
        <v>73</v>
      </c>
      <c r="AY132" s="117" t="s">
        <v>116</v>
      </c>
      <c r="BK132" s="125">
        <v>0</v>
      </c>
    </row>
    <row r="133" spans="2:63" s="10" customFormat="1" ht="25.9" customHeight="1">
      <c r="B133" s="116"/>
      <c r="D133" s="117" t="s">
        <v>72</v>
      </c>
      <c r="E133" s="118" t="s">
        <v>147</v>
      </c>
      <c r="F133" s="118" t="s">
        <v>148</v>
      </c>
      <c r="I133" s="119"/>
      <c r="J133" s="120">
        <f>BK133</f>
        <v>0</v>
      </c>
      <c r="L133" s="116"/>
      <c r="M133" s="121"/>
      <c r="P133" s="122">
        <f>SUM(P134:P146)</f>
        <v>0</v>
      </c>
      <c r="R133" s="122">
        <f>SUM(R134:R146)</f>
        <v>0</v>
      </c>
      <c r="T133" s="123">
        <f>SUM(T134:T146)</f>
        <v>0</v>
      </c>
      <c r="AR133" s="117" t="s">
        <v>81</v>
      </c>
      <c r="AT133" s="124" t="s">
        <v>72</v>
      </c>
      <c r="AU133" s="124" t="s">
        <v>73</v>
      </c>
      <c r="AY133" s="117" t="s">
        <v>116</v>
      </c>
      <c r="BK133" s="125">
        <f>SUM(BK134:BK146)</f>
        <v>0</v>
      </c>
    </row>
    <row r="134" spans="2:65" s="1" customFormat="1" ht="16.5" customHeight="1">
      <c r="B134" s="31"/>
      <c r="C134" s="126" t="s">
        <v>81</v>
      </c>
      <c r="D134" s="126" t="s">
        <v>117</v>
      </c>
      <c r="E134" s="127" t="s">
        <v>149</v>
      </c>
      <c r="F134" s="128" t="s">
        <v>150</v>
      </c>
      <c r="G134" s="129" t="s">
        <v>120</v>
      </c>
      <c r="H134" s="130">
        <v>11</v>
      </c>
      <c r="I134" s="131"/>
      <c r="J134" s="132">
        <f aca="true" t="shared" si="10" ref="J134:J146">ROUND(I134*H134,2)</f>
        <v>0</v>
      </c>
      <c r="K134" s="133"/>
      <c r="L134" s="31"/>
      <c r="M134" s="134" t="s">
        <v>1</v>
      </c>
      <c r="N134" s="135" t="s">
        <v>38</v>
      </c>
      <c r="P134" s="136">
        <f aca="true" t="shared" si="11" ref="P134:P146">O134*H134</f>
        <v>0</v>
      </c>
      <c r="Q134" s="136">
        <v>0</v>
      </c>
      <c r="R134" s="136">
        <f aca="true" t="shared" si="12" ref="R134:R146">Q134*H134</f>
        <v>0</v>
      </c>
      <c r="S134" s="136">
        <v>0</v>
      </c>
      <c r="T134" s="137">
        <f aca="true" t="shared" si="13" ref="T134:T146">S134*H134</f>
        <v>0</v>
      </c>
      <c r="AR134" s="138" t="s">
        <v>121</v>
      </c>
      <c r="AT134" s="138" t="s">
        <v>117</v>
      </c>
      <c r="AU134" s="138" t="s">
        <v>81</v>
      </c>
      <c r="AY134" s="16" t="s">
        <v>116</v>
      </c>
      <c r="BE134" s="139">
        <f aca="true" t="shared" si="14" ref="BE134:BE146">IF(N134="základní",J134,0)</f>
        <v>0</v>
      </c>
      <c r="BF134" s="139">
        <f aca="true" t="shared" si="15" ref="BF134:BF146">IF(N134="snížená",J134,0)</f>
        <v>0</v>
      </c>
      <c r="BG134" s="139">
        <f aca="true" t="shared" si="16" ref="BG134:BG146">IF(N134="zákl. přenesená",J134,0)</f>
        <v>0</v>
      </c>
      <c r="BH134" s="139">
        <f aca="true" t="shared" si="17" ref="BH134:BH146">IF(N134="sníž. přenesená",J134,0)</f>
        <v>0</v>
      </c>
      <c r="BI134" s="139">
        <f aca="true" t="shared" si="18" ref="BI134:BI146">IF(N134="nulová",J134,0)</f>
        <v>0</v>
      </c>
      <c r="BJ134" s="16" t="s">
        <v>81</v>
      </c>
      <c r="BK134" s="139">
        <f aca="true" t="shared" si="19" ref="BK134:BK146">ROUND(I134*H134,2)</f>
        <v>0</v>
      </c>
      <c r="BL134" s="16" t="s">
        <v>121</v>
      </c>
      <c r="BM134" s="138" t="s">
        <v>151</v>
      </c>
    </row>
    <row r="135" spans="2:65" s="1" customFormat="1" ht="16.5" customHeight="1">
      <c r="B135" s="31"/>
      <c r="C135" s="126" t="s">
        <v>83</v>
      </c>
      <c r="D135" s="126" t="s">
        <v>117</v>
      </c>
      <c r="E135" s="127" t="s">
        <v>152</v>
      </c>
      <c r="F135" s="128" t="s">
        <v>153</v>
      </c>
      <c r="G135" s="129" t="s">
        <v>120</v>
      </c>
      <c r="H135" s="130">
        <v>229</v>
      </c>
      <c r="I135" s="131"/>
      <c r="J135" s="132">
        <f t="shared" si="10"/>
        <v>0</v>
      </c>
      <c r="K135" s="133"/>
      <c r="L135" s="31"/>
      <c r="M135" s="134" t="s">
        <v>1</v>
      </c>
      <c r="N135" s="135" t="s">
        <v>38</v>
      </c>
      <c r="P135" s="136">
        <f t="shared" si="11"/>
        <v>0</v>
      </c>
      <c r="Q135" s="136">
        <v>0</v>
      </c>
      <c r="R135" s="136">
        <f t="shared" si="12"/>
        <v>0</v>
      </c>
      <c r="S135" s="136">
        <v>0</v>
      </c>
      <c r="T135" s="137">
        <f t="shared" si="13"/>
        <v>0</v>
      </c>
      <c r="AR135" s="138" t="s">
        <v>121</v>
      </c>
      <c r="AT135" s="138" t="s">
        <v>117</v>
      </c>
      <c r="AU135" s="138" t="s">
        <v>81</v>
      </c>
      <c r="AY135" s="16" t="s">
        <v>116</v>
      </c>
      <c r="BE135" s="139">
        <f t="shared" si="14"/>
        <v>0</v>
      </c>
      <c r="BF135" s="139">
        <f t="shared" si="15"/>
        <v>0</v>
      </c>
      <c r="BG135" s="139">
        <f t="shared" si="16"/>
        <v>0</v>
      </c>
      <c r="BH135" s="139">
        <f t="shared" si="17"/>
        <v>0</v>
      </c>
      <c r="BI135" s="139">
        <f t="shared" si="18"/>
        <v>0</v>
      </c>
      <c r="BJ135" s="16" t="s">
        <v>81</v>
      </c>
      <c r="BK135" s="139">
        <f t="shared" si="19"/>
        <v>0</v>
      </c>
      <c r="BL135" s="16" t="s">
        <v>121</v>
      </c>
      <c r="BM135" s="138" t="s">
        <v>154</v>
      </c>
    </row>
    <row r="136" spans="2:65" s="1" customFormat="1" ht="16.5" customHeight="1">
      <c r="B136" s="31"/>
      <c r="C136" s="126" t="s">
        <v>124</v>
      </c>
      <c r="D136" s="126" t="s">
        <v>117</v>
      </c>
      <c r="E136" s="127" t="s">
        <v>155</v>
      </c>
      <c r="F136" s="128" t="s">
        <v>156</v>
      </c>
      <c r="G136" s="129" t="s">
        <v>120</v>
      </c>
      <c r="H136" s="130">
        <v>11</v>
      </c>
      <c r="I136" s="131"/>
      <c r="J136" s="132">
        <f t="shared" si="10"/>
        <v>0</v>
      </c>
      <c r="K136" s="133"/>
      <c r="L136" s="31"/>
      <c r="M136" s="134" t="s">
        <v>1</v>
      </c>
      <c r="N136" s="135" t="s">
        <v>38</v>
      </c>
      <c r="P136" s="136">
        <f t="shared" si="11"/>
        <v>0</v>
      </c>
      <c r="Q136" s="136">
        <v>0</v>
      </c>
      <c r="R136" s="136">
        <f t="shared" si="12"/>
        <v>0</v>
      </c>
      <c r="S136" s="136">
        <v>0</v>
      </c>
      <c r="T136" s="137">
        <f t="shared" si="13"/>
        <v>0</v>
      </c>
      <c r="AR136" s="138" t="s">
        <v>121</v>
      </c>
      <c r="AT136" s="138" t="s">
        <v>117</v>
      </c>
      <c r="AU136" s="138" t="s">
        <v>81</v>
      </c>
      <c r="AY136" s="16" t="s">
        <v>116</v>
      </c>
      <c r="BE136" s="139">
        <f t="shared" si="14"/>
        <v>0</v>
      </c>
      <c r="BF136" s="139">
        <f t="shared" si="15"/>
        <v>0</v>
      </c>
      <c r="BG136" s="139">
        <f t="shared" si="16"/>
        <v>0</v>
      </c>
      <c r="BH136" s="139">
        <f t="shared" si="17"/>
        <v>0</v>
      </c>
      <c r="BI136" s="139">
        <f t="shared" si="18"/>
        <v>0</v>
      </c>
      <c r="BJ136" s="16" t="s">
        <v>81</v>
      </c>
      <c r="BK136" s="139">
        <f t="shared" si="19"/>
        <v>0</v>
      </c>
      <c r="BL136" s="16" t="s">
        <v>121</v>
      </c>
      <c r="BM136" s="138" t="s">
        <v>157</v>
      </c>
    </row>
    <row r="137" spans="2:65" s="1" customFormat="1" ht="16.5" customHeight="1">
      <c r="B137" s="31"/>
      <c r="C137" s="126" t="s">
        <v>121</v>
      </c>
      <c r="D137" s="126" t="s">
        <v>117</v>
      </c>
      <c r="E137" s="127" t="s">
        <v>158</v>
      </c>
      <c r="F137" s="128" t="s">
        <v>159</v>
      </c>
      <c r="G137" s="129" t="s">
        <v>120</v>
      </c>
      <c r="H137" s="130">
        <v>15</v>
      </c>
      <c r="I137" s="131"/>
      <c r="J137" s="132">
        <f t="shared" si="10"/>
        <v>0</v>
      </c>
      <c r="K137" s="133"/>
      <c r="L137" s="31"/>
      <c r="M137" s="134" t="s">
        <v>1</v>
      </c>
      <c r="N137" s="135" t="s">
        <v>38</v>
      </c>
      <c r="P137" s="136">
        <f t="shared" si="11"/>
        <v>0</v>
      </c>
      <c r="Q137" s="136">
        <v>0</v>
      </c>
      <c r="R137" s="136">
        <f t="shared" si="12"/>
        <v>0</v>
      </c>
      <c r="S137" s="136">
        <v>0</v>
      </c>
      <c r="T137" s="137">
        <f t="shared" si="13"/>
        <v>0</v>
      </c>
      <c r="AR137" s="138" t="s">
        <v>121</v>
      </c>
      <c r="AT137" s="138" t="s">
        <v>117</v>
      </c>
      <c r="AU137" s="138" t="s">
        <v>81</v>
      </c>
      <c r="AY137" s="16" t="s">
        <v>116</v>
      </c>
      <c r="BE137" s="139">
        <f t="shared" si="14"/>
        <v>0</v>
      </c>
      <c r="BF137" s="139">
        <f t="shared" si="15"/>
        <v>0</v>
      </c>
      <c r="BG137" s="139">
        <f t="shared" si="16"/>
        <v>0</v>
      </c>
      <c r="BH137" s="139">
        <f t="shared" si="17"/>
        <v>0</v>
      </c>
      <c r="BI137" s="139">
        <f t="shared" si="18"/>
        <v>0</v>
      </c>
      <c r="BJ137" s="16" t="s">
        <v>81</v>
      </c>
      <c r="BK137" s="139">
        <f t="shared" si="19"/>
        <v>0</v>
      </c>
      <c r="BL137" s="16" t="s">
        <v>121</v>
      </c>
      <c r="BM137" s="138" t="s">
        <v>160</v>
      </c>
    </row>
    <row r="138" spans="2:65" s="1" customFormat="1" ht="21.75" customHeight="1">
      <c r="B138" s="31"/>
      <c r="C138" s="126" t="s">
        <v>131</v>
      </c>
      <c r="D138" s="126" t="s">
        <v>117</v>
      </c>
      <c r="E138" s="127" t="s">
        <v>161</v>
      </c>
      <c r="F138" s="128" t="s">
        <v>162</v>
      </c>
      <c r="G138" s="129" t="s">
        <v>120</v>
      </c>
      <c r="H138" s="130">
        <v>2</v>
      </c>
      <c r="I138" s="131"/>
      <c r="J138" s="132">
        <f t="shared" si="10"/>
        <v>0</v>
      </c>
      <c r="K138" s="133"/>
      <c r="L138" s="31"/>
      <c r="M138" s="134" t="s">
        <v>1</v>
      </c>
      <c r="N138" s="135" t="s">
        <v>38</v>
      </c>
      <c r="P138" s="136">
        <f t="shared" si="11"/>
        <v>0</v>
      </c>
      <c r="Q138" s="136">
        <v>0</v>
      </c>
      <c r="R138" s="136">
        <f t="shared" si="12"/>
        <v>0</v>
      </c>
      <c r="S138" s="136">
        <v>0</v>
      </c>
      <c r="T138" s="137">
        <f t="shared" si="13"/>
        <v>0</v>
      </c>
      <c r="AR138" s="138" t="s">
        <v>121</v>
      </c>
      <c r="AT138" s="138" t="s">
        <v>117</v>
      </c>
      <c r="AU138" s="138" t="s">
        <v>81</v>
      </c>
      <c r="AY138" s="16" t="s">
        <v>116</v>
      </c>
      <c r="BE138" s="139">
        <f t="shared" si="14"/>
        <v>0</v>
      </c>
      <c r="BF138" s="139">
        <f t="shared" si="15"/>
        <v>0</v>
      </c>
      <c r="BG138" s="139">
        <f t="shared" si="16"/>
        <v>0</v>
      </c>
      <c r="BH138" s="139">
        <f t="shared" si="17"/>
        <v>0</v>
      </c>
      <c r="BI138" s="139">
        <f t="shared" si="18"/>
        <v>0</v>
      </c>
      <c r="BJ138" s="16" t="s">
        <v>81</v>
      </c>
      <c r="BK138" s="139">
        <f t="shared" si="19"/>
        <v>0</v>
      </c>
      <c r="BL138" s="16" t="s">
        <v>121</v>
      </c>
      <c r="BM138" s="138" t="s">
        <v>163</v>
      </c>
    </row>
    <row r="139" spans="2:65" s="1" customFormat="1" ht="16.5" customHeight="1">
      <c r="B139" s="31"/>
      <c r="C139" s="126" t="s">
        <v>73</v>
      </c>
      <c r="D139" s="126" t="s">
        <v>117</v>
      </c>
      <c r="E139" s="127" t="s">
        <v>164</v>
      </c>
      <c r="F139" s="128" t="s">
        <v>165</v>
      </c>
      <c r="G139" s="129" t="s">
        <v>120</v>
      </c>
      <c r="H139" s="130">
        <v>24</v>
      </c>
      <c r="I139" s="131"/>
      <c r="J139" s="132">
        <f t="shared" si="10"/>
        <v>0</v>
      </c>
      <c r="K139" s="133"/>
      <c r="L139" s="31"/>
      <c r="M139" s="134" t="s">
        <v>1</v>
      </c>
      <c r="N139" s="135" t="s">
        <v>38</v>
      </c>
      <c r="P139" s="136">
        <f t="shared" si="11"/>
        <v>0</v>
      </c>
      <c r="Q139" s="136">
        <v>0</v>
      </c>
      <c r="R139" s="136">
        <f t="shared" si="12"/>
        <v>0</v>
      </c>
      <c r="S139" s="136">
        <v>0</v>
      </c>
      <c r="T139" s="137">
        <f t="shared" si="13"/>
        <v>0</v>
      </c>
      <c r="AR139" s="138" t="s">
        <v>121</v>
      </c>
      <c r="AT139" s="138" t="s">
        <v>117</v>
      </c>
      <c r="AU139" s="138" t="s">
        <v>81</v>
      </c>
      <c r="AY139" s="16" t="s">
        <v>116</v>
      </c>
      <c r="BE139" s="139">
        <f t="shared" si="14"/>
        <v>0</v>
      </c>
      <c r="BF139" s="139">
        <f t="shared" si="15"/>
        <v>0</v>
      </c>
      <c r="BG139" s="139">
        <f t="shared" si="16"/>
        <v>0</v>
      </c>
      <c r="BH139" s="139">
        <f t="shared" si="17"/>
        <v>0</v>
      </c>
      <c r="BI139" s="139">
        <f t="shared" si="18"/>
        <v>0</v>
      </c>
      <c r="BJ139" s="16" t="s">
        <v>81</v>
      </c>
      <c r="BK139" s="139">
        <f t="shared" si="19"/>
        <v>0</v>
      </c>
      <c r="BL139" s="16" t="s">
        <v>121</v>
      </c>
      <c r="BM139" s="138" t="s">
        <v>166</v>
      </c>
    </row>
    <row r="140" spans="2:65" s="1" customFormat="1" ht="21.75" customHeight="1">
      <c r="B140" s="31"/>
      <c r="C140" s="126" t="s">
        <v>127</v>
      </c>
      <c r="D140" s="126" t="s">
        <v>117</v>
      </c>
      <c r="E140" s="127" t="s">
        <v>167</v>
      </c>
      <c r="F140" s="128" t="s">
        <v>168</v>
      </c>
      <c r="G140" s="129" t="s">
        <v>120</v>
      </c>
      <c r="H140" s="130">
        <v>14</v>
      </c>
      <c r="I140" s="131"/>
      <c r="J140" s="132">
        <f t="shared" si="10"/>
        <v>0</v>
      </c>
      <c r="K140" s="133"/>
      <c r="L140" s="31"/>
      <c r="M140" s="134" t="s">
        <v>1</v>
      </c>
      <c r="N140" s="135" t="s">
        <v>38</v>
      </c>
      <c r="P140" s="136">
        <f t="shared" si="11"/>
        <v>0</v>
      </c>
      <c r="Q140" s="136">
        <v>0</v>
      </c>
      <c r="R140" s="136">
        <f t="shared" si="12"/>
        <v>0</v>
      </c>
      <c r="S140" s="136">
        <v>0</v>
      </c>
      <c r="T140" s="137">
        <f t="shared" si="13"/>
        <v>0</v>
      </c>
      <c r="AR140" s="138" t="s">
        <v>121</v>
      </c>
      <c r="AT140" s="138" t="s">
        <v>117</v>
      </c>
      <c r="AU140" s="138" t="s">
        <v>81</v>
      </c>
      <c r="AY140" s="16" t="s">
        <v>116</v>
      </c>
      <c r="BE140" s="139">
        <f t="shared" si="14"/>
        <v>0</v>
      </c>
      <c r="BF140" s="139">
        <f t="shared" si="15"/>
        <v>0</v>
      </c>
      <c r="BG140" s="139">
        <f t="shared" si="16"/>
        <v>0</v>
      </c>
      <c r="BH140" s="139">
        <f t="shared" si="17"/>
        <v>0</v>
      </c>
      <c r="BI140" s="139">
        <f t="shared" si="18"/>
        <v>0</v>
      </c>
      <c r="BJ140" s="16" t="s">
        <v>81</v>
      </c>
      <c r="BK140" s="139">
        <f t="shared" si="19"/>
        <v>0</v>
      </c>
      <c r="BL140" s="16" t="s">
        <v>121</v>
      </c>
      <c r="BM140" s="138" t="s">
        <v>169</v>
      </c>
    </row>
    <row r="141" spans="2:65" s="1" customFormat="1" ht="16.5" customHeight="1">
      <c r="B141" s="31"/>
      <c r="C141" s="126" t="s">
        <v>141</v>
      </c>
      <c r="D141" s="126" t="s">
        <v>117</v>
      </c>
      <c r="E141" s="127" t="s">
        <v>170</v>
      </c>
      <c r="F141" s="128" t="s">
        <v>171</v>
      </c>
      <c r="G141" s="129" t="s">
        <v>120</v>
      </c>
      <c r="H141" s="130">
        <v>12</v>
      </c>
      <c r="I141" s="131"/>
      <c r="J141" s="132">
        <f t="shared" si="10"/>
        <v>0</v>
      </c>
      <c r="K141" s="133"/>
      <c r="L141" s="31"/>
      <c r="M141" s="134" t="s">
        <v>1</v>
      </c>
      <c r="N141" s="135" t="s">
        <v>38</v>
      </c>
      <c r="P141" s="136">
        <f t="shared" si="11"/>
        <v>0</v>
      </c>
      <c r="Q141" s="136">
        <v>0</v>
      </c>
      <c r="R141" s="136">
        <f t="shared" si="12"/>
        <v>0</v>
      </c>
      <c r="S141" s="136">
        <v>0</v>
      </c>
      <c r="T141" s="137">
        <f t="shared" si="13"/>
        <v>0</v>
      </c>
      <c r="AR141" s="138" t="s">
        <v>121</v>
      </c>
      <c r="AT141" s="138" t="s">
        <v>117</v>
      </c>
      <c r="AU141" s="138" t="s">
        <v>81</v>
      </c>
      <c r="AY141" s="16" t="s">
        <v>116</v>
      </c>
      <c r="BE141" s="139">
        <f t="shared" si="14"/>
        <v>0</v>
      </c>
      <c r="BF141" s="139">
        <f t="shared" si="15"/>
        <v>0</v>
      </c>
      <c r="BG141" s="139">
        <f t="shared" si="16"/>
        <v>0</v>
      </c>
      <c r="BH141" s="139">
        <f t="shared" si="17"/>
        <v>0</v>
      </c>
      <c r="BI141" s="139">
        <f t="shared" si="18"/>
        <v>0</v>
      </c>
      <c r="BJ141" s="16" t="s">
        <v>81</v>
      </c>
      <c r="BK141" s="139">
        <f t="shared" si="19"/>
        <v>0</v>
      </c>
      <c r="BL141" s="16" t="s">
        <v>121</v>
      </c>
      <c r="BM141" s="138" t="s">
        <v>172</v>
      </c>
    </row>
    <row r="142" spans="2:65" s="1" customFormat="1" ht="16.5" customHeight="1">
      <c r="B142" s="31"/>
      <c r="C142" s="126" t="s">
        <v>130</v>
      </c>
      <c r="D142" s="126" t="s">
        <v>117</v>
      </c>
      <c r="E142" s="127" t="s">
        <v>173</v>
      </c>
      <c r="F142" s="128" t="s">
        <v>174</v>
      </c>
      <c r="G142" s="129" t="s">
        <v>120</v>
      </c>
      <c r="H142" s="130">
        <v>229</v>
      </c>
      <c r="I142" s="131"/>
      <c r="J142" s="132">
        <f t="shared" si="10"/>
        <v>0</v>
      </c>
      <c r="K142" s="133"/>
      <c r="L142" s="31"/>
      <c r="M142" s="134" t="s">
        <v>1</v>
      </c>
      <c r="N142" s="135" t="s">
        <v>38</v>
      </c>
      <c r="P142" s="136">
        <f t="shared" si="11"/>
        <v>0</v>
      </c>
      <c r="Q142" s="136">
        <v>0</v>
      </c>
      <c r="R142" s="136">
        <f t="shared" si="12"/>
        <v>0</v>
      </c>
      <c r="S142" s="136">
        <v>0</v>
      </c>
      <c r="T142" s="137">
        <f t="shared" si="13"/>
        <v>0</v>
      </c>
      <c r="AR142" s="138" t="s">
        <v>121</v>
      </c>
      <c r="AT142" s="138" t="s">
        <v>117</v>
      </c>
      <c r="AU142" s="138" t="s">
        <v>81</v>
      </c>
      <c r="AY142" s="16" t="s">
        <v>116</v>
      </c>
      <c r="BE142" s="139">
        <f t="shared" si="14"/>
        <v>0</v>
      </c>
      <c r="BF142" s="139">
        <f t="shared" si="15"/>
        <v>0</v>
      </c>
      <c r="BG142" s="139">
        <f t="shared" si="16"/>
        <v>0</v>
      </c>
      <c r="BH142" s="139">
        <f t="shared" si="17"/>
        <v>0</v>
      </c>
      <c r="BI142" s="139">
        <f t="shared" si="18"/>
        <v>0</v>
      </c>
      <c r="BJ142" s="16" t="s">
        <v>81</v>
      </c>
      <c r="BK142" s="139">
        <f t="shared" si="19"/>
        <v>0</v>
      </c>
      <c r="BL142" s="16" t="s">
        <v>121</v>
      </c>
      <c r="BM142" s="138" t="s">
        <v>175</v>
      </c>
    </row>
    <row r="143" spans="2:65" s="1" customFormat="1" ht="16.5" customHeight="1">
      <c r="B143" s="31"/>
      <c r="C143" s="126" t="s">
        <v>176</v>
      </c>
      <c r="D143" s="126" t="s">
        <v>117</v>
      </c>
      <c r="E143" s="127" t="s">
        <v>177</v>
      </c>
      <c r="F143" s="128" t="s">
        <v>178</v>
      </c>
      <c r="G143" s="129" t="s">
        <v>120</v>
      </c>
      <c r="H143" s="130">
        <v>11</v>
      </c>
      <c r="I143" s="131"/>
      <c r="J143" s="132">
        <f t="shared" si="10"/>
        <v>0</v>
      </c>
      <c r="K143" s="133"/>
      <c r="L143" s="31"/>
      <c r="M143" s="134" t="s">
        <v>1</v>
      </c>
      <c r="N143" s="135" t="s">
        <v>38</v>
      </c>
      <c r="P143" s="136">
        <f t="shared" si="11"/>
        <v>0</v>
      </c>
      <c r="Q143" s="136">
        <v>0</v>
      </c>
      <c r="R143" s="136">
        <f t="shared" si="12"/>
        <v>0</v>
      </c>
      <c r="S143" s="136">
        <v>0</v>
      </c>
      <c r="T143" s="137">
        <f t="shared" si="13"/>
        <v>0</v>
      </c>
      <c r="AR143" s="138" t="s">
        <v>121</v>
      </c>
      <c r="AT143" s="138" t="s">
        <v>117</v>
      </c>
      <c r="AU143" s="138" t="s">
        <v>81</v>
      </c>
      <c r="AY143" s="16" t="s">
        <v>116</v>
      </c>
      <c r="BE143" s="139">
        <f t="shared" si="14"/>
        <v>0</v>
      </c>
      <c r="BF143" s="139">
        <f t="shared" si="15"/>
        <v>0</v>
      </c>
      <c r="BG143" s="139">
        <f t="shared" si="16"/>
        <v>0</v>
      </c>
      <c r="BH143" s="139">
        <f t="shared" si="17"/>
        <v>0</v>
      </c>
      <c r="BI143" s="139">
        <f t="shared" si="18"/>
        <v>0</v>
      </c>
      <c r="BJ143" s="16" t="s">
        <v>81</v>
      </c>
      <c r="BK143" s="139">
        <f t="shared" si="19"/>
        <v>0</v>
      </c>
      <c r="BL143" s="16" t="s">
        <v>121</v>
      </c>
      <c r="BM143" s="138" t="s">
        <v>179</v>
      </c>
    </row>
    <row r="144" spans="2:65" s="1" customFormat="1" ht="16.5" customHeight="1">
      <c r="B144" s="31"/>
      <c r="C144" s="126" t="s">
        <v>134</v>
      </c>
      <c r="D144" s="126" t="s">
        <v>117</v>
      </c>
      <c r="E144" s="127" t="s">
        <v>180</v>
      </c>
      <c r="F144" s="128" t="s">
        <v>181</v>
      </c>
      <c r="G144" s="129" t="s">
        <v>1</v>
      </c>
      <c r="H144" s="130">
        <v>2</v>
      </c>
      <c r="I144" s="131"/>
      <c r="J144" s="132">
        <f t="shared" si="10"/>
        <v>0</v>
      </c>
      <c r="K144" s="133"/>
      <c r="L144" s="31"/>
      <c r="M144" s="134" t="s">
        <v>1</v>
      </c>
      <c r="N144" s="135" t="s">
        <v>38</v>
      </c>
      <c r="P144" s="136">
        <f t="shared" si="11"/>
        <v>0</v>
      </c>
      <c r="Q144" s="136">
        <v>0</v>
      </c>
      <c r="R144" s="136">
        <f t="shared" si="12"/>
        <v>0</v>
      </c>
      <c r="S144" s="136">
        <v>0</v>
      </c>
      <c r="T144" s="137">
        <f t="shared" si="13"/>
        <v>0</v>
      </c>
      <c r="AR144" s="138" t="s">
        <v>121</v>
      </c>
      <c r="AT144" s="138" t="s">
        <v>117</v>
      </c>
      <c r="AU144" s="138" t="s">
        <v>81</v>
      </c>
      <c r="AY144" s="16" t="s">
        <v>116</v>
      </c>
      <c r="BE144" s="139">
        <f t="shared" si="14"/>
        <v>0</v>
      </c>
      <c r="BF144" s="139">
        <f t="shared" si="15"/>
        <v>0</v>
      </c>
      <c r="BG144" s="139">
        <f t="shared" si="16"/>
        <v>0</v>
      </c>
      <c r="BH144" s="139">
        <f t="shared" si="17"/>
        <v>0</v>
      </c>
      <c r="BI144" s="139">
        <f t="shared" si="18"/>
        <v>0</v>
      </c>
      <c r="BJ144" s="16" t="s">
        <v>81</v>
      </c>
      <c r="BK144" s="139">
        <f t="shared" si="19"/>
        <v>0</v>
      </c>
      <c r="BL144" s="16" t="s">
        <v>121</v>
      </c>
      <c r="BM144" s="138" t="s">
        <v>182</v>
      </c>
    </row>
    <row r="145" spans="2:65" s="1" customFormat="1" ht="16.5" customHeight="1">
      <c r="B145" s="31"/>
      <c r="C145" s="126" t="s">
        <v>183</v>
      </c>
      <c r="D145" s="126" t="s">
        <v>117</v>
      </c>
      <c r="E145" s="127" t="s">
        <v>184</v>
      </c>
      <c r="F145" s="128" t="s">
        <v>185</v>
      </c>
      <c r="G145" s="129" t="s">
        <v>120</v>
      </c>
      <c r="H145" s="130">
        <v>9</v>
      </c>
      <c r="I145" s="131"/>
      <c r="J145" s="132">
        <f t="shared" si="10"/>
        <v>0</v>
      </c>
      <c r="K145" s="133"/>
      <c r="L145" s="31"/>
      <c r="M145" s="134" t="s">
        <v>1</v>
      </c>
      <c r="N145" s="135" t="s">
        <v>38</v>
      </c>
      <c r="P145" s="136">
        <f t="shared" si="11"/>
        <v>0</v>
      </c>
      <c r="Q145" s="136">
        <v>0</v>
      </c>
      <c r="R145" s="136">
        <f t="shared" si="12"/>
        <v>0</v>
      </c>
      <c r="S145" s="136">
        <v>0</v>
      </c>
      <c r="T145" s="137">
        <f t="shared" si="13"/>
        <v>0</v>
      </c>
      <c r="AR145" s="138" t="s">
        <v>121</v>
      </c>
      <c r="AT145" s="138" t="s">
        <v>117</v>
      </c>
      <c r="AU145" s="138" t="s">
        <v>81</v>
      </c>
      <c r="AY145" s="16" t="s">
        <v>116</v>
      </c>
      <c r="BE145" s="139">
        <f t="shared" si="14"/>
        <v>0</v>
      </c>
      <c r="BF145" s="139">
        <f t="shared" si="15"/>
        <v>0</v>
      </c>
      <c r="BG145" s="139">
        <f t="shared" si="16"/>
        <v>0</v>
      </c>
      <c r="BH145" s="139">
        <f t="shared" si="17"/>
        <v>0</v>
      </c>
      <c r="BI145" s="139">
        <f t="shared" si="18"/>
        <v>0</v>
      </c>
      <c r="BJ145" s="16" t="s">
        <v>81</v>
      </c>
      <c r="BK145" s="139">
        <f t="shared" si="19"/>
        <v>0</v>
      </c>
      <c r="BL145" s="16" t="s">
        <v>121</v>
      </c>
      <c r="BM145" s="138" t="s">
        <v>186</v>
      </c>
    </row>
    <row r="146" spans="2:65" s="1" customFormat="1" ht="16.5" customHeight="1">
      <c r="B146" s="31"/>
      <c r="C146" s="126" t="s">
        <v>137</v>
      </c>
      <c r="D146" s="126" t="s">
        <v>117</v>
      </c>
      <c r="E146" s="127" t="s">
        <v>187</v>
      </c>
      <c r="F146" s="128" t="s">
        <v>188</v>
      </c>
      <c r="G146" s="129" t="s">
        <v>189</v>
      </c>
      <c r="H146" s="130">
        <v>300</v>
      </c>
      <c r="I146" s="131"/>
      <c r="J146" s="132">
        <f t="shared" si="10"/>
        <v>0</v>
      </c>
      <c r="K146" s="133"/>
      <c r="L146" s="31"/>
      <c r="M146" s="134" t="s">
        <v>1</v>
      </c>
      <c r="N146" s="135" t="s">
        <v>38</v>
      </c>
      <c r="P146" s="136">
        <f t="shared" si="11"/>
        <v>0</v>
      </c>
      <c r="Q146" s="136">
        <v>0</v>
      </c>
      <c r="R146" s="136">
        <f t="shared" si="12"/>
        <v>0</v>
      </c>
      <c r="S146" s="136">
        <v>0</v>
      </c>
      <c r="T146" s="137">
        <f t="shared" si="13"/>
        <v>0</v>
      </c>
      <c r="AR146" s="138" t="s">
        <v>121</v>
      </c>
      <c r="AT146" s="138" t="s">
        <v>117</v>
      </c>
      <c r="AU146" s="138" t="s">
        <v>81</v>
      </c>
      <c r="AY146" s="16" t="s">
        <v>116</v>
      </c>
      <c r="BE146" s="139">
        <f t="shared" si="14"/>
        <v>0</v>
      </c>
      <c r="BF146" s="139">
        <f t="shared" si="15"/>
        <v>0</v>
      </c>
      <c r="BG146" s="139">
        <f t="shared" si="16"/>
        <v>0</v>
      </c>
      <c r="BH146" s="139">
        <f t="shared" si="17"/>
        <v>0</v>
      </c>
      <c r="BI146" s="139">
        <f t="shared" si="18"/>
        <v>0</v>
      </c>
      <c r="BJ146" s="16" t="s">
        <v>81</v>
      </c>
      <c r="BK146" s="139">
        <f t="shared" si="19"/>
        <v>0</v>
      </c>
      <c r="BL146" s="16" t="s">
        <v>121</v>
      </c>
      <c r="BM146" s="138" t="s">
        <v>190</v>
      </c>
    </row>
    <row r="147" spans="2:63" s="10" customFormat="1" ht="25.9" customHeight="1">
      <c r="B147" s="116"/>
      <c r="D147" s="117" t="s">
        <v>72</v>
      </c>
      <c r="E147" s="118" t="s">
        <v>191</v>
      </c>
      <c r="F147" s="118" t="s">
        <v>192</v>
      </c>
      <c r="I147" s="119"/>
      <c r="J147" s="120">
        <f>BK147</f>
        <v>0</v>
      </c>
      <c r="L147" s="116"/>
      <c r="M147" s="121"/>
      <c r="P147" s="122">
        <v>0</v>
      </c>
      <c r="R147" s="122">
        <v>0</v>
      </c>
      <c r="T147" s="123">
        <v>0</v>
      </c>
      <c r="AR147" s="117" t="s">
        <v>81</v>
      </c>
      <c r="AT147" s="124" t="s">
        <v>72</v>
      </c>
      <c r="AU147" s="124" t="s">
        <v>73</v>
      </c>
      <c r="AY147" s="117" t="s">
        <v>116</v>
      </c>
      <c r="BK147" s="125">
        <v>0</v>
      </c>
    </row>
    <row r="148" spans="2:63" s="10" customFormat="1" ht="25.9" customHeight="1">
      <c r="B148" s="116"/>
      <c r="D148" s="117" t="s">
        <v>72</v>
      </c>
      <c r="E148" s="118" t="s">
        <v>193</v>
      </c>
      <c r="F148" s="118" t="s">
        <v>194</v>
      </c>
      <c r="I148" s="119"/>
      <c r="J148" s="120">
        <f>BK148</f>
        <v>0</v>
      </c>
      <c r="L148" s="116"/>
      <c r="M148" s="121"/>
      <c r="P148" s="122">
        <f>SUM(P149:P150)</f>
        <v>0</v>
      </c>
      <c r="R148" s="122">
        <f>SUM(R149:R150)</f>
        <v>0</v>
      </c>
      <c r="T148" s="123">
        <f>SUM(T149:T150)</f>
        <v>0</v>
      </c>
      <c r="AR148" s="117" t="s">
        <v>81</v>
      </c>
      <c r="AT148" s="124" t="s">
        <v>72</v>
      </c>
      <c r="AU148" s="124" t="s">
        <v>73</v>
      </c>
      <c r="AY148" s="117" t="s">
        <v>116</v>
      </c>
      <c r="BK148" s="125">
        <f>SUM(BK149:BK150)</f>
        <v>0</v>
      </c>
    </row>
    <row r="149" spans="2:65" s="1" customFormat="1" ht="16.5" customHeight="1">
      <c r="B149" s="31"/>
      <c r="C149" s="126" t="s">
        <v>81</v>
      </c>
      <c r="D149" s="126" t="s">
        <v>117</v>
      </c>
      <c r="E149" s="127" t="s">
        <v>195</v>
      </c>
      <c r="F149" s="128" t="s">
        <v>196</v>
      </c>
      <c r="G149" s="129" t="s">
        <v>197</v>
      </c>
      <c r="H149" s="130">
        <v>32</v>
      </c>
      <c r="I149" s="131"/>
      <c r="J149" s="132">
        <f>ROUND(I149*H149,2)</f>
        <v>0</v>
      </c>
      <c r="K149" s="133"/>
      <c r="L149" s="31"/>
      <c r="M149" s="134" t="s">
        <v>1</v>
      </c>
      <c r="N149" s="135" t="s">
        <v>38</v>
      </c>
      <c r="P149" s="136">
        <f>O149*H149</f>
        <v>0</v>
      </c>
      <c r="Q149" s="136">
        <v>0</v>
      </c>
      <c r="R149" s="136">
        <f>Q149*H149</f>
        <v>0</v>
      </c>
      <c r="S149" s="136">
        <v>0</v>
      </c>
      <c r="T149" s="137">
        <f>S149*H149</f>
        <v>0</v>
      </c>
      <c r="AR149" s="138" t="s">
        <v>121</v>
      </c>
      <c r="AT149" s="138" t="s">
        <v>117</v>
      </c>
      <c r="AU149" s="138" t="s">
        <v>81</v>
      </c>
      <c r="AY149" s="16" t="s">
        <v>116</v>
      </c>
      <c r="BE149" s="139">
        <f>IF(N149="základní",J149,0)</f>
        <v>0</v>
      </c>
      <c r="BF149" s="139">
        <f>IF(N149="snížená",J149,0)</f>
        <v>0</v>
      </c>
      <c r="BG149" s="139">
        <f>IF(N149="zákl. přenesená",J149,0)</f>
        <v>0</v>
      </c>
      <c r="BH149" s="139">
        <f>IF(N149="sníž. přenesená",J149,0)</f>
        <v>0</v>
      </c>
      <c r="BI149" s="139">
        <f>IF(N149="nulová",J149,0)</f>
        <v>0</v>
      </c>
      <c r="BJ149" s="16" t="s">
        <v>81</v>
      </c>
      <c r="BK149" s="139">
        <f>ROUND(I149*H149,2)</f>
        <v>0</v>
      </c>
      <c r="BL149" s="16" t="s">
        <v>121</v>
      </c>
      <c r="BM149" s="138" t="s">
        <v>198</v>
      </c>
    </row>
    <row r="150" spans="2:65" s="1" customFormat="1" ht="16.5" customHeight="1">
      <c r="B150" s="31"/>
      <c r="C150" s="126" t="s">
        <v>83</v>
      </c>
      <c r="D150" s="126" t="s">
        <v>117</v>
      </c>
      <c r="E150" s="127" t="s">
        <v>199</v>
      </c>
      <c r="F150" s="128" t="s">
        <v>200</v>
      </c>
      <c r="G150" s="129" t="s">
        <v>197</v>
      </c>
      <c r="H150" s="130">
        <v>16</v>
      </c>
      <c r="I150" s="131"/>
      <c r="J150" s="132">
        <f>ROUND(I150*H150,2)</f>
        <v>0</v>
      </c>
      <c r="K150" s="133"/>
      <c r="L150" s="31"/>
      <c r="M150" s="134" t="s">
        <v>1</v>
      </c>
      <c r="N150" s="135" t="s">
        <v>38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121</v>
      </c>
      <c r="AT150" s="138" t="s">
        <v>117</v>
      </c>
      <c r="AU150" s="138" t="s">
        <v>81</v>
      </c>
      <c r="AY150" s="16" t="s">
        <v>116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6" t="s">
        <v>81</v>
      </c>
      <c r="BK150" s="139">
        <f>ROUND(I150*H150,2)</f>
        <v>0</v>
      </c>
      <c r="BL150" s="16" t="s">
        <v>121</v>
      </c>
      <c r="BM150" s="138" t="s">
        <v>201</v>
      </c>
    </row>
    <row r="151" spans="2:63" s="10" customFormat="1" ht="25.9" customHeight="1">
      <c r="B151" s="116"/>
      <c r="D151" s="117" t="s">
        <v>72</v>
      </c>
      <c r="E151" s="118" t="s">
        <v>202</v>
      </c>
      <c r="F151" s="118" t="s">
        <v>194</v>
      </c>
      <c r="I151" s="119"/>
      <c r="J151" s="120">
        <f>BK151</f>
        <v>0</v>
      </c>
      <c r="L151" s="116"/>
      <c r="M151" s="121"/>
      <c r="P151" s="122">
        <f>SUM(P152:P155)</f>
        <v>0</v>
      </c>
      <c r="R151" s="122">
        <f>SUM(R152:R155)</f>
        <v>0</v>
      </c>
      <c r="T151" s="123">
        <f>SUM(T152:T155)</f>
        <v>0</v>
      </c>
      <c r="AR151" s="117" t="s">
        <v>81</v>
      </c>
      <c r="AT151" s="124" t="s">
        <v>72</v>
      </c>
      <c r="AU151" s="124" t="s">
        <v>73</v>
      </c>
      <c r="AY151" s="117" t="s">
        <v>116</v>
      </c>
      <c r="BK151" s="125">
        <f>SUM(BK152:BK155)</f>
        <v>0</v>
      </c>
    </row>
    <row r="152" spans="2:65" s="1" customFormat="1" ht="16.5" customHeight="1">
      <c r="B152" s="31"/>
      <c r="C152" s="126" t="s">
        <v>81</v>
      </c>
      <c r="D152" s="126" t="s">
        <v>117</v>
      </c>
      <c r="E152" s="127" t="s">
        <v>203</v>
      </c>
      <c r="F152" s="128" t="s">
        <v>204</v>
      </c>
      <c r="G152" s="129" t="s">
        <v>205</v>
      </c>
      <c r="H152" s="130">
        <v>1</v>
      </c>
      <c r="I152" s="131"/>
      <c r="J152" s="132">
        <f>ROUND(I152*H152,2)</f>
        <v>0</v>
      </c>
      <c r="K152" s="133"/>
      <c r="L152" s="31"/>
      <c r="M152" s="134" t="s">
        <v>1</v>
      </c>
      <c r="N152" s="135" t="s">
        <v>38</v>
      </c>
      <c r="P152" s="136">
        <f>O152*H152</f>
        <v>0</v>
      </c>
      <c r="Q152" s="136">
        <v>0</v>
      </c>
      <c r="R152" s="136">
        <f>Q152*H152</f>
        <v>0</v>
      </c>
      <c r="S152" s="136">
        <v>0</v>
      </c>
      <c r="T152" s="137">
        <f>S152*H152</f>
        <v>0</v>
      </c>
      <c r="AR152" s="138" t="s">
        <v>121</v>
      </c>
      <c r="AT152" s="138" t="s">
        <v>117</v>
      </c>
      <c r="AU152" s="138" t="s">
        <v>81</v>
      </c>
      <c r="AY152" s="16" t="s">
        <v>116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6" t="s">
        <v>81</v>
      </c>
      <c r="BK152" s="139">
        <f>ROUND(I152*H152,2)</f>
        <v>0</v>
      </c>
      <c r="BL152" s="16" t="s">
        <v>121</v>
      </c>
      <c r="BM152" s="138" t="s">
        <v>206</v>
      </c>
    </row>
    <row r="153" spans="2:65" s="1" customFormat="1" ht="16.5" customHeight="1">
      <c r="B153" s="31"/>
      <c r="C153" s="126" t="s">
        <v>83</v>
      </c>
      <c r="D153" s="126" t="s">
        <v>117</v>
      </c>
      <c r="E153" s="127" t="s">
        <v>207</v>
      </c>
      <c r="F153" s="128" t="s">
        <v>208</v>
      </c>
      <c r="G153" s="129" t="s">
        <v>205</v>
      </c>
      <c r="H153" s="130">
        <v>1</v>
      </c>
      <c r="I153" s="131"/>
      <c r="J153" s="132">
        <f>ROUND(I153*H153,2)</f>
        <v>0</v>
      </c>
      <c r="K153" s="133"/>
      <c r="L153" s="31"/>
      <c r="M153" s="134" t="s">
        <v>1</v>
      </c>
      <c r="N153" s="135" t="s">
        <v>38</v>
      </c>
      <c r="P153" s="136">
        <f>O153*H153</f>
        <v>0</v>
      </c>
      <c r="Q153" s="136">
        <v>0</v>
      </c>
      <c r="R153" s="136">
        <f>Q153*H153</f>
        <v>0</v>
      </c>
      <c r="S153" s="136">
        <v>0</v>
      </c>
      <c r="T153" s="137">
        <f>S153*H153</f>
        <v>0</v>
      </c>
      <c r="AR153" s="138" t="s">
        <v>121</v>
      </c>
      <c r="AT153" s="138" t="s">
        <v>117</v>
      </c>
      <c r="AU153" s="138" t="s">
        <v>81</v>
      </c>
      <c r="AY153" s="16" t="s">
        <v>116</v>
      </c>
      <c r="BE153" s="139">
        <f>IF(N153="základní",J153,0)</f>
        <v>0</v>
      </c>
      <c r="BF153" s="139">
        <f>IF(N153="snížená",J153,0)</f>
        <v>0</v>
      </c>
      <c r="BG153" s="139">
        <f>IF(N153="zákl. přenesená",J153,0)</f>
        <v>0</v>
      </c>
      <c r="BH153" s="139">
        <f>IF(N153="sníž. přenesená",J153,0)</f>
        <v>0</v>
      </c>
      <c r="BI153" s="139">
        <f>IF(N153="nulová",J153,0)</f>
        <v>0</v>
      </c>
      <c r="BJ153" s="16" t="s">
        <v>81</v>
      </c>
      <c r="BK153" s="139">
        <f>ROUND(I153*H153,2)</f>
        <v>0</v>
      </c>
      <c r="BL153" s="16" t="s">
        <v>121</v>
      </c>
      <c r="BM153" s="138" t="s">
        <v>209</v>
      </c>
    </row>
    <row r="154" spans="2:65" s="1" customFormat="1" ht="16.5" customHeight="1">
      <c r="B154" s="31"/>
      <c r="C154" s="126" t="s">
        <v>124</v>
      </c>
      <c r="D154" s="126" t="s">
        <v>117</v>
      </c>
      <c r="E154" s="127" t="s">
        <v>210</v>
      </c>
      <c r="F154" s="128" t="s">
        <v>211</v>
      </c>
      <c r="G154" s="129" t="s">
        <v>205</v>
      </c>
      <c r="H154" s="130">
        <v>1</v>
      </c>
      <c r="I154" s="131"/>
      <c r="J154" s="132">
        <f>ROUND(I154*H154,2)</f>
        <v>0</v>
      </c>
      <c r="K154" s="133"/>
      <c r="L154" s="31"/>
      <c r="M154" s="134" t="s">
        <v>1</v>
      </c>
      <c r="N154" s="135" t="s">
        <v>38</v>
      </c>
      <c r="P154" s="136">
        <f>O154*H154</f>
        <v>0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121</v>
      </c>
      <c r="AT154" s="138" t="s">
        <v>117</v>
      </c>
      <c r="AU154" s="138" t="s">
        <v>81</v>
      </c>
      <c r="AY154" s="16" t="s">
        <v>116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6" t="s">
        <v>81</v>
      </c>
      <c r="BK154" s="139">
        <f>ROUND(I154*H154,2)</f>
        <v>0</v>
      </c>
      <c r="BL154" s="16" t="s">
        <v>121</v>
      </c>
      <c r="BM154" s="138" t="s">
        <v>212</v>
      </c>
    </row>
    <row r="155" spans="2:65" s="1" customFormat="1" ht="16.5" customHeight="1">
      <c r="B155" s="31"/>
      <c r="C155" s="126" t="s">
        <v>121</v>
      </c>
      <c r="D155" s="126" t="s">
        <v>117</v>
      </c>
      <c r="E155" s="127" t="s">
        <v>213</v>
      </c>
      <c r="F155" s="128" t="s">
        <v>214</v>
      </c>
      <c r="G155" s="129" t="s">
        <v>205</v>
      </c>
      <c r="H155" s="130">
        <v>1</v>
      </c>
      <c r="I155" s="131"/>
      <c r="J155" s="132">
        <f>ROUND(I155*H155,2)</f>
        <v>0</v>
      </c>
      <c r="K155" s="133"/>
      <c r="L155" s="31"/>
      <c r="M155" s="140" t="s">
        <v>1</v>
      </c>
      <c r="N155" s="141" t="s">
        <v>38</v>
      </c>
      <c r="O155" s="142"/>
      <c r="P155" s="143">
        <f>O155*H155</f>
        <v>0</v>
      </c>
      <c r="Q155" s="143">
        <v>0</v>
      </c>
      <c r="R155" s="143">
        <f>Q155*H155</f>
        <v>0</v>
      </c>
      <c r="S155" s="143">
        <v>0</v>
      </c>
      <c r="T155" s="144">
        <f>S155*H155</f>
        <v>0</v>
      </c>
      <c r="AR155" s="138" t="s">
        <v>121</v>
      </c>
      <c r="AT155" s="138" t="s">
        <v>117</v>
      </c>
      <c r="AU155" s="138" t="s">
        <v>81</v>
      </c>
      <c r="AY155" s="16" t="s">
        <v>116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6" t="s">
        <v>81</v>
      </c>
      <c r="BK155" s="139">
        <f>ROUND(I155*H155,2)</f>
        <v>0</v>
      </c>
      <c r="BL155" s="16" t="s">
        <v>121</v>
      </c>
      <c r="BM155" s="138" t="s">
        <v>215</v>
      </c>
    </row>
    <row r="156" spans="2:12" s="1" customFormat="1" ht="7" customHeight="1">
      <c r="B156" s="43"/>
      <c r="C156" s="44"/>
      <c r="D156" s="44"/>
      <c r="E156" s="44"/>
      <c r="F156" s="44"/>
      <c r="G156" s="44"/>
      <c r="H156" s="44"/>
      <c r="I156" s="44"/>
      <c r="J156" s="44"/>
      <c r="K156" s="44"/>
      <c r="L156" s="31"/>
    </row>
  </sheetData>
  <sheetProtection algorithmName="SHA-512" hashValue="SyD1il9qbklfTw8u/x8ceMYYQGdk+2r4r05uwFfQaF3jfyaroM1Z04FOcGPdvtF9Xd4kiypWZ3t2K/AGkcJ6vQ==" saltValue="rvoqdt5UWjmSN/xqZ8qvuuTD9YDFWkeWLSGZt2wKp91+s4+19+jZaWYUITGA/k5oRA5nnrx/p+UyNJxYjeyg9Q==" spinCount="100000" sheet="1" objects="1" scenarios="1" formatColumns="0" formatRows="0" autoFilter="0"/>
  <autoFilter ref="C121:K15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2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2851562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6" t="s">
        <v>86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ht="25" customHeight="1">
      <c r="B4" s="19"/>
      <c r="D4" s="20" t="s">
        <v>87</v>
      </c>
      <c r="L4" s="19"/>
      <c r="M4" s="87" t="s">
        <v>10</v>
      </c>
      <c r="AT4" s="16" t="s">
        <v>4</v>
      </c>
    </row>
    <row r="5" spans="2:12" ht="7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2" t="str">
        <f>'Rekapitulace stavby'!K6</f>
        <v>Praha 10, Přátelství 109 - oprava krytiny</v>
      </c>
      <c r="F7" s="223"/>
      <c r="G7" s="223"/>
      <c r="H7" s="223"/>
      <c r="L7" s="19"/>
    </row>
    <row r="8" spans="2:12" s="1" customFormat="1" ht="12" customHeight="1">
      <c r="B8" s="31"/>
      <c r="D8" s="26" t="s">
        <v>88</v>
      </c>
      <c r="L8" s="31"/>
    </row>
    <row r="9" spans="2:12" s="1" customFormat="1" ht="16.5" customHeight="1">
      <c r="B9" s="31"/>
      <c r="E9" s="203" t="s">
        <v>216</v>
      </c>
      <c r="F9" s="224"/>
      <c r="G9" s="224"/>
      <c r="H9" s="224"/>
      <c r="L9" s="31"/>
    </row>
    <row r="10" spans="2:12" s="1" customFormat="1" ht="10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1. 10. 2023</v>
      </c>
      <c r="L12" s="31"/>
    </row>
    <row r="13" spans="2:12" s="1" customFormat="1" ht="10.75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217</v>
      </c>
      <c r="I15" s="26" t="s">
        <v>26</v>
      </c>
      <c r="J15" s="24" t="s">
        <v>1</v>
      </c>
      <c r="L15" s="31"/>
    </row>
    <row r="16" spans="2:12" s="1" customFormat="1" ht="7" customHeight="1">
      <c r="B16" s="31"/>
      <c r="L16" s="31"/>
    </row>
    <row r="17" spans="2:12" s="1" customFormat="1" ht="12" customHeight="1">
      <c r="B17" s="31"/>
      <c r="D17" s="26" t="s">
        <v>27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5" t="str">
        <f>'Rekapitulace stavby'!E14</f>
        <v>Vyplň údaj</v>
      </c>
      <c r="F18" s="187"/>
      <c r="G18" s="187"/>
      <c r="H18" s="187"/>
      <c r="I18" s="26" t="s">
        <v>26</v>
      </c>
      <c r="J18" s="27" t="str">
        <f>'Rekapitulace stavby'!AN14</f>
        <v>Vyplň údaj</v>
      </c>
      <c r="L18" s="31"/>
    </row>
    <row r="19" spans="2:12" s="1" customFormat="1" ht="7" customHeight="1">
      <c r="B19" s="31"/>
      <c r="L19" s="31"/>
    </row>
    <row r="20" spans="2:12" s="1" customFormat="1" ht="12" customHeight="1">
      <c r="B20" s="31"/>
      <c r="D20" s="26" t="s">
        <v>29</v>
      </c>
      <c r="I20" s="26" t="s">
        <v>25</v>
      </c>
      <c r="J20" s="24" t="s">
        <v>218</v>
      </c>
      <c r="L20" s="31"/>
    </row>
    <row r="21" spans="2:12" s="1" customFormat="1" ht="18" customHeight="1">
      <c r="B21" s="31"/>
      <c r="E21" s="24" t="s">
        <v>219</v>
      </c>
      <c r="I21" s="26" t="s">
        <v>26</v>
      </c>
      <c r="J21" s="24" t="s">
        <v>1</v>
      </c>
      <c r="L21" s="31"/>
    </row>
    <row r="22" spans="2:12" s="1" customFormat="1" ht="7" customHeight="1">
      <c r="B22" s="31"/>
      <c r="L22" s="31"/>
    </row>
    <row r="23" spans="2:12" s="1" customFormat="1" ht="12" customHeight="1">
      <c r="B23" s="31"/>
      <c r="D23" s="26" t="s">
        <v>31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26</v>
      </c>
      <c r="J24" s="24" t="str">
        <f>IF('Rekapitulace stavby'!AN20="","",'Rekapitulace stavby'!AN20)</f>
        <v/>
      </c>
      <c r="L24" s="31"/>
    </row>
    <row r="25" spans="2:12" s="1" customFormat="1" ht="7" customHeight="1">
      <c r="B25" s="31"/>
      <c r="L25" s="31"/>
    </row>
    <row r="26" spans="2:12" s="1" customFormat="1" ht="12" customHeight="1">
      <c r="B26" s="31"/>
      <c r="D26" s="26" t="s">
        <v>32</v>
      </c>
      <c r="L26" s="31"/>
    </row>
    <row r="27" spans="2:12" s="7" customFormat="1" ht="16.5" customHeight="1">
      <c r="B27" s="88"/>
      <c r="E27" s="192" t="s">
        <v>1</v>
      </c>
      <c r="F27" s="192"/>
      <c r="G27" s="192"/>
      <c r="H27" s="192"/>
      <c r="L27" s="88"/>
    </row>
    <row r="28" spans="2:12" s="1" customFormat="1" ht="7" customHeight="1">
      <c r="B28" s="31"/>
      <c r="L28" s="31"/>
    </row>
    <row r="29" spans="2:12" s="1" customFormat="1" ht="7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4" customHeight="1">
      <c r="B30" s="31"/>
      <c r="D30" s="89" t="s">
        <v>33</v>
      </c>
      <c r="J30" s="65">
        <f>ROUND(J135,2)</f>
        <v>0</v>
      </c>
      <c r="L30" s="31"/>
    </row>
    <row r="31" spans="2:12" s="1" customFormat="1" ht="7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35</v>
      </c>
      <c r="I32" s="34" t="s">
        <v>34</v>
      </c>
      <c r="J32" s="34" t="s">
        <v>36</v>
      </c>
      <c r="L32" s="31"/>
    </row>
    <row r="33" spans="2:12" s="1" customFormat="1" ht="14.4" customHeight="1">
      <c r="B33" s="31"/>
      <c r="D33" s="54" t="s">
        <v>37</v>
      </c>
      <c r="E33" s="26" t="s">
        <v>38</v>
      </c>
      <c r="F33" s="90">
        <f>ROUND((SUM(BE135:BE319)),2)</f>
        <v>0</v>
      </c>
      <c r="I33" s="91">
        <v>0.21</v>
      </c>
      <c r="J33" s="90">
        <f>ROUND(((SUM(BE135:BE319))*I33),2)</f>
        <v>0</v>
      </c>
      <c r="L33" s="31"/>
    </row>
    <row r="34" spans="2:12" s="1" customFormat="1" ht="14.4" customHeight="1">
      <c r="B34" s="31"/>
      <c r="E34" s="26" t="s">
        <v>39</v>
      </c>
      <c r="F34" s="90">
        <f>ROUND((SUM(BF135:BF319)),2)</f>
        <v>0</v>
      </c>
      <c r="I34" s="91">
        <v>0.15</v>
      </c>
      <c r="J34" s="90">
        <f>ROUND(((SUM(BF135:BF319))*I34),2)</f>
        <v>0</v>
      </c>
      <c r="L34" s="31"/>
    </row>
    <row r="35" spans="2:12" s="1" customFormat="1" ht="14.4" customHeight="1" hidden="1">
      <c r="B35" s="31"/>
      <c r="E35" s="26" t="s">
        <v>40</v>
      </c>
      <c r="F35" s="90">
        <f>ROUND((SUM(BG135:BG319)),2)</f>
        <v>0</v>
      </c>
      <c r="I35" s="91">
        <v>0.21</v>
      </c>
      <c r="J35" s="90">
        <f>0</f>
        <v>0</v>
      </c>
      <c r="L35" s="31"/>
    </row>
    <row r="36" spans="2:12" s="1" customFormat="1" ht="14.4" customHeight="1" hidden="1">
      <c r="B36" s="31"/>
      <c r="E36" s="26" t="s">
        <v>41</v>
      </c>
      <c r="F36" s="90">
        <f>ROUND((SUM(BH135:BH319)),2)</f>
        <v>0</v>
      </c>
      <c r="I36" s="91">
        <v>0.15</v>
      </c>
      <c r="J36" s="90">
        <f>0</f>
        <v>0</v>
      </c>
      <c r="L36" s="31"/>
    </row>
    <row r="37" spans="2:12" s="1" customFormat="1" ht="14.4" customHeight="1" hidden="1">
      <c r="B37" s="31"/>
      <c r="E37" s="26" t="s">
        <v>42</v>
      </c>
      <c r="F37" s="90">
        <f>ROUND((SUM(BI135:BI319)),2)</f>
        <v>0</v>
      </c>
      <c r="I37" s="91">
        <v>0</v>
      </c>
      <c r="J37" s="90">
        <f>0</f>
        <v>0</v>
      </c>
      <c r="L37" s="31"/>
    </row>
    <row r="38" spans="2:12" s="1" customFormat="1" ht="7" customHeight="1">
      <c r="B38" s="31"/>
      <c r="L38" s="31"/>
    </row>
    <row r="39" spans="2:12" s="1" customFormat="1" ht="25.4" customHeight="1">
      <c r="B39" s="31"/>
      <c r="C39" s="92"/>
      <c r="D39" s="93" t="s">
        <v>43</v>
      </c>
      <c r="E39" s="56"/>
      <c r="F39" s="56"/>
      <c r="G39" s="94" t="s">
        <v>44</v>
      </c>
      <c r="H39" s="95" t="s">
        <v>45</v>
      </c>
      <c r="I39" s="56"/>
      <c r="J39" s="96">
        <f>SUM(J30:J37)</f>
        <v>0</v>
      </c>
      <c r="K39" s="97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1"/>
    </row>
    <row r="51" spans="2:12" ht="10">
      <c r="B51" s="19"/>
      <c r="L51" s="19"/>
    </row>
    <row r="52" spans="2:12" ht="10">
      <c r="B52" s="19"/>
      <c r="L52" s="19"/>
    </row>
    <row r="53" spans="2:12" ht="10">
      <c r="B53" s="19"/>
      <c r="L53" s="19"/>
    </row>
    <row r="54" spans="2:12" ht="10">
      <c r="B54" s="19"/>
      <c r="L54" s="19"/>
    </row>
    <row r="55" spans="2:12" ht="10">
      <c r="B55" s="19"/>
      <c r="L55" s="19"/>
    </row>
    <row r="56" spans="2:12" ht="10">
      <c r="B56" s="19"/>
      <c r="L56" s="19"/>
    </row>
    <row r="57" spans="2:12" ht="10">
      <c r="B57" s="19"/>
      <c r="L57" s="19"/>
    </row>
    <row r="58" spans="2:12" ht="10">
      <c r="B58" s="19"/>
      <c r="L58" s="19"/>
    </row>
    <row r="59" spans="2:12" ht="10">
      <c r="B59" s="19"/>
      <c r="L59" s="19"/>
    </row>
    <row r="60" spans="2:12" ht="10">
      <c r="B60" s="19"/>
      <c r="L60" s="19"/>
    </row>
    <row r="61" spans="2:12" s="1" customFormat="1" ht="12.5">
      <c r="B61" s="31"/>
      <c r="D61" s="42" t="s">
        <v>48</v>
      </c>
      <c r="E61" s="33"/>
      <c r="F61" s="98" t="s">
        <v>49</v>
      </c>
      <c r="G61" s="42" t="s">
        <v>48</v>
      </c>
      <c r="H61" s="33"/>
      <c r="I61" s="33"/>
      <c r="J61" s="99" t="s">
        <v>49</v>
      </c>
      <c r="K61" s="33"/>
      <c r="L61" s="31"/>
    </row>
    <row r="62" spans="2:12" ht="10">
      <c r="B62" s="19"/>
      <c r="L62" s="19"/>
    </row>
    <row r="63" spans="2:12" ht="10">
      <c r="B63" s="19"/>
      <c r="L63" s="19"/>
    </row>
    <row r="64" spans="2:12" ht="10">
      <c r="B64" s="19"/>
      <c r="L64" s="19"/>
    </row>
    <row r="65" spans="2:12" s="1" customFormat="1" ht="13">
      <c r="B65" s="31"/>
      <c r="D65" s="40" t="s">
        <v>50</v>
      </c>
      <c r="E65" s="41"/>
      <c r="F65" s="41"/>
      <c r="G65" s="40" t="s">
        <v>51</v>
      </c>
      <c r="H65" s="41"/>
      <c r="I65" s="41"/>
      <c r="J65" s="41"/>
      <c r="K65" s="41"/>
      <c r="L65" s="31"/>
    </row>
    <row r="66" spans="2:12" ht="10">
      <c r="B66" s="19"/>
      <c r="L66" s="19"/>
    </row>
    <row r="67" spans="2:12" ht="10">
      <c r="B67" s="19"/>
      <c r="L67" s="19"/>
    </row>
    <row r="68" spans="2:12" ht="10">
      <c r="B68" s="19"/>
      <c r="L68" s="19"/>
    </row>
    <row r="69" spans="2:12" ht="10">
      <c r="B69" s="19"/>
      <c r="L69" s="19"/>
    </row>
    <row r="70" spans="2:12" ht="10">
      <c r="B70" s="19"/>
      <c r="L70" s="19"/>
    </row>
    <row r="71" spans="2:12" ht="10">
      <c r="B71" s="19"/>
      <c r="L71" s="19"/>
    </row>
    <row r="72" spans="2:12" ht="10">
      <c r="B72" s="19"/>
      <c r="L72" s="19"/>
    </row>
    <row r="73" spans="2:12" ht="10">
      <c r="B73" s="19"/>
      <c r="L73" s="19"/>
    </row>
    <row r="74" spans="2:12" ht="10">
      <c r="B74" s="19"/>
      <c r="L74" s="19"/>
    </row>
    <row r="75" spans="2:12" ht="10">
      <c r="B75" s="19"/>
      <c r="L75" s="19"/>
    </row>
    <row r="76" spans="2:12" s="1" customFormat="1" ht="12.5">
      <c r="B76" s="31"/>
      <c r="D76" s="42" t="s">
        <v>48</v>
      </c>
      <c r="E76" s="33"/>
      <c r="F76" s="98" t="s">
        <v>49</v>
      </c>
      <c r="G76" s="42" t="s">
        <v>48</v>
      </c>
      <c r="H76" s="33"/>
      <c r="I76" s="33"/>
      <c r="J76" s="99" t="s">
        <v>49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7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5" customHeight="1">
      <c r="B82" s="31"/>
      <c r="C82" s="20" t="s">
        <v>90</v>
      </c>
      <c r="L82" s="31"/>
    </row>
    <row r="83" spans="2:12" s="1" customFormat="1" ht="7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2" t="str">
        <f>E7</f>
        <v>Praha 10, Přátelství 109 - oprava krytiny</v>
      </c>
      <c r="F85" s="223"/>
      <c r="G85" s="223"/>
      <c r="H85" s="223"/>
      <c r="L85" s="31"/>
    </row>
    <row r="86" spans="2:12" s="1" customFormat="1" ht="12" customHeight="1">
      <c r="B86" s="31"/>
      <c r="C86" s="26" t="s">
        <v>88</v>
      </c>
      <c r="L86" s="31"/>
    </row>
    <row r="87" spans="2:12" s="1" customFormat="1" ht="16.5" customHeight="1">
      <c r="B87" s="31"/>
      <c r="E87" s="203" t="str">
        <f>E9</f>
        <v>02 -  oprava krytiny</v>
      </c>
      <c r="F87" s="224"/>
      <c r="G87" s="224"/>
      <c r="H87" s="224"/>
      <c r="L87" s="31"/>
    </row>
    <row r="88" spans="2:12" s="1" customFormat="1" ht="7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1. 10. 2023</v>
      </c>
      <c r="L89" s="31"/>
    </row>
    <row r="90" spans="2:12" s="1" customFormat="1" ht="7" customHeight="1">
      <c r="B90" s="31"/>
      <c r="L90" s="31"/>
    </row>
    <row r="91" spans="2:12" s="1" customFormat="1" ht="40" customHeight="1">
      <c r="B91" s="31"/>
      <c r="C91" s="26" t="s">
        <v>24</v>
      </c>
      <c r="F91" s="24" t="str">
        <f>E15</f>
        <v>Výzkumný ústav Praha</v>
      </c>
      <c r="I91" s="26" t="s">
        <v>29</v>
      </c>
      <c r="J91" s="29" t="str">
        <f>E21</f>
        <v>Ing.Dvořák Jaroslav, Údolní 843, Havlíčkův Brod</v>
      </c>
      <c r="L91" s="31"/>
    </row>
    <row r="92" spans="2:12" s="1" customFormat="1" ht="15.15" customHeight="1">
      <c r="B92" s="31"/>
      <c r="C92" s="26" t="s">
        <v>27</v>
      </c>
      <c r="F92" s="24" t="str">
        <f>IF(E18="","",E18)</f>
        <v>Vyplň údaj</v>
      </c>
      <c r="I92" s="26" t="s">
        <v>31</v>
      </c>
      <c r="J92" s="29" t="str">
        <f>E24</f>
        <v xml:space="preserve"> </v>
      </c>
      <c r="L92" s="31"/>
    </row>
    <row r="93" spans="2:12" s="1" customFormat="1" ht="10.25" customHeight="1">
      <c r="B93" s="31"/>
      <c r="L93" s="31"/>
    </row>
    <row r="94" spans="2:12" s="1" customFormat="1" ht="29.25" customHeight="1">
      <c r="B94" s="31"/>
      <c r="C94" s="100" t="s">
        <v>91</v>
      </c>
      <c r="D94" s="92"/>
      <c r="E94" s="92"/>
      <c r="F94" s="92"/>
      <c r="G94" s="92"/>
      <c r="H94" s="92"/>
      <c r="I94" s="92"/>
      <c r="J94" s="101" t="s">
        <v>92</v>
      </c>
      <c r="K94" s="92"/>
      <c r="L94" s="31"/>
    </row>
    <row r="95" spans="2:12" s="1" customFormat="1" ht="10.25" customHeight="1">
      <c r="B95" s="31"/>
      <c r="L95" s="31"/>
    </row>
    <row r="96" spans="2:47" s="1" customFormat="1" ht="22.75" customHeight="1">
      <c r="B96" s="31"/>
      <c r="C96" s="102" t="s">
        <v>93</v>
      </c>
      <c r="J96" s="65">
        <f>J135</f>
        <v>0</v>
      </c>
      <c r="L96" s="31"/>
      <c r="AU96" s="16" t="s">
        <v>94</v>
      </c>
    </row>
    <row r="97" spans="2:12" s="8" customFormat="1" ht="25" customHeight="1">
      <c r="B97" s="103"/>
      <c r="D97" s="104" t="s">
        <v>220</v>
      </c>
      <c r="E97" s="105"/>
      <c r="F97" s="105"/>
      <c r="G97" s="105"/>
      <c r="H97" s="105"/>
      <c r="I97" s="105"/>
      <c r="J97" s="106">
        <f>J136</f>
        <v>0</v>
      </c>
      <c r="L97" s="103"/>
    </row>
    <row r="98" spans="2:12" s="11" customFormat="1" ht="19.9" customHeight="1">
      <c r="B98" s="145"/>
      <c r="D98" s="146" t="s">
        <v>221</v>
      </c>
      <c r="E98" s="147"/>
      <c r="F98" s="147"/>
      <c r="G98" s="147"/>
      <c r="H98" s="147"/>
      <c r="I98" s="147"/>
      <c r="J98" s="148">
        <f>J137</f>
        <v>0</v>
      </c>
      <c r="L98" s="145"/>
    </row>
    <row r="99" spans="2:12" s="11" customFormat="1" ht="19.9" customHeight="1">
      <c r="B99" s="145"/>
      <c r="D99" s="146" t="s">
        <v>222</v>
      </c>
      <c r="E99" s="147"/>
      <c r="F99" s="147"/>
      <c r="G99" s="147"/>
      <c r="H99" s="147"/>
      <c r="I99" s="147"/>
      <c r="J99" s="148">
        <f>J140</f>
        <v>0</v>
      </c>
      <c r="L99" s="145"/>
    </row>
    <row r="100" spans="2:12" s="11" customFormat="1" ht="19.9" customHeight="1">
      <c r="B100" s="145"/>
      <c r="D100" s="146" t="s">
        <v>223</v>
      </c>
      <c r="E100" s="147"/>
      <c r="F100" s="147"/>
      <c r="G100" s="147"/>
      <c r="H100" s="147"/>
      <c r="I100" s="147"/>
      <c r="J100" s="148">
        <f>J143</f>
        <v>0</v>
      </c>
      <c r="L100" s="145"/>
    </row>
    <row r="101" spans="2:12" s="11" customFormat="1" ht="19.9" customHeight="1">
      <c r="B101" s="145"/>
      <c r="D101" s="146" t="s">
        <v>224</v>
      </c>
      <c r="E101" s="147"/>
      <c r="F101" s="147"/>
      <c r="G101" s="147"/>
      <c r="H101" s="147"/>
      <c r="I101" s="147"/>
      <c r="J101" s="148">
        <f>J154</f>
        <v>0</v>
      </c>
      <c r="L101" s="145"/>
    </row>
    <row r="102" spans="2:12" s="11" customFormat="1" ht="19.9" customHeight="1">
      <c r="B102" s="145"/>
      <c r="D102" s="146" t="s">
        <v>225</v>
      </c>
      <c r="E102" s="147"/>
      <c r="F102" s="147"/>
      <c r="G102" s="147"/>
      <c r="H102" s="147"/>
      <c r="I102" s="147"/>
      <c r="J102" s="148">
        <f>J174</f>
        <v>0</v>
      </c>
      <c r="L102" s="145"/>
    </row>
    <row r="103" spans="2:12" s="11" customFormat="1" ht="19.9" customHeight="1">
      <c r="B103" s="145"/>
      <c r="D103" s="146" t="s">
        <v>226</v>
      </c>
      <c r="E103" s="147"/>
      <c r="F103" s="147"/>
      <c r="G103" s="147"/>
      <c r="H103" s="147"/>
      <c r="I103" s="147"/>
      <c r="J103" s="148">
        <f>J181</f>
        <v>0</v>
      </c>
      <c r="L103" s="145"/>
    </row>
    <row r="104" spans="2:12" s="8" customFormat="1" ht="25" customHeight="1">
      <c r="B104" s="103"/>
      <c r="D104" s="104" t="s">
        <v>227</v>
      </c>
      <c r="E104" s="105"/>
      <c r="F104" s="105"/>
      <c r="G104" s="105"/>
      <c r="H104" s="105"/>
      <c r="I104" s="105"/>
      <c r="J104" s="106">
        <f>J183</f>
        <v>0</v>
      </c>
      <c r="L104" s="103"/>
    </row>
    <row r="105" spans="2:12" s="11" customFormat="1" ht="19.9" customHeight="1">
      <c r="B105" s="145"/>
      <c r="D105" s="146" t="s">
        <v>228</v>
      </c>
      <c r="E105" s="147"/>
      <c r="F105" s="147"/>
      <c r="G105" s="147"/>
      <c r="H105" s="147"/>
      <c r="I105" s="147"/>
      <c r="J105" s="148">
        <f>J184</f>
        <v>0</v>
      </c>
      <c r="L105" s="145"/>
    </row>
    <row r="106" spans="2:12" s="11" customFormat="1" ht="19.9" customHeight="1">
      <c r="B106" s="145"/>
      <c r="D106" s="146" t="s">
        <v>229</v>
      </c>
      <c r="E106" s="147"/>
      <c r="F106" s="147"/>
      <c r="G106" s="147"/>
      <c r="H106" s="147"/>
      <c r="I106" s="147"/>
      <c r="J106" s="148">
        <f>J207</f>
        <v>0</v>
      </c>
      <c r="L106" s="145"/>
    </row>
    <row r="107" spans="2:12" s="11" customFormat="1" ht="19.9" customHeight="1">
      <c r="B107" s="145"/>
      <c r="D107" s="146" t="s">
        <v>230</v>
      </c>
      <c r="E107" s="147"/>
      <c r="F107" s="147"/>
      <c r="G107" s="147"/>
      <c r="H107" s="147"/>
      <c r="I107" s="147"/>
      <c r="J107" s="148">
        <f>J226</f>
        <v>0</v>
      </c>
      <c r="L107" s="145"/>
    </row>
    <row r="108" spans="2:12" s="11" customFormat="1" ht="19.9" customHeight="1">
      <c r="B108" s="145"/>
      <c r="D108" s="146" t="s">
        <v>231</v>
      </c>
      <c r="E108" s="147"/>
      <c r="F108" s="147"/>
      <c r="G108" s="147"/>
      <c r="H108" s="147"/>
      <c r="I108" s="147"/>
      <c r="J108" s="148">
        <f>J252</f>
        <v>0</v>
      </c>
      <c r="L108" s="145"/>
    </row>
    <row r="109" spans="2:12" s="11" customFormat="1" ht="19.9" customHeight="1">
      <c r="B109" s="145"/>
      <c r="D109" s="146" t="s">
        <v>232</v>
      </c>
      <c r="E109" s="147"/>
      <c r="F109" s="147"/>
      <c r="G109" s="147"/>
      <c r="H109" s="147"/>
      <c r="I109" s="147"/>
      <c r="J109" s="148">
        <f>J255</f>
        <v>0</v>
      </c>
      <c r="L109" s="145"/>
    </row>
    <row r="110" spans="2:12" s="11" customFormat="1" ht="19.9" customHeight="1">
      <c r="B110" s="145"/>
      <c r="D110" s="146" t="s">
        <v>233</v>
      </c>
      <c r="E110" s="147"/>
      <c r="F110" s="147"/>
      <c r="G110" s="147"/>
      <c r="H110" s="147"/>
      <c r="I110" s="147"/>
      <c r="J110" s="148">
        <f>J261</f>
        <v>0</v>
      </c>
      <c r="L110" s="145"/>
    </row>
    <row r="111" spans="2:12" s="11" customFormat="1" ht="19.9" customHeight="1">
      <c r="B111" s="145"/>
      <c r="D111" s="146" t="s">
        <v>234</v>
      </c>
      <c r="E111" s="147"/>
      <c r="F111" s="147"/>
      <c r="G111" s="147"/>
      <c r="H111" s="147"/>
      <c r="I111" s="147"/>
      <c r="J111" s="148">
        <f>J269</f>
        <v>0</v>
      </c>
      <c r="L111" s="145"/>
    </row>
    <row r="112" spans="2:12" s="11" customFormat="1" ht="19.9" customHeight="1">
      <c r="B112" s="145"/>
      <c r="D112" s="146" t="s">
        <v>235</v>
      </c>
      <c r="E112" s="147"/>
      <c r="F112" s="147"/>
      <c r="G112" s="147"/>
      <c r="H112" s="147"/>
      <c r="I112" s="147"/>
      <c r="J112" s="148">
        <f>J298</f>
        <v>0</v>
      </c>
      <c r="L112" s="145"/>
    </row>
    <row r="113" spans="2:12" s="8" customFormat="1" ht="25" customHeight="1">
      <c r="B113" s="103"/>
      <c r="D113" s="104" t="s">
        <v>236</v>
      </c>
      <c r="E113" s="105"/>
      <c r="F113" s="105"/>
      <c r="G113" s="105"/>
      <c r="H113" s="105"/>
      <c r="I113" s="105"/>
      <c r="J113" s="106">
        <f>J315</f>
        <v>0</v>
      </c>
      <c r="L113" s="103"/>
    </row>
    <row r="114" spans="2:12" s="11" customFormat="1" ht="19.9" customHeight="1">
      <c r="B114" s="145"/>
      <c r="D114" s="146" t="s">
        <v>237</v>
      </c>
      <c r="E114" s="147"/>
      <c r="F114" s="147"/>
      <c r="G114" s="147"/>
      <c r="H114" s="147"/>
      <c r="I114" s="147"/>
      <c r="J114" s="148">
        <f>J316</f>
        <v>0</v>
      </c>
      <c r="L114" s="145"/>
    </row>
    <row r="115" spans="2:12" s="11" customFormat="1" ht="19.9" customHeight="1">
      <c r="B115" s="145"/>
      <c r="D115" s="146" t="s">
        <v>238</v>
      </c>
      <c r="E115" s="147"/>
      <c r="F115" s="147"/>
      <c r="G115" s="147"/>
      <c r="H115" s="147"/>
      <c r="I115" s="147"/>
      <c r="J115" s="148">
        <f>J318</f>
        <v>0</v>
      </c>
      <c r="L115" s="145"/>
    </row>
    <row r="116" spans="2:12" s="1" customFormat="1" ht="21.75" customHeight="1">
      <c r="B116" s="31"/>
      <c r="L116" s="31"/>
    </row>
    <row r="117" spans="2:12" s="1" customFormat="1" ht="7" customHeight="1"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1"/>
    </row>
    <row r="121" spans="2:12" s="1" customFormat="1" ht="7" customHeight="1"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31"/>
    </row>
    <row r="122" spans="2:12" s="1" customFormat="1" ht="25" customHeight="1">
      <c r="B122" s="31"/>
      <c r="C122" s="20" t="s">
        <v>101</v>
      </c>
      <c r="L122" s="31"/>
    </row>
    <row r="123" spans="2:12" s="1" customFormat="1" ht="7" customHeight="1">
      <c r="B123" s="31"/>
      <c r="L123" s="31"/>
    </row>
    <row r="124" spans="2:12" s="1" customFormat="1" ht="12" customHeight="1">
      <c r="B124" s="31"/>
      <c r="C124" s="26" t="s">
        <v>16</v>
      </c>
      <c r="L124" s="31"/>
    </row>
    <row r="125" spans="2:12" s="1" customFormat="1" ht="16.5" customHeight="1">
      <c r="B125" s="31"/>
      <c r="E125" s="222" t="str">
        <f>E7</f>
        <v>Praha 10, Přátelství 109 - oprava krytiny</v>
      </c>
      <c r="F125" s="223"/>
      <c r="G125" s="223"/>
      <c r="H125" s="223"/>
      <c r="L125" s="31"/>
    </row>
    <row r="126" spans="2:12" s="1" customFormat="1" ht="12" customHeight="1">
      <c r="B126" s="31"/>
      <c r="C126" s="26" t="s">
        <v>88</v>
      </c>
      <c r="L126" s="31"/>
    </row>
    <row r="127" spans="2:12" s="1" customFormat="1" ht="16.5" customHeight="1">
      <c r="B127" s="31"/>
      <c r="E127" s="203" t="str">
        <f>E9</f>
        <v>02 -  oprava krytiny</v>
      </c>
      <c r="F127" s="224"/>
      <c r="G127" s="224"/>
      <c r="H127" s="224"/>
      <c r="L127" s="31"/>
    </row>
    <row r="128" spans="2:12" s="1" customFormat="1" ht="7" customHeight="1">
      <c r="B128" s="31"/>
      <c r="L128" s="31"/>
    </row>
    <row r="129" spans="2:12" s="1" customFormat="1" ht="12" customHeight="1">
      <c r="B129" s="31"/>
      <c r="C129" s="26" t="s">
        <v>20</v>
      </c>
      <c r="F129" s="24" t="str">
        <f>F12</f>
        <v xml:space="preserve"> </v>
      </c>
      <c r="I129" s="26" t="s">
        <v>22</v>
      </c>
      <c r="J129" s="51" t="str">
        <f>IF(J12="","",J12)</f>
        <v>1. 10. 2023</v>
      </c>
      <c r="L129" s="31"/>
    </row>
    <row r="130" spans="2:12" s="1" customFormat="1" ht="7" customHeight="1">
      <c r="B130" s="31"/>
      <c r="L130" s="31"/>
    </row>
    <row r="131" spans="2:12" s="1" customFormat="1" ht="40" customHeight="1">
      <c r="B131" s="31"/>
      <c r="C131" s="26" t="s">
        <v>24</v>
      </c>
      <c r="F131" s="24" t="str">
        <f>E15</f>
        <v>Výzkumný ústav Praha</v>
      </c>
      <c r="I131" s="26" t="s">
        <v>29</v>
      </c>
      <c r="J131" s="29" t="str">
        <f>E21</f>
        <v>Ing.Dvořák Jaroslav, Údolní 843, Havlíčkův Brod</v>
      </c>
      <c r="L131" s="31"/>
    </row>
    <row r="132" spans="2:12" s="1" customFormat="1" ht="15.15" customHeight="1">
      <c r="B132" s="31"/>
      <c r="C132" s="26" t="s">
        <v>27</v>
      </c>
      <c r="F132" s="24" t="str">
        <f>IF(E18="","",E18)</f>
        <v>Vyplň údaj</v>
      </c>
      <c r="I132" s="26" t="s">
        <v>31</v>
      </c>
      <c r="J132" s="29" t="str">
        <f>E24</f>
        <v xml:space="preserve"> </v>
      </c>
      <c r="L132" s="31"/>
    </row>
    <row r="133" spans="2:12" s="1" customFormat="1" ht="10.25" customHeight="1">
      <c r="B133" s="31"/>
      <c r="L133" s="31"/>
    </row>
    <row r="134" spans="2:20" s="9" customFormat="1" ht="29.25" customHeight="1">
      <c r="B134" s="107"/>
      <c r="C134" s="108" t="s">
        <v>102</v>
      </c>
      <c r="D134" s="109" t="s">
        <v>58</v>
      </c>
      <c r="E134" s="109" t="s">
        <v>54</v>
      </c>
      <c r="F134" s="109" t="s">
        <v>55</v>
      </c>
      <c r="G134" s="109" t="s">
        <v>103</v>
      </c>
      <c r="H134" s="109" t="s">
        <v>104</v>
      </c>
      <c r="I134" s="109" t="s">
        <v>105</v>
      </c>
      <c r="J134" s="110" t="s">
        <v>92</v>
      </c>
      <c r="K134" s="111" t="s">
        <v>106</v>
      </c>
      <c r="L134" s="107"/>
      <c r="M134" s="58" t="s">
        <v>1</v>
      </c>
      <c r="N134" s="59" t="s">
        <v>37</v>
      </c>
      <c r="O134" s="59" t="s">
        <v>107</v>
      </c>
      <c r="P134" s="59" t="s">
        <v>108</v>
      </c>
      <c r="Q134" s="59" t="s">
        <v>109</v>
      </c>
      <c r="R134" s="59" t="s">
        <v>110</v>
      </c>
      <c r="S134" s="59" t="s">
        <v>111</v>
      </c>
      <c r="T134" s="60" t="s">
        <v>112</v>
      </c>
    </row>
    <row r="135" spans="2:63" s="1" customFormat="1" ht="22.75" customHeight="1">
      <c r="B135" s="31"/>
      <c r="C135" s="63" t="s">
        <v>113</v>
      </c>
      <c r="J135" s="112">
        <f>BK135</f>
        <v>0</v>
      </c>
      <c r="L135" s="31"/>
      <c r="M135" s="61"/>
      <c r="N135" s="52"/>
      <c r="O135" s="52"/>
      <c r="P135" s="113">
        <f>P136+P183+P315</f>
        <v>0</v>
      </c>
      <c r="Q135" s="52"/>
      <c r="R135" s="113">
        <f>R136+R183+R315</f>
        <v>23.83490056</v>
      </c>
      <c r="S135" s="52"/>
      <c r="T135" s="114">
        <f>T136+T183+T315</f>
        <v>6.1563656</v>
      </c>
      <c r="AT135" s="16" t="s">
        <v>72</v>
      </c>
      <c r="AU135" s="16" t="s">
        <v>94</v>
      </c>
      <c r="BK135" s="115">
        <f>BK136+BK183+BK315</f>
        <v>0</v>
      </c>
    </row>
    <row r="136" spans="2:63" s="10" customFormat="1" ht="25.9" customHeight="1">
      <c r="B136" s="116"/>
      <c r="D136" s="117" t="s">
        <v>72</v>
      </c>
      <c r="E136" s="118" t="s">
        <v>239</v>
      </c>
      <c r="F136" s="118" t="s">
        <v>240</v>
      </c>
      <c r="I136" s="119"/>
      <c r="J136" s="120">
        <f>BK136</f>
        <v>0</v>
      </c>
      <c r="L136" s="116"/>
      <c r="M136" s="121"/>
      <c r="P136" s="122">
        <f>P137+P140+P143+P154+P174+P181</f>
        <v>0</v>
      </c>
      <c r="R136" s="122">
        <f>R137+R140+R143+R154+R174+R181</f>
        <v>10.953916600000001</v>
      </c>
      <c r="T136" s="123">
        <f>T137+T140+T143+T154+T174+T181</f>
        <v>3.9004000000000003</v>
      </c>
      <c r="AR136" s="117" t="s">
        <v>81</v>
      </c>
      <c r="AT136" s="124" t="s">
        <v>72</v>
      </c>
      <c r="AU136" s="124" t="s">
        <v>73</v>
      </c>
      <c r="AY136" s="117" t="s">
        <v>116</v>
      </c>
      <c r="BK136" s="125">
        <f>BK137+BK140+BK143+BK154+BK174+BK181</f>
        <v>0</v>
      </c>
    </row>
    <row r="137" spans="2:63" s="10" customFormat="1" ht="22.75" customHeight="1">
      <c r="B137" s="116"/>
      <c r="D137" s="117" t="s">
        <v>72</v>
      </c>
      <c r="E137" s="149" t="s">
        <v>124</v>
      </c>
      <c r="F137" s="149" t="s">
        <v>241</v>
      </c>
      <c r="I137" s="119"/>
      <c r="J137" s="150">
        <f>BK137</f>
        <v>0</v>
      </c>
      <c r="L137" s="116"/>
      <c r="M137" s="121"/>
      <c r="P137" s="122">
        <f>SUM(P138:P139)</f>
        <v>0</v>
      </c>
      <c r="R137" s="122">
        <f>SUM(R138:R139)</f>
        <v>6.0792912</v>
      </c>
      <c r="T137" s="123">
        <f>SUM(T138:T139)</f>
        <v>0</v>
      </c>
      <c r="AR137" s="117" t="s">
        <v>81</v>
      </c>
      <c r="AT137" s="124" t="s">
        <v>72</v>
      </c>
      <c r="AU137" s="124" t="s">
        <v>81</v>
      </c>
      <c r="AY137" s="117" t="s">
        <v>116</v>
      </c>
      <c r="BK137" s="125">
        <f>SUM(BK138:BK139)</f>
        <v>0</v>
      </c>
    </row>
    <row r="138" spans="2:65" s="1" customFormat="1" ht="24.15" customHeight="1">
      <c r="B138" s="31"/>
      <c r="C138" s="126" t="s">
        <v>81</v>
      </c>
      <c r="D138" s="126" t="s">
        <v>117</v>
      </c>
      <c r="E138" s="127" t="s">
        <v>242</v>
      </c>
      <c r="F138" s="128" t="s">
        <v>243</v>
      </c>
      <c r="G138" s="129" t="s">
        <v>244</v>
      </c>
      <c r="H138" s="130">
        <v>12.56</v>
      </c>
      <c r="I138" s="131"/>
      <c r="J138" s="132">
        <f>ROUND(I138*H138,2)</f>
        <v>0</v>
      </c>
      <c r="K138" s="133"/>
      <c r="L138" s="31"/>
      <c r="M138" s="134" t="s">
        <v>1</v>
      </c>
      <c r="N138" s="135" t="s">
        <v>38</v>
      </c>
      <c r="P138" s="136">
        <f>O138*H138</f>
        <v>0</v>
      </c>
      <c r="Q138" s="136">
        <v>0.48402</v>
      </c>
      <c r="R138" s="136">
        <f>Q138*H138</f>
        <v>6.0792912</v>
      </c>
      <c r="S138" s="136">
        <v>0</v>
      </c>
      <c r="T138" s="137">
        <f>S138*H138</f>
        <v>0</v>
      </c>
      <c r="AR138" s="138" t="s">
        <v>121</v>
      </c>
      <c r="AT138" s="138" t="s">
        <v>117</v>
      </c>
      <c r="AU138" s="138" t="s">
        <v>83</v>
      </c>
      <c r="AY138" s="16" t="s">
        <v>116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6" t="s">
        <v>81</v>
      </c>
      <c r="BK138" s="139">
        <f>ROUND(I138*H138,2)</f>
        <v>0</v>
      </c>
      <c r="BL138" s="16" t="s">
        <v>121</v>
      </c>
      <c r="BM138" s="138" t="s">
        <v>245</v>
      </c>
    </row>
    <row r="139" spans="2:51" s="12" customFormat="1" ht="10">
      <c r="B139" s="151"/>
      <c r="D139" s="152" t="s">
        <v>246</v>
      </c>
      <c r="E139" s="153" t="s">
        <v>1</v>
      </c>
      <c r="F139" s="154" t="s">
        <v>247</v>
      </c>
      <c r="H139" s="155">
        <v>12.56</v>
      </c>
      <c r="I139" s="156"/>
      <c r="L139" s="151"/>
      <c r="M139" s="157"/>
      <c r="T139" s="158"/>
      <c r="AT139" s="153" t="s">
        <v>246</v>
      </c>
      <c r="AU139" s="153" t="s">
        <v>83</v>
      </c>
      <c r="AV139" s="12" t="s">
        <v>83</v>
      </c>
      <c r="AW139" s="12" t="s">
        <v>30</v>
      </c>
      <c r="AX139" s="12" t="s">
        <v>81</v>
      </c>
      <c r="AY139" s="153" t="s">
        <v>116</v>
      </c>
    </row>
    <row r="140" spans="2:63" s="10" customFormat="1" ht="22.75" customHeight="1">
      <c r="B140" s="116"/>
      <c r="D140" s="117" t="s">
        <v>72</v>
      </c>
      <c r="E140" s="149" t="s">
        <v>121</v>
      </c>
      <c r="F140" s="149" t="s">
        <v>248</v>
      </c>
      <c r="I140" s="119"/>
      <c r="J140" s="150">
        <f>BK140</f>
        <v>0</v>
      </c>
      <c r="L140" s="116"/>
      <c r="M140" s="121"/>
      <c r="P140" s="122">
        <f>SUM(P141:P142)</f>
        <v>0</v>
      </c>
      <c r="R140" s="122">
        <f>SUM(R141:R142)</f>
        <v>4.1300688</v>
      </c>
      <c r="T140" s="123">
        <f>SUM(T141:T142)</f>
        <v>0</v>
      </c>
      <c r="AR140" s="117" t="s">
        <v>81</v>
      </c>
      <c r="AT140" s="124" t="s">
        <v>72</v>
      </c>
      <c r="AU140" s="124" t="s">
        <v>81</v>
      </c>
      <c r="AY140" s="117" t="s">
        <v>116</v>
      </c>
      <c r="BK140" s="125">
        <f>SUM(BK141:BK142)</f>
        <v>0</v>
      </c>
    </row>
    <row r="141" spans="2:65" s="1" customFormat="1" ht="21.75" customHeight="1">
      <c r="B141" s="31"/>
      <c r="C141" s="126" t="s">
        <v>83</v>
      </c>
      <c r="D141" s="126" t="s">
        <v>117</v>
      </c>
      <c r="E141" s="127" t="s">
        <v>249</v>
      </c>
      <c r="F141" s="128" t="s">
        <v>250</v>
      </c>
      <c r="G141" s="129" t="s">
        <v>189</v>
      </c>
      <c r="H141" s="130">
        <v>22.88</v>
      </c>
      <c r="I141" s="131"/>
      <c r="J141" s="132">
        <f>ROUND(I141*H141,2)</f>
        <v>0</v>
      </c>
      <c r="K141" s="133"/>
      <c r="L141" s="31"/>
      <c r="M141" s="134" t="s">
        <v>1</v>
      </c>
      <c r="N141" s="135" t="s">
        <v>38</v>
      </c>
      <c r="P141" s="136">
        <f>O141*H141</f>
        <v>0</v>
      </c>
      <c r="Q141" s="136">
        <v>0.18051</v>
      </c>
      <c r="R141" s="136">
        <f>Q141*H141</f>
        <v>4.1300688</v>
      </c>
      <c r="S141" s="136">
        <v>0</v>
      </c>
      <c r="T141" s="137">
        <f>S141*H141</f>
        <v>0</v>
      </c>
      <c r="AR141" s="138" t="s">
        <v>121</v>
      </c>
      <c r="AT141" s="138" t="s">
        <v>117</v>
      </c>
      <c r="AU141" s="138" t="s">
        <v>83</v>
      </c>
      <c r="AY141" s="16" t="s">
        <v>116</v>
      </c>
      <c r="BE141" s="139">
        <f>IF(N141="základní",J141,0)</f>
        <v>0</v>
      </c>
      <c r="BF141" s="139">
        <f>IF(N141="snížená",J141,0)</f>
        <v>0</v>
      </c>
      <c r="BG141" s="139">
        <f>IF(N141="zákl. přenesená",J141,0)</f>
        <v>0</v>
      </c>
      <c r="BH141" s="139">
        <f>IF(N141="sníž. přenesená",J141,0)</f>
        <v>0</v>
      </c>
      <c r="BI141" s="139">
        <f>IF(N141="nulová",J141,0)</f>
        <v>0</v>
      </c>
      <c r="BJ141" s="16" t="s">
        <v>81</v>
      </c>
      <c r="BK141" s="139">
        <f>ROUND(I141*H141,2)</f>
        <v>0</v>
      </c>
      <c r="BL141" s="16" t="s">
        <v>121</v>
      </c>
      <c r="BM141" s="138" t="s">
        <v>251</v>
      </c>
    </row>
    <row r="142" spans="2:51" s="12" customFormat="1" ht="10">
      <c r="B142" s="151"/>
      <c r="D142" s="152" t="s">
        <v>246</v>
      </c>
      <c r="E142" s="153" t="s">
        <v>1</v>
      </c>
      <c r="F142" s="154" t="s">
        <v>252</v>
      </c>
      <c r="H142" s="155">
        <v>22.88</v>
      </c>
      <c r="I142" s="156"/>
      <c r="L142" s="151"/>
      <c r="M142" s="157"/>
      <c r="T142" s="158"/>
      <c r="AT142" s="153" t="s">
        <v>246</v>
      </c>
      <c r="AU142" s="153" t="s">
        <v>83</v>
      </c>
      <c r="AV142" s="12" t="s">
        <v>83</v>
      </c>
      <c r="AW142" s="12" t="s">
        <v>30</v>
      </c>
      <c r="AX142" s="12" t="s">
        <v>81</v>
      </c>
      <c r="AY142" s="153" t="s">
        <v>116</v>
      </c>
    </row>
    <row r="143" spans="2:63" s="10" customFormat="1" ht="22.75" customHeight="1">
      <c r="B143" s="116"/>
      <c r="D143" s="117" t="s">
        <v>72</v>
      </c>
      <c r="E143" s="149" t="s">
        <v>127</v>
      </c>
      <c r="F143" s="149" t="s">
        <v>253</v>
      </c>
      <c r="I143" s="119"/>
      <c r="J143" s="150">
        <f>BK143</f>
        <v>0</v>
      </c>
      <c r="L143" s="116"/>
      <c r="M143" s="121"/>
      <c r="P143" s="122">
        <f>SUM(P144:P153)</f>
        <v>0</v>
      </c>
      <c r="R143" s="122">
        <f>SUM(R144:R153)</f>
        <v>0.6124942</v>
      </c>
      <c r="T143" s="123">
        <f>SUM(T144:T153)</f>
        <v>0</v>
      </c>
      <c r="AR143" s="117" t="s">
        <v>81</v>
      </c>
      <c r="AT143" s="124" t="s">
        <v>72</v>
      </c>
      <c r="AU143" s="124" t="s">
        <v>81</v>
      </c>
      <c r="AY143" s="117" t="s">
        <v>116</v>
      </c>
      <c r="BK143" s="125">
        <f>SUM(BK144:BK153)</f>
        <v>0</v>
      </c>
    </row>
    <row r="144" spans="2:65" s="1" customFormat="1" ht="24.15" customHeight="1">
      <c r="B144" s="31"/>
      <c r="C144" s="126" t="s">
        <v>124</v>
      </c>
      <c r="D144" s="126" t="s">
        <v>117</v>
      </c>
      <c r="E144" s="127" t="s">
        <v>254</v>
      </c>
      <c r="F144" s="128" t="s">
        <v>255</v>
      </c>
      <c r="G144" s="129" t="s">
        <v>244</v>
      </c>
      <c r="H144" s="130">
        <v>24.28</v>
      </c>
      <c r="I144" s="131"/>
      <c r="J144" s="132">
        <f>ROUND(I144*H144,2)</f>
        <v>0</v>
      </c>
      <c r="K144" s="133"/>
      <c r="L144" s="31"/>
      <c r="M144" s="134" t="s">
        <v>1</v>
      </c>
      <c r="N144" s="135" t="s">
        <v>38</v>
      </c>
      <c r="P144" s="136">
        <f>O144*H144</f>
        <v>0</v>
      </c>
      <c r="Q144" s="136">
        <v>0.00438</v>
      </c>
      <c r="R144" s="136">
        <f>Q144*H144</f>
        <v>0.10634640000000001</v>
      </c>
      <c r="S144" s="136">
        <v>0</v>
      </c>
      <c r="T144" s="137">
        <f>S144*H144</f>
        <v>0</v>
      </c>
      <c r="AR144" s="138" t="s">
        <v>121</v>
      </c>
      <c r="AT144" s="138" t="s">
        <v>117</v>
      </c>
      <c r="AU144" s="138" t="s">
        <v>83</v>
      </c>
      <c r="AY144" s="16" t="s">
        <v>116</v>
      </c>
      <c r="BE144" s="139">
        <f>IF(N144="základní",J144,0)</f>
        <v>0</v>
      </c>
      <c r="BF144" s="139">
        <f>IF(N144="snížená",J144,0)</f>
        <v>0</v>
      </c>
      <c r="BG144" s="139">
        <f>IF(N144="zákl. přenesená",J144,0)</f>
        <v>0</v>
      </c>
      <c r="BH144" s="139">
        <f>IF(N144="sníž. přenesená",J144,0)</f>
        <v>0</v>
      </c>
      <c r="BI144" s="139">
        <f>IF(N144="nulová",J144,0)</f>
        <v>0</v>
      </c>
      <c r="BJ144" s="16" t="s">
        <v>81</v>
      </c>
      <c r="BK144" s="139">
        <f>ROUND(I144*H144,2)</f>
        <v>0</v>
      </c>
      <c r="BL144" s="16" t="s">
        <v>121</v>
      </c>
      <c r="BM144" s="138" t="s">
        <v>256</v>
      </c>
    </row>
    <row r="145" spans="2:51" s="12" customFormat="1" ht="10">
      <c r="B145" s="151"/>
      <c r="D145" s="152" t="s">
        <v>246</v>
      </c>
      <c r="E145" s="153" t="s">
        <v>1</v>
      </c>
      <c r="F145" s="154" t="s">
        <v>257</v>
      </c>
      <c r="H145" s="155">
        <v>24.28</v>
      </c>
      <c r="I145" s="156"/>
      <c r="L145" s="151"/>
      <c r="M145" s="157"/>
      <c r="T145" s="158"/>
      <c r="AT145" s="153" t="s">
        <v>246</v>
      </c>
      <c r="AU145" s="153" t="s">
        <v>83</v>
      </c>
      <c r="AV145" s="12" t="s">
        <v>83</v>
      </c>
      <c r="AW145" s="12" t="s">
        <v>30</v>
      </c>
      <c r="AX145" s="12" t="s">
        <v>81</v>
      </c>
      <c r="AY145" s="153" t="s">
        <v>116</v>
      </c>
    </row>
    <row r="146" spans="2:65" s="1" customFormat="1" ht="37.75" customHeight="1">
      <c r="B146" s="31"/>
      <c r="C146" s="126" t="s">
        <v>121</v>
      </c>
      <c r="D146" s="126" t="s">
        <v>117</v>
      </c>
      <c r="E146" s="127" t="s">
        <v>258</v>
      </c>
      <c r="F146" s="128" t="s">
        <v>259</v>
      </c>
      <c r="G146" s="129" t="s">
        <v>244</v>
      </c>
      <c r="H146" s="130">
        <v>22.28</v>
      </c>
      <c r="I146" s="131"/>
      <c r="J146" s="132">
        <f>ROUND(I146*H146,2)</f>
        <v>0</v>
      </c>
      <c r="K146" s="133"/>
      <c r="L146" s="31"/>
      <c r="M146" s="134" t="s">
        <v>1</v>
      </c>
      <c r="N146" s="135" t="s">
        <v>38</v>
      </c>
      <c r="P146" s="136">
        <f>O146*H146</f>
        <v>0</v>
      </c>
      <c r="Q146" s="136">
        <v>0.00851</v>
      </c>
      <c r="R146" s="136">
        <f>Q146*H146</f>
        <v>0.18960280000000002</v>
      </c>
      <c r="S146" s="136">
        <v>0</v>
      </c>
      <c r="T146" s="137">
        <f>S146*H146</f>
        <v>0</v>
      </c>
      <c r="AR146" s="138" t="s">
        <v>121</v>
      </c>
      <c r="AT146" s="138" t="s">
        <v>117</v>
      </c>
      <c r="AU146" s="138" t="s">
        <v>83</v>
      </c>
      <c r="AY146" s="16" t="s">
        <v>116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16" t="s">
        <v>81</v>
      </c>
      <c r="BK146" s="139">
        <f>ROUND(I146*H146,2)</f>
        <v>0</v>
      </c>
      <c r="BL146" s="16" t="s">
        <v>121</v>
      </c>
      <c r="BM146" s="138" t="s">
        <v>260</v>
      </c>
    </row>
    <row r="147" spans="2:51" s="12" customFormat="1" ht="10">
      <c r="B147" s="151"/>
      <c r="D147" s="152" t="s">
        <v>246</v>
      </c>
      <c r="E147" s="153" t="s">
        <v>1</v>
      </c>
      <c r="F147" s="154" t="s">
        <v>261</v>
      </c>
      <c r="H147" s="155">
        <v>22.28</v>
      </c>
      <c r="I147" s="156"/>
      <c r="L147" s="151"/>
      <c r="M147" s="157"/>
      <c r="T147" s="158"/>
      <c r="AT147" s="153" t="s">
        <v>246</v>
      </c>
      <c r="AU147" s="153" t="s">
        <v>83</v>
      </c>
      <c r="AV147" s="12" t="s">
        <v>83</v>
      </c>
      <c r="AW147" s="12" t="s">
        <v>30</v>
      </c>
      <c r="AX147" s="12" t="s">
        <v>81</v>
      </c>
      <c r="AY147" s="153" t="s">
        <v>116</v>
      </c>
    </row>
    <row r="148" spans="2:65" s="1" customFormat="1" ht="16.5" customHeight="1">
      <c r="B148" s="31"/>
      <c r="C148" s="159" t="s">
        <v>131</v>
      </c>
      <c r="D148" s="159" t="s">
        <v>262</v>
      </c>
      <c r="E148" s="160" t="s">
        <v>263</v>
      </c>
      <c r="F148" s="161" t="s">
        <v>264</v>
      </c>
      <c r="G148" s="162" t="s">
        <v>244</v>
      </c>
      <c r="H148" s="163">
        <v>23.394</v>
      </c>
      <c r="I148" s="164"/>
      <c r="J148" s="165">
        <f>ROUND(I148*H148,2)</f>
        <v>0</v>
      </c>
      <c r="K148" s="166"/>
      <c r="L148" s="167"/>
      <c r="M148" s="168" t="s">
        <v>1</v>
      </c>
      <c r="N148" s="169" t="s">
        <v>38</v>
      </c>
      <c r="P148" s="136">
        <f>O148*H148</f>
        <v>0</v>
      </c>
      <c r="Q148" s="136">
        <v>0.0007</v>
      </c>
      <c r="R148" s="136">
        <f>Q148*H148</f>
        <v>0.0163758</v>
      </c>
      <c r="S148" s="136">
        <v>0</v>
      </c>
      <c r="T148" s="137">
        <f>S148*H148</f>
        <v>0</v>
      </c>
      <c r="AR148" s="138" t="s">
        <v>130</v>
      </c>
      <c r="AT148" s="138" t="s">
        <v>262</v>
      </c>
      <c r="AU148" s="138" t="s">
        <v>83</v>
      </c>
      <c r="AY148" s="16" t="s">
        <v>116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6" t="s">
        <v>81</v>
      </c>
      <c r="BK148" s="139">
        <f>ROUND(I148*H148,2)</f>
        <v>0</v>
      </c>
      <c r="BL148" s="16" t="s">
        <v>121</v>
      </c>
      <c r="BM148" s="138" t="s">
        <v>265</v>
      </c>
    </row>
    <row r="149" spans="2:51" s="12" customFormat="1" ht="10">
      <c r="B149" s="151"/>
      <c r="D149" s="152" t="s">
        <v>246</v>
      </c>
      <c r="F149" s="154" t="s">
        <v>266</v>
      </c>
      <c r="H149" s="155">
        <v>23.394</v>
      </c>
      <c r="I149" s="156"/>
      <c r="L149" s="151"/>
      <c r="M149" s="157"/>
      <c r="T149" s="158"/>
      <c r="AT149" s="153" t="s">
        <v>246</v>
      </c>
      <c r="AU149" s="153" t="s">
        <v>83</v>
      </c>
      <c r="AV149" s="12" t="s">
        <v>83</v>
      </c>
      <c r="AW149" s="12" t="s">
        <v>4</v>
      </c>
      <c r="AX149" s="12" t="s">
        <v>81</v>
      </c>
      <c r="AY149" s="153" t="s">
        <v>116</v>
      </c>
    </row>
    <row r="150" spans="2:65" s="1" customFormat="1" ht="24.15" customHeight="1">
      <c r="B150" s="31"/>
      <c r="C150" s="126" t="s">
        <v>127</v>
      </c>
      <c r="D150" s="126" t="s">
        <v>117</v>
      </c>
      <c r="E150" s="127" t="s">
        <v>267</v>
      </c>
      <c r="F150" s="128" t="s">
        <v>268</v>
      </c>
      <c r="G150" s="129" t="s">
        <v>244</v>
      </c>
      <c r="H150" s="130">
        <v>24.6</v>
      </c>
      <c r="I150" s="131"/>
      <c r="J150" s="132">
        <f>ROUND(I150*H150,2)</f>
        <v>0</v>
      </c>
      <c r="K150" s="133"/>
      <c r="L150" s="31"/>
      <c r="M150" s="134" t="s">
        <v>1</v>
      </c>
      <c r="N150" s="135" t="s">
        <v>38</v>
      </c>
      <c r="P150" s="136">
        <f>O150*H150</f>
        <v>0</v>
      </c>
      <c r="Q150" s="136">
        <v>0.00273</v>
      </c>
      <c r="R150" s="136">
        <f>Q150*H150</f>
        <v>0.067158</v>
      </c>
      <c r="S150" s="136">
        <v>0</v>
      </c>
      <c r="T150" s="137">
        <f>S150*H150</f>
        <v>0</v>
      </c>
      <c r="AR150" s="138" t="s">
        <v>121</v>
      </c>
      <c r="AT150" s="138" t="s">
        <v>117</v>
      </c>
      <c r="AU150" s="138" t="s">
        <v>83</v>
      </c>
      <c r="AY150" s="16" t="s">
        <v>116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6" t="s">
        <v>81</v>
      </c>
      <c r="BK150" s="139">
        <f>ROUND(I150*H150,2)</f>
        <v>0</v>
      </c>
      <c r="BL150" s="16" t="s">
        <v>121</v>
      </c>
      <c r="BM150" s="138" t="s">
        <v>269</v>
      </c>
    </row>
    <row r="151" spans="2:51" s="12" customFormat="1" ht="10">
      <c r="B151" s="151"/>
      <c r="D151" s="152" t="s">
        <v>246</v>
      </c>
      <c r="E151" s="153" t="s">
        <v>1</v>
      </c>
      <c r="F151" s="154" t="s">
        <v>270</v>
      </c>
      <c r="H151" s="155">
        <v>24.6</v>
      </c>
      <c r="I151" s="156"/>
      <c r="L151" s="151"/>
      <c r="M151" s="157"/>
      <c r="T151" s="158"/>
      <c r="AT151" s="153" t="s">
        <v>246</v>
      </c>
      <c r="AU151" s="153" t="s">
        <v>83</v>
      </c>
      <c r="AV151" s="12" t="s">
        <v>83</v>
      </c>
      <c r="AW151" s="12" t="s">
        <v>30</v>
      </c>
      <c r="AX151" s="12" t="s">
        <v>81</v>
      </c>
      <c r="AY151" s="153" t="s">
        <v>116</v>
      </c>
    </row>
    <row r="152" spans="2:65" s="1" customFormat="1" ht="24.15" customHeight="1">
      <c r="B152" s="31"/>
      <c r="C152" s="126" t="s">
        <v>141</v>
      </c>
      <c r="D152" s="126" t="s">
        <v>117</v>
      </c>
      <c r="E152" s="127" t="s">
        <v>271</v>
      </c>
      <c r="F152" s="128" t="s">
        <v>272</v>
      </c>
      <c r="G152" s="129" t="s">
        <v>244</v>
      </c>
      <c r="H152" s="130">
        <v>35.52</v>
      </c>
      <c r="I152" s="131"/>
      <c r="J152" s="132">
        <f>ROUND(I152*H152,2)</f>
        <v>0</v>
      </c>
      <c r="K152" s="133"/>
      <c r="L152" s="31"/>
      <c r="M152" s="134" t="s">
        <v>1</v>
      </c>
      <c r="N152" s="135" t="s">
        <v>38</v>
      </c>
      <c r="P152" s="136">
        <f>O152*H152</f>
        <v>0</v>
      </c>
      <c r="Q152" s="136">
        <v>0.00656</v>
      </c>
      <c r="R152" s="136">
        <f>Q152*H152</f>
        <v>0.2330112</v>
      </c>
      <c r="S152" s="136">
        <v>0</v>
      </c>
      <c r="T152" s="137">
        <f>S152*H152</f>
        <v>0</v>
      </c>
      <c r="AR152" s="138" t="s">
        <v>121</v>
      </c>
      <c r="AT152" s="138" t="s">
        <v>117</v>
      </c>
      <c r="AU152" s="138" t="s">
        <v>83</v>
      </c>
      <c r="AY152" s="16" t="s">
        <v>116</v>
      </c>
      <c r="BE152" s="139">
        <f>IF(N152="základní",J152,0)</f>
        <v>0</v>
      </c>
      <c r="BF152" s="139">
        <f>IF(N152="snížená",J152,0)</f>
        <v>0</v>
      </c>
      <c r="BG152" s="139">
        <f>IF(N152="zákl. přenesená",J152,0)</f>
        <v>0</v>
      </c>
      <c r="BH152" s="139">
        <f>IF(N152="sníž. přenesená",J152,0)</f>
        <v>0</v>
      </c>
      <c r="BI152" s="139">
        <f>IF(N152="nulová",J152,0)</f>
        <v>0</v>
      </c>
      <c r="BJ152" s="16" t="s">
        <v>81</v>
      </c>
      <c r="BK152" s="139">
        <f>ROUND(I152*H152,2)</f>
        <v>0</v>
      </c>
      <c r="BL152" s="16" t="s">
        <v>121</v>
      </c>
      <c r="BM152" s="138" t="s">
        <v>273</v>
      </c>
    </row>
    <row r="153" spans="2:51" s="12" customFormat="1" ht="10">
      <c r="B153" s="151"/>
      <c r="D153" s="152" t="s">
        <v>246</v>
      </c>
      <c r="E153" s="153" t="s">
        <v>1</v>
      </c>
      <c r="F153" s="154" t="s">
        <v>274</v>
      </c>
      <c r="H153" s="155">
        <v>35.52</v>
      </c>
      <c r="I153" s="156"/>
      <c r="L153" s="151"/>
      <c r="M153" s="157"/>
      <c r="T153" s="158"/>
      <c r="AT153" s="153" t="s">
        <v>246</v>
      </c>
      <c r="AU153" s="153" t="s">
        <v>83</v>
      </c>
      <c r="AV153" s="12" t="s">
        <v>83</v>
      </c>
      <c r="AW153" s="12" t="s">
        <v>30</v>
      </c>
      <c r="AX153" s="12" t="s">
        <v>81</v>
      </c>
      <c r="AY153" s="153" t="s">
        <v>116</v>
      </c>
    </row>
    <row r="154" spans="2:63" s="10" customFormat="1" ht="22.75" customHeight="1">
      <c r="B154" s="116"/>
      <c r="D154" s="117" t="s">
        <v>72</v>
      </c>
      <c r="E154" s="149" t="s">
        <v>176</v>
      </c>
      <c r="F154" s="149" t="s">
        <v>275</v>
      </c>
      <c r="I154" s="119"/>
      <c r="J154" s="150">
        <f>BK154</f>
        <v>0</v>
      </c>
      <c r="L154" s="116"/>
      <c r="M154" s="121"/>
      <c r="P154" s="122">
        <f>SUM(P155:P173)</f>
        <v>0</v>
      </c>
      <c r="R154" s="122">
        <f>SUM(R155:R173)</f>
        <v>0.1320624</v>
      </c>
      <c r="T154" s="123">
        <f>SUM(T155:T173)</f>
        <v>3.9004000000000003</v>
      </c>
      <c r="AR154" s="117" t="s">
        <v>81</v>
      </c>
      <c r="AT154" s="124" t="s">
        <v>72</v>
      </c>
      <c r="AU154" s="124" t="s">
        <v>81</v>
      </c>
      <c r="AY154" s="117" t="s">
        <v>116</v>
      </c>
      <c r="BK154" s="125">
        <f>SUM(BK155:BK173)</f>
        <v>0</v>
      </c>
    </row>
    <row r="155" spans="2:65" s="1" customFormat="1" ht="33" customHeight="1">
      <c r="B155" s="31"/>
      <c r="C155" s="126" t="s">
        <v>130</v>
      </c>
      <c r="D155" s="126" t="s">
        <v>117</v>
      </c>
      <c r="E155" s="127" t="s">
        <v>276</v>
      </c>
      <c r="F155" s="128" t="s">
        <v>277</v>
      </c>
      <c r="G155" s="129" t="s">
        <v>244</v>
      </c>
      <c r="H155" s="130">
        <v>1549.78</v>
      </c>
      <c r="I155" s="131"/>
      <c r="J155" s="132">
        <f>ROUND(I155*H155,2)</f>
        <v>0</v>
      </c>
      <c r="K155" s="133"/>
      <c r="L155" s="31"/>
      <c r="M155" s="134" t="s">
        <v>1</v>
      </c>
      <c r="N155" s="135" t="s">
        <v>38</v>
      </c>
      <c r="P155" s="136">
        <f>O155*H155</f>
        <v>0</v>
      </c>
      <c r="Q155" s="136">
        <v>0</v>
      </c>
      <c r="R155" s="136">
        <f>Q155*H155</f>
        <v>0</v>
      </c>
      <c r="S155" s="136">
        <v>0</v>
      </c>
      <c r="T155" s="137">
        <f>S155*H155</f>
        <v>0</v>
      </c>
      <c r="AR155" s="138" t="s">
        <v>121</v>
      </c>
      <c r="AT155" s="138" t="s">
        <v>117</v>
      </c>
      <c r="AU155" s="138" t="s">
        <v>83</v>
      </c>
      <c r="AY155" s="16" t="s">
        <v>116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6" t="s">
        <v>81</v>
      </c>
      <c r="BK155" s="139">
        <f>ROUND(I155*H155,2)</f>
        <v>0</v>
      </c>
      <c r="BL155" s="16" t="s">
        <v>121</v>
      </c>
      <c r="BM155" s="138" t="s">
        <v>278</v>
      </c>
    </row>
    <row r="156" spans="2:51" s="12" customFormat="1" ht="10">
      <c r="B156" s="151"/>
      <c r="D156" s="152" t="s">
        <v>246</v>
      </c>
      <c r="E156" s="153" t="s">
        <v>1</v>
      </c>
      <c r="F156" s="154" t="s">
        <v>279</v>
      </c>
      <c r="H156" s="155">
        <v>1549.78</v>
      </c>
      <c r="I156" s="156"/>
      <c r="L156" s="151"/>
      <c r="M156" s="157"/>
      <c r="T156" s="158"/>
      <c r="AT156" s="153" t="s">
        <v>246</v>
      </c>
      <c r="AU156" s="153" t="s">
        <v>83</v>
      </c>
      <c r="AV156" s="12" t="s">
        <v>83</v>
      </c>
      <c r="AW156" s="12" t="s">
        <v>30</v>
      </c>
      <c r="AX156" s="12" t="s">
        <v>81</v>
      </c>
      <c r="AY156" s="153" t="s">
        <v>116</v>
      </c>
    </row>
    <row r="157" spans="2:65" s="1" customFormat="1" ht="37.75" customHeight="1">
      <c r="B157" s="31"/>
      <c r="C157" s="126" t="s">
        <v>176</v>
      </c>
      <c r="D157" s="126" t="s">
        <v>117</v>
      </c>
      <c r="E157" s="127" t="s">
        <v>280</v>
      </c>
      <c r="F157" s="128" t="s">
        <v>281</v>
      </c>
      <c r="G157" s="129" t="s">
        <v>244</v>
      </c>
      <c r="H157" s="130">
        <v>92986.8</v>
      </c>
      <c r="I157" s="131"/>
      <c r="J157" s="132">
        <f>ROUND(I157*H157,2)</f>
        <v>0</v>
      </c>
      <c r="K157" s="133"/>
      <c r="L157" s="31"/>
      <c r="M157" s="134" t="s">
        <v>1</v>
      </c>
      <c r="N157" s="135" t="s">
        <v>38</v>
      </c>
      <c r="P157" s="136">
        <f>O157*H157</f>
        <v>0</v>
      </c>
      <c r="Q157" s="136">
        <v>0</v>
      </c>
      <c r="R157" s="136">
        <f>Q157*H157</f>
        <v>0</v>
      </c>
      <c r="S157" s="136">
        <v>0</v>
      </c>
      <c r="T157" s="137">
        <f>S157*H157</f>
        <v>0</v>
      </c>
      <c r="AR157" s="138" t="s">
        <v>121</v>
      </c>
      <c r="AT157" s="138" t="s">
        <v>117</v>
      </c>
      <c r="AU157" s="138" t="s">
        <v>83</v>
      </c>
      <c r="AY157" s="16" t="s">
        <v>116</v>
      </c>
      <c r="BE157" s="139">
        <f>IF(N157="základní",J157,0)</f>
        <v>0</v>
      </c>
      <c r="BF157" s="139">
        <f>IF(N157="snížená",J157,0)</f>
        <v>0</v>
      </c>
      <c r="BG157" s="139">
        <f>IF(N157="zákl. přenesená",J157,0)</f>
        <v>0</v>
      </c>
      <c r="BH157" s="139">
        <f>IF(N157="sníž. přenesená",J157,0)</f>
        <v>0</v>
      </c>
      <c r="BI157" s="139">
        <f>IF(N157="nulová",J157,0)</f>
        <v>0</v>
      </c>
      <c r="BJ157" s="16" t="s">
        <v>81</v>
      </c>
      <c r="BK157" s="139">
        <f>ROUND(I157*H157,2)</f>
        <v>0</v>
      </c>
      <c r="BL157" s="16" t="s">
        <v>121</v>
      </c>
      <c r="BM157" s="138" t="s">
        <v>282</v>
      </c>
    </row>
    <row r="158" spans="2:51" s="12" customFormat="1" ht="10">
      <c r="B158" s="151"/>
      <c r="D158" s="152" t="s">
        <v>246</v>
      </c>
      <c r="E158" s="153" t="s">
        <v>1</v>
      </c>
      <c r="F158" s="154" t="s">
        <v>283</v>
      </c>
      <c r="H158" s="155">
        <v>92986.8</v>
      </c>
      <c r="I158" s="156"/>
      <c r="L158" s="151"/>
      <c r="M158" s="157"/>
      <c r="T158" s="158"/>
      <c r="AT158" s="153" t="s">
        <v>246</v>
      </c>
      <c r="AU158" s="153" t="s">
        <v>83</v>
      </c>
      <c r="AV158" s="12" t="s">
        <v>83</v>
      </c>
      <c r="AW158" s="12" t="s">
        <v>30</v>
      </c>
      <c r="AX158" s="12" t="s">
        <v>81</v>
      </c>
      <c r="AY158" s="153" t="s">
        <v>116</v>
      </c>
    </row>
    <row r="159" spans="2:65" s="1" customFormat="1" ht="33" customHeight="1">
      <c r="B159" s="31"/>
      <c r="C159" s="126" t="s">
        <v>134</v>
      </c>
      <c r="D159" s="126" t="s">
        <v>117</v>
      </c>
      <c r="E159" s="127" t="s">
        <v>284</v>
      </c>
      <c r="F159" s="128" t="s">
        <v>285</v>
      </c>
      <c r="G159" s="129" t="s">
        <v>244</v>
      </c>
      <c r="H159" s="130">
        <v>1549.78</v>
      </c>
      <c r="I159" s="131"/>
      <c r="J159" s="132">
        <f>ROUND(I159*H159,2)</f>
        <v>0</v>
      </c>
      <c r="K159" s="133"/>
      <c r="L159" s="31"/>
      <c r="M159" s="134" t="s">
        <v>1</v>
      </c>
      <c r="N159" s="135" t="s">
        <v>38</v>
      </c>
      <c r="P159" s="136">
        <f>O159*H159</f>
        <v>0</v>
      </c>
      <c r="Q159" s="136">
        <v>0</v>
      </c>
      <c r="R159" s="136">
        <f>Q159*H159</f>
        <v>0</v>
      </c>
      <c r="S159" s="136">
        <v>0</v>
      </c>
      <c r="T159" s="137">
        <f>S159*H159</f>
        <v>0</v>
      </c>
      <c r="AR159" s="138" t="s">
        <v>121</v>
      </c>
      <c r="AT159" s="138" t="s">
        <v>117</v>
      </c>
      <c r="AU159" s="138" t="s">
        <v>83</v>
      </c>
      <c r="AY159" s="16" t="s">
        <v>116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6" t="s">
        <v>81</v>
      </c>
      <c r="BK159" s="139">
        <f>ROUND(I159*H159,2)</f>
        <v>0</v>
      </c>
      <c r="BL159" s="16" t="s">
        <v>121</v>
      </c>
      <c r="BM159" s="138" t="s">
        <v>286</v>
      </c>
    </row>
    <row r="160" spans="2:65" s="1" customFormat="1" ht="24.15" customHeight="1">
      <c r="B160" s="31"/>
      <c r="C160" s="126" t="s">
        <v>183</v>
      </c>
      <c r="D160" s="126" t="s">
        <v>117</v>
      </c>
      <c r="E160" s="127" t="s">
        <v>287</v>
      </c>
      <c r="F160" s="128" t="s">
        <v>288</v>
      </c>
      <c r="G160" s="129" t="s">
        <v>289</v>
      </c>
      <c r="H160" s="130">
        <v>30</v>
      </c>
      <c r="I160" s="131"/>
      <c r="J160" s="132">
        <f>ROUND(I160*H160,2)</f>
        <v>0</v>
      </c>
      <c r="K160" s="133"/>
      <c r="L160" s="31"/>
      <c r="M160" s="134" t="s">
        <v>1</v>
      </c>
      <c r="N160" s="135" t="s">
        <v>38</v>
      </c>
      <c r="P160" s="136">
        <f>O160*H160</f>
        <v>0</v>
      </c>
      <c r="Q160" s="136">
        <v>1E-05</v>
      </c>
      <c r="R160" s="136">
        <f>Q160*H160</f>
        <v>0.00030000000000000003</v>
      </c>
      <c r="S160" s="136">
        <v>0</v>
      </c>
      <c r="T160" s="137">
        <f>S160*H160</f>
        <v>0</v>
      </c>
      <c r="AR160" s="138" t="s">
        <v>121</v>
      </c>
      <c r="AT160" s="138" t="s">
        <v>117</v>
      </c>
      <c r="AU160" s="138" t="s">
        <v>83</v>
      </c>
      <c r="AY160" s="16" t="s">
        <v>116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6" t="s">
        <v>81</v>
      </c>
      <c r="BK160" s="139">
        <f>ROUND(I160*H160,2)</f>
        <v>0</v>
      </c>
      <c r="BL160" s="16" t="s">
        <v>121</v>
      </c>
      <c r="BM160" s="138" t="s">
        <v>290</v>
      </c>
    </row>
    <row r="161" spans="2:51" s="12" customFormat="1" ht="10">
      <c r="B161" s="151"/>
      <c r="D161" s="152" t="s">
        <v>246</v>
      </c>
      <c r="E161" s="153" t="s">
        <v>1</v>
      </c>
      <c r="F161" s="154" t="s">
        <v>291</v>
      </c>
      <c r="H161" s="155">
        <v>30</v>
      </c>
      <c r="I161" s="156"/>
      <c r="L161" s="151"/>
      <c r="M161" s="157"/>
      <c r="T161" s="158"/>
      <c r="AT161" s="153" t="s">
        <v>246</v>
      </c>
      <c r="AU161" s="153" t="s">
        <v>83</v>
      </c>
      <c r="AV161" s="12" t="s">
        <v>83</v>
      </c>
      <c r="AW161" s="12" t="s">
        <v>30</v>
      </c>
      <c r="AX161" s="12" t="s">
        <v>81</v>
      </c>
      <c r="AY161" s="153" t="s">
        <v>116</v>
      </c>
    </row>
    <row r="162" spans="2:65" s="1" customFormat="1" ht="24.15" customHeight="1">
      <c r="B162" s="31"/>
      <c r="C162" s="126" t="s">
        <v>137</v>
      </c>
      <c r="D162" s="126" t="s">
        <v>117</v>
      </c>
      <c r="E162" s="127" t="s">
        <v>292</v>
      </c>
      <c r="F162" s="128" t="s">
        <v>293</v>
      </c>
      <c r="G162" s="129" t="s">
        <v>294</v>
      </c>
      <c r="H162" s="130">
        <v>1.887</v>
      </c>
      <c r="I162" s="131"/>
      <c r="J162" s="132">
        <f>ROUND(I162*H162,2)</f>
        <v>0</v>
      </c>
      <c r="K162" s="133"/>
      <c r="L162" s="31"/>
      <c r="M162" s="134" t="s">
        <v>1</v>
      </c>
      <c r="N162" s="135" t="s">
        <v>38</v>
      </c>
      <c r="P162" s="136">
        <f>O162*H162</f>
        <v>0</v>
      </c>
      <c r="Q162" s="136">
        <v>0</v>
      </c>
      <c r="R162" s="136">
        <f>Q162*H162</f>
        <v>0</v>
      </c>
      <c r="S162" s="136">
        <v>1.8</v>
      </c>
      <c r="T162" s="137">
        <f>S162*H162</f>
        <v>3.3966000000000003</v>
      </c>
      <c r="AR162" s="138" t="s">
        <v>121</v>
      </c>
      <c r="AT162" s="138" t="s">
        <v>117</v>
      </c>
      <c r="AU162" s="138" t="s">
        <v>83</v>
      </c>
      <c r="AY162" s="16" t="s">
        <v>116</v>
      </c>
      <c r="BE162" s="139">
        <f>IF(N162="základní",J162,0)</f>
        <v>0</v>
      </c>
      <c r="BF162" s="139">
        <f>IF(N162="snížená",J162,0)</f>
        <v>0</v>
      </c>
      <c r="BG162" s="139">
        <f>IF(N162="zákl. přenesená",J162,0)</f>
        <v>0</v>
      </c>
      <c r="BH162" s="139">
        <f>IF(N162="sníž. přenesená",J162,0)</f>
        <v>0</v>
      </c>
      <c r="BI162" s="139">
        <f>IF(N162="nulová",J162,0)</f>
        <v>0</v>
      </c>
      <c r="BJ162" s="16" t="s">
        <v>81</v>
      </c>
      <c r="BK162" s="139">
        <f>ROUND(I162*H162,2)</f>
        <v>0</v>
      </c>
      <c r="BL162" s="16" t="s">
        <v>121</v>
      </c>
      <c r="BM162" s="138" t="s">
        <v>295</v>
      </c>
    </row>
    <row r="163" spans="2:51" s="13" customFormat="1" ht="10">
      <c r="B163" s="170"/>
      <c r="D163" s="152" t="s">
        <v>246</v>
      </c>
      <c r="E163" s="171" t="s">
        <v>1</v>
      </c>
      <c r="F163" s="172" t="s">
        <v>296</v>
      </c>
      <c r="H163" s="171" t="s">
        <v>1</v>
      </c>
      <c r="I163" s="173"/>
      <c r="L163" s="170"/>
      <c r="M163" s="174"/>
      <c r="T163" s="175"/>
      <c r="AT163" s="171" t="s">
        <v>246</v>
      </c>
      <c r="AU163" s="171" t="s">
        <v>83</v>
      </c>
      <c r="AV163" s="13" t="s">
        <v>81</v>
      </c>
      <c r="AW163" s="13" t="s">
        <v>30</v>
      </c>
      <c r="AX163" s="13" t="s">
        <v>73</v>
      </c>
      <c r="AY163" s="171" t="s">
        <v>116</v>
      </c>
    </row>
    <row r="164" spans="2:51" s="12" customFormat="1" ht="10">
      <c r="B164" s="151"/>
      <c r="D164" s="152" t="s">
        <v>246</v>
      </c>
      <c r="E164" s="153" t="s">
        <v>1</v>
      </c>
      <c r="F164" s="154" t="s">
        <v>297</v>
      </c>
      <c r="H164" s="155">
        <v>0.686</v>
      </c>
      <c r="I164" s="156"/>
      <c r="L164" s="151"/>
      <c r="M164" s="157"/>
      <c r="T164" s="158"/>
      <c r="AT164" s="153" t="s">
        <v>246</v>
      </c>
      <c r="AU164" s="153" t="s">
        <v>83</v>
      </c>
      <c r="AV164" s="12" t="s">
        <v>83</v>
      </c>
      <c r="AW164" s="12" t="s">
        <v>30</v>
      </c>
      <c r="AX164" s="12" t="s">
        <v>73</v>
      </c>
      <c r="AY164" s="153" t="s">
        <v>116</v>
      </c>
    </row>
    <row r="165" spans="2:51" s="13" customFormat="1" ht="10">
      <c r="B165" s="170"/>
      <c r="D165" s="152" t="s">
        <v>246</v>
      </c>
      <c r="E165" s="171" t="s">
        <v>1</v>
      </c>
      <c r="F165" s="172" t="s">
        <v>298</v>
      </c>
      <c r="H165" s="171" t="s">
        <v>1</v>
      </c>
      <c r="I165" s="173"/>
      <c r="L165" s="170"/>
      <c r="M165" s="174"/>
      <c r="T165" s="175"/>
      <c r="AT165" s="171" t="s">
        <v>246</v>
      </c>
      <c r="AU165" s="171" t="s">
        <v>83</v>
      </c>
      <c r="AV165" s="13" t="s">
        <v>81</v>
      </c>
      <c r="AW165" s="13" t="s">
        <v>30</v>
      </c>
      <c r="AX165" s="13" t="s">
        <v>73</v>
      </c>
      <c r="AY165" s="171" t="s">
        <v>116</v>
      </c>
    </row>
    <row r="166" spans="2:51" s="12" customFormat="1" ht="10">
      <c r="B166" s="151"/>
      <c r="D166" s="152" t="s">
        <v>246</v>
      </c>
      <c r="E166" s="153" t="s">
        <v>1</v>
      </c>
      <c r="F166" s="154" t="s">
        <v>299</v>
      </c>
      <c r="H166" s="155">
        <v>1.201</v>
      </c>
      <c r="I166" s="156"/>
      <c r="L166" s="151"/>
      <c r="M166" s="157"/>
      <c r="T166" s="158"/>
      <c r="AT166" s="153" t="s">
        <v>246</v>
      </c>
      <c r="AU166" s="153" t="s">
        <v>83</v>
      </c>
      <c r="AV166" s="12" t="s">
        <v>83</v>
      </c>
      <c r="AW166" s="12" t="s">
        <v>30</v>
      </c>
      <c r="AX166" s="12" t="s">
        <v>73</v>
      </c>
      <c r="AY166" s="153" t="s">
        <v>116</v>
      </c>
    </row>
    <row r="167" spans="2:51" s="14" customFormat="1" ht="10">
      <c r="B167" s="176"/>
      <c r="D167" s="152" t="s">
        <v>246</v>
      </c>
      <c r="E167" s="177" t="s">
        <v>1</v>
      </c>
      <c r="F167" s="178" t="s">
        <v>300</v>
      </c>
      <c r="H167" s="179">
        <v>1.887</v>
      </c>
      <c r="I167" s="180"/>
      <c r="L167" s="176"/>
      <c r="M167" s="181"/>
      <c r="T167" s="182"/>
      <c r="AT167" s="177" t="s">
        <v>246</v>
      </c>
      <c r="AU167" s="177" t="s">
        <v>83</v>
      </c>
      <c r="AV167" s="14" t="s">
        <v>121</v>
      </c>
      <c r="AW167" s="14" t="s">
        <v>30</v>
      </c>
      <c r="AX167" s="14" t="s">
        <v>81</v>
      </c>
      <c r="AY167" s="177" t="s">
        <v>116</v>
      </c>
    </row>
    <row r="168" spans="2:65" s="1" customFormat="1" ht="24.15" customHeight="1">
      <c r="B168" s="31"/>
      <c r="C168" s="126" t="s">
        <v>301</v>
      </c>
      <c r="D168" s="126" t="s">
        <v>117</v>
      </c>
      <c r="E168" s="127" t="s">
        <v>302</v>
      </c>
      <c r="F168" s="128" t="s">
        <v>303</v>
      </c>
      <c r="G168" s="129" t="s">
        <v>294</v>
      </c>
      <c r="H168" s="130">
        <v>0.229</v>
      </c>
      <c r="I168" s="131"/>
      <c r="J168" s="132">
        <f>ROUND(I168*H168,2)</f>
        <v>0</v>
      </c>
      <c r="K168" s="133"/>
      <c r="L168" s="31"/>
      <c r="M168" s="134" t="s">
        <v>1</v>
      </c>
      <c r="N168" s="135" t="s">
        <v>38</v>
      </c>
      <c r="P168" s="136">
        <f>O168*H168</f>
        <v>0</v>
      </c>
      <c r="Q168" s="136">
        <v>0</v>
      </c>
      <c r="R168" s="136">
        <f>Q168*H168</f>
        <v>0</v>
      </c>
      <c r="S168" s="136">
        <v>2.2</v>
      </c>
      <c r="T168" s="137">
        <f>S168*H168</f>
        <v>0.5038</v>
      </c>
      <c r="AR168" s="138" t="s">
        <v>121</v>
      </c>
      <c r="AT168" s="138" t="s">
        <v>117</v>
      </c>
      <c r="AU168" s="138" t="s">
        <v>83</v>
      </c>
      <c r="AY168" s="16" t="s">
        <v>116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6" t="s">
        <v>81</v>
      </c>
      <c r="BK168" s="139">
        <f>ROUND(I168*H168,2)</f>
        <v>0</v>
      </c>
      <c r="BL168" s="16" t="s">
        <v>121</v>
      </c>
      <c r="BM168" s="138" t="s">
        <v>304</v>
      </c>
    </row>
    <row r="169" spans="2:51" s="13" customFormat="1" ht="10">
      <c r="B169" s="170"/>
      <c r="D169" s="152" t="s">
        <v>246</v>
      </c>
      <c r="E169" s="171" t="s">
        <v>1</v>
      </c>
      <c r="F169" s="172" t="s">
        <v>305</v>
      </c>
      <c r="H169" s="171" t="s">
        <v>1</v>
      </c>
      <c r="I169" s="173"/>
      <c r="L169" s="170"/>
      <c r="M169" s="174"/>
      <c r="T169" s="175"/>
      <c r="AT169" s="171" t="s">
        <v>246</v>
      </c>
      <c r="AU169" s="171" t="s">
        <v>83</v>
      </c>
      <c r="AV169" s="13" t="s">
        <v>81</v>
      </c>
      <c r="AW169" s="13" t="s">
        <v>30</v>
      </c>
      <c r="AX169" s="13" t="s">
        <v>73</v>
      </c>
      <c r="AY169" s="171" t="s">
        <v>116</v>
      </c>
    </row>
    <row r="170" spans="2:51" s="12" customFormat="1" ht="10">
      <c r="B170" s="151"/>
      <c r="D170" s="152" t="s">
        <v>246</v>
      </c>
      <c r="E170" s="153" t="s">
        <v>1</v>
      </c>
      <c r="F170" s="154" t="s">
        <v>306</v>
      </c>
      <c r="H170" s="155">
        <v>0.229</v>
      </c>
      <c r="I170" s="156"/>
      <c r="L170" s="151"/>
      <c r="M170" s="157"/>
      <c r="T170" s="158"/>
      <c r="AT170" s="153" t="s">
        <v>246</v>
      </c>
      <c r="AU170" s="153" t="s">
        <v>83</v>
      </c>
      <c r="AV170" s="12" t="s">
        <v>83</v>
      </c>
      <c r="AW170" s="12" t="s">
        <v>30</v>
      </c>
      <c r="AX170" s="12" t="s">
        <v>81</v>
      </c>
      <c r="AY170" s="153" t="s">
        <v>116</v>
      </c>
    </row>
    <row r="171" spans="2:65" s="1" customFormat="1" ht="16.5" customHeight="1">
      <c r="B171" s="31"/>
      <c r="C171" s="126" t="s">
        <v>140</v>
      </c>
      <c r="D171" s="126" t="s">
        <v>117</v>
      </c>
      <c r="E171" s="127" t="s">
        <v>307</v>
      </c>
      <c r="F171" s="128" t="s">
        <v>308</v>
      </c>
      <c r="G171" s="129" t="s">
        <v>244</v>
      </c>
      <c r="H171" s="130">
        <v>8.68</v>
      </c>
      <c r="I171" s="131"/>
      <c r="J171" s="132">
        <f>ROUND(I171*H171,2)</f>
        <v>0</v>
      </c>
      <c r="K171" s="133"/>
      <c r="L171" s="31"/>
      <c r="M171" s="134" t="s">
        <v>1</v>
      </c>
      <c r="N171" s="135" t="s">
        <v>38</v>
      </c>
      <c r="P171" s="136">
        <f>O171*H171</f>
        <v>0</v>
      </c>
      <c r="Q171" s="136">
        <v>0.01518</v>
      </c>
      <c r="R171" s="136">
        <f>Q171*H171</f>
        <v>0.1317624</v>
      </c>
      <c r="S171" s="136">
        <v>0</v>
      </c>
      <c r="T171" s="137">
        <f>S171*H171</f>
        <v>0</v>
      </c>
      <c r="AR171" s="138" t="s">
        <v>121</v>
      </c>
      <c r="AT171" s="138" t="s">
        <v>117</v>
      </c>
      <c r="AU171" s="138" t="s">
        <v>83</v>
      </c>
      <c r="AY171" s="16" t="s">
        <v>116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16" t="s">
        <v>81</v>
      </c>
      <c r="BK171" s="139">
        <f>ROUND(I171*H171,2)</f>
        <v>0</v>
      </c>
      <c r="BL171" s="16" t="s">
        <v>121</v>
      </c>
      <c r="BM171" s="138" t="s">
        <v>309</v>
      </c>
    </row>
    <row r="172" spans="2:51" s="12" customFormat="1" ht="10">
      <c r="B172" s="151"/>
      <c r="D172" s="152" t="s">
        <v>246</v>
      </c>
      <c r="E172" s="153" t="s">
        <v>1</v>
      </c>
      <c r="F172" s="154" t="s">
        <v>310</v>
      </c>
      <c r="H172" s="155">
        <v>8.68</v>
      </c>
      <c r="I172" s="156"/>
      <c r="L172" s="151"/>
      <c r="M172" s="157"/>
      <c r="T172" s="158"/>
      <c r="AT172" s="153" t="s">
        <v>246</v>
      </c>
      <c r="AU172" s="153" t="s">
        <v>83</v>
      </c>
      <c r="AV172" s="12" t="s">
        <v>83</v>
      </c>
      <c r="AW172" s="12" t="s">
        <v>30</v>
      </c>
      <c r="AX172" s="12" t="s">
        <v>81</v>
      </c>
      <c r="AY172" s="153" t="s">
        <v>116</v>
      </c>
    </row>
    <row r="173" spans="2:65" s="1" customFormat="1" ht="16.5" customHeight="1">
      <c r="B173" s="31"/>
      <c r="C173" s="126" t="s">
        <v>8</v>
      </c>
      <c r="D173" s="126" t="s">
        <v>117</v>
      </c>
      <c r="E173" s="127" t="s">
        <v>311</v>
      </c>
      <c r="F173" s="128" t="s">
        <v>312</v>
      </c>
      <c r="G173" s="129" t="s">
        <v>244</v>
      </c>
      <c r="H173" s="130">
        <v>8.68</v>
      </c>
      <c r="I173" s="131"/>
      <c r="J173" s="132">
        <f>ROUND(I173*H173,2)</f>
        <v>0</v>
      </c>
      <c r="K173" s="133"/>
      <c r="L173" s="31"/>
      <c r="M173" s="134" t="s">
        <v>1</v>
      </c>
      <c r="N173" s="135" t="s">
        <v>38</v>
      </c>
      <c r="P173" s="136">
        <f>O173*H173</f>
        <v>0</v>
      </c>
      <c r="Q173" s="136">
        <v>0</v>
      </c>
      <c r="R173" s="136">
        <f>Q173*H173</f>
        <v>0</v>
      </c>
      <c r="S173" s="136">
        <v>0</v>
      </c>
      <c r="T173" s="137">
        <f>S173*H173</f>
        <v>0</v>
      </c>
      <c r="AR173" s="138" t="s">
        <v>121</v>
      </c>
      <c r="AT173" s="138" t="s">
        <v>117</v>
      </c>
      <c r="AU173" s="138" t="s">
        <v>83</v>
      </c>
      <c r="AY173" s="16" t="s">
        <v>116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6" t="s">
        <v>81</v>
      </c>
      <c r="BK173" s="139">
        <f>ROUND(I173*H173,2)</f>
        <v>0</v>
      </c>
      <c r="BL173" s="16" t="s">
        <v>121</v>
      </c>
      <c r="BM173" s="138" t="s">
        <v>313</v>
      </c>
    </row>
    <row r="174" spans="2:63" s="10" customFormat="1" ht="22.75" customHeight="1">
      <c r="B174" s="116"/>
      <c r="D174" s="117" t="s">
        <v>72</v>
      </c>
      <c r="E174" s="149" t="s">
        <v>314</v>
      </c>
      <c r="F174" s="149" t="s">
        <v>315</v>
      </c>
      <c r="I174" s="119"/>
      <c r="J174" s="150">
        <f>BK174</f>
        <v>0</v>
      </c>
      <c r="L174" s="116"/>
      <c r="M174" s="121"/>
      <c r="P174" s="122">
        <f>SUM(P175:P180)</f>
        <v>0</v>
      </c>
      <c r="R174" s="122">
        <f>SUM(R175:R180)</f>
        <v>0</v>
      </c>
      <c r="T174" s="123">
        <f>SUM(T175:T180)</f>
        <v>0</v>
      </c>
      <c r="AR174" s="117" t="s">
        <v>81</v>
      </c>
      <c r="AT174" s="124" t="s">
        <v>72</v>
      </c>
      <c r="AU174" s="124" t="s">
        <v>81</v>
      </c>
      <c r="AY174" s="117" t="s">
        <v>116</v>
      </c>
      <c r="BK174" s="125">
        <f>SUM(BK175:BK180)</f>
        <v>0</v>
      </c>
    </row>
    <row r="175" spans="2:65" s="1" customFormat="1" ht="33" customHeight="1">
      <c r="B175" s="31"/>
      <c r="C175" s="126" t="s">
        <v>144</v>
      </c>
      <c r="D175" s="126" t="s">
        <v>117</v>
      </c>
      <c r="E175" s="127" t="s">
        <v>316</v>
      </c>
      <c r="F175" s="128" t="s">
        <v>317</v>
      </c>
      <c r="G175" s="129" t="s">
        <v>318</v>
      </c>
      <c r="H175" s="130">
        <v>6.156</v>
      </c>
      <c r="I175" s="131"/>
      <c r="J175" s="132">
        <f>ROUND(I175*H175,2)</f>
        <v>0</v>
      </c>
      <c r="K175" s="133"/>
      <c r="L175" s="31"/>
      <c r="M175" s="134" t="s">
        <v>1</v>
      </c>
      <c r="N175" s="135" t="s">
        <v>38</v>
      </c>
      <c r="P175" s="136">
        <f>O175*H175</f>
        <v>0</v>
      </c>
      <c r="Q175" s="136">
        <v>0</v>
      </c>
      <c r="R175" s="136">
        <f>Q175*H175</f>
        <v>0</v>
      </c>
      <c r="S175" s="136">
        <v>0</v>
      </c>
      <c r="T175" s="137">
        <f>S175*H175</f>
        <v>0</v>
      </c>
      <c r="AR175" s="138" t="s">
        <v>121</v>
      </c>
      <c r="AT175" s="138" t="s">
        <v>117</v>
      </c>
      <c r="AU175" s="138" t="s">
        <v>83</v>
      </c>
      <c r="AY175" s="16" t="s">
        <v>116</v>
      </c>
      <c r="BE175" s="139">
        <f>IF(N175="základní",J175,0)</f>
        <v>0</v>
      </c>
      <c r="BF175" s="139">
        <f>IF(N175="snížená",J175,0)</f>
        <v>0</v>
      </c>
      <c r="BG175" s="139">
        <f>IF(N175="zákl. přenesená",J175,0)</f>
        <v>0</v>
      </c>
      <c r="BH175" s="139">
        <f>IF(N175="sníž. přenesená",J175,0)</f>
        <v>0</v>
      </c>
      <c r="BI175" s="139">
        <f>IF(N175="nulová",J175,0)</f>
        <v>0</v>
      </c>
      <c r="BJ175" s="16" t="s">
        <v>81</v>
      </c>
      <c r="BK175" s="139">
        <f>ROUND(I175*H175,2)</f>
        <v>0</v>
      </c>
      <c r="BL175" s="16" t="s">
        <v>121</v>
      </c>
      <c r="BM175" s="138" t="s">
        <v>319</v>
      </c>
    </row>
    <row r="176" spans="2:65" s="1" customFormat="1" ht="24.15" customHeight="1">
      <c r="B176" s="31"/>
      <c r="C176" s="126" t="s">
        <v>320</v>
      </c>
      <c r="D176" s="126" t="s">
        <v>117</v>
      </c>
      <c r="E176" s="127" t="s">
        <v>321</v>
      </c>
      <c r="F176" s="128" t="s">
        <v>322</v>
      </c>
      <c r="G176" s="129" t="s">
        <v>318</v>
      </c>
      <c r="H176" s="130">
        <v>6.156</v>
      </c>
      <c r="I176" s="131"/>
      <c r="J176" s="132">
        <f>ROUND(I176*H176,2)</f>
        <v>0</v>
      </c>
      <c r="K176" s="133"/>
      <c r="L176" s="31"/>
      <c r="M176" s="134" t="s">
        <v>1</v>
      </c>
      <c r="N176" s="135" t="s">
        <v>38</v>
      </c>
      <c r="P176" s="136">
        <f>O176*H176</f>
        <v>0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121</v>
      </c>
      <c r="AT176" s="138" t="s">
        <v>117</v>
      </c>
      <c r="AU176" s="138" t="s">
        <v>83</v>
      </c>
      <c r="AY176" s="16" t="s">
        <v>116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6" t="s">
        <v>81</v>
      </c>
      <c r="BK176" s="139">
        <f>ROUND(I176*H176,2)</f>
        <v>0</v>
      </c>
      <c r="BL176" s="16" t="s">
        <v>121</v>
      </c>
      <c r="BM176" s="138" t="s">
        <v>323</v>
      </c>
    </row>
    <row r="177" spans="2:65" s="1" customFormat="1" ht="24.15" customHeight="1">
      <c r="B177" s="31"/>
      <c r="C177" s="126" t="s">
        <v>151</v>
      </c>
      <c r="D177" s="126" t="s">
        <v>117</v>
      </c>
      <c r="E177" s="127" t="s">
        <v>324</v>
      </c>
      <c r="F177" s="128" t="s">
        <v>325</v>
      </c>
      <c r="G177" s="129" t="s">
        <v>318</v>
      </c>
      <c r="H177" s="130">
        <v>90.486</v>
      </c>
      <c r="I177" s="131"/>
      <c r="J177" s="132">
        <f>ROUND(I177*H177,2)</f>
        <v>0</v>
      </c>
      <c r="K177" s="133"/>
      <c r="L177" s="31"/>
      <c r="M177" s="134" t="s">
        <v>1</v>
      </c>
      <c r="N177" s="135" t="s">
        <v>38</v>
      </c>
      <c r="P177" s="136">
        <f>O177*H177</f>
        <v>0</v>
      </c>
      <c r="Q177" s="136">
        <v>0</v>
      </c>
      <c r="R177" s="136">
        <f>Q177*H177</f>
        <v>0</v>
      </c>
      <c r="S177" s="136">
        <v>0</v>
      </c>
      <c r="T177" s="137">
        <f>S177*H177</f>
        <v>0</v>
      </c>
      <c r="AR177" s="138" t="s">
        <v>121</v>
      </c>
      <c r="AT177" s="138" t="s">
        <v>117</v>
      </c>
      <c r="AU177" s="138" t="s">
        <v>83</v>
      </c>
      <c r="AY177" s="16" t="s">
        <v>116</v>
      </c>
      <c r="BE177" s="139">
        <f>IF(N177="základní",J177,0)</f>
        <v>0</v>
      </c>
      <c r="BF177" s="139">
        <f>IF(N177="snížená",J177,0)</f>
        <v>0</v>
      </c>
      <c r="BG177" s="139">
        <f>IF(N177="zákl. přenesená",J177,0)</f>
        <v>0</v>
      </c>
      <c r="BH177" s="139">
        <f>IF(N177="sníž. přenesená",J177,0)</f>
        <v>0</v>
      </c>
      <c r="BI177" s="139">
        <f>IF(N177="nulová",J177,0)</f>
        <v>0</v>
      </c>
      <c r="BJ177" s="16" t="s">
        <v>81</v>
      </c>
      <c r="BK177" s="139">
        <f>ROUND(I177*H177,2)</f>
        <v>0</v>
      </c>
      <c r="BL177" s="16" t="s">
        <v>121</v>
      </c>
      <c r="BM177" s="138" t="s">
        <v>326</v>
      </c>
    </row>
    <row r="178" spans="2:51" s="12" customFormat="1" ht="10">
      <c r="B178" s="151"/>
      <c r="D178" s="152" t="s">
        <v>246</v>
      </c>
      <c r="E178" s="153" t="s">
        <v>1</v>
      </c>
      <c r="F178" s="154" t="s">
        <v>327</v>
      </c>
      <c r="H178" s="155">
        <v>90.486</v>
      </c>
      <c r="I178" s="156"/>
      <c r="L178" s="151"/>
      <c r="M178" s="157"/>
      <c r="T178" s="158"/>
      <c r="AT178" s="153" t="s">
        <v>246</v>
      </c>
      <c r="AU178" s="153" t="s">
        <v>83</v>
      </c>
      <c r="AV178" s="12" t="s">
        <v>83</v>
      </c>
      <c r="AW178" s="12" t="s">
        <v>30</v>
      </c>
      <c r="AX178" s="12" t="s">
        <v>81</v>
      </c>
      <c r="AY178" s="153" t="s">
        <v>116</v>
      </c>
    </row>
    <row r="179" spans="2:65" s="1" customFormat="1" ht="33" customHeight="1">
      <c r="B179" s="31"/>
      <c r="C179" s="126" t="s">
        <v>328</v>
      </c>
      <c r="D179" s="126" t="s">
        <v>117</v>
      </c>
      <c r="E179" s="127" t="s">
        <v>329</v>
      </c>
      <c r="F179" s="128" t="s">
        <v>330</v>
      </c>
      <c r="G179" s="129" t="s">
        <v>318</v>
      </c>
      <c r="H179" s="130">
        <v>4.83</v>
      </c>
      <c r="I179" s="131"/>
      <c r="J179" s="132">
        <f>ROUND(I179*H179,2)</f>
        <v>0</v>
      </c>
      <c r="K179" s="133"/>
      <c r="L179" s="31"/>
      <c r="M179" s="134" t="s">
        <v>1</v>
      </c>
      <c r="N179" s="135" t="s">
        <v>38</v>
      </c>
      <c r="P179" s="136">
        <f>O179*H179</f>
        <v>0</v>
      </c>
      <c r="Q179" s="136">
        <v>0</v>
      </c>
      <c r="R179" s="136">
        <f>Q179*H179</f>
        <v>0</v>
      </c>
      <c r="S179" s="136">
        <v>0</v>
      </c>
      <c r="T179" s="137">
        <f>S179*H179</f>
        <v>0</v>
      </c>
      <c r="AR179" s="138" t="s">
        <v>121</v>
      </c>
      <c r="AT179" s="138" t="s">
        <v>117</v>
      </c>
      <c r="AU179" s="138" t="s">
        <v>83</v>
      </c>
      <c r="AY179" s="16" t="s">
        <v>116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6" t="s">
        <v>81</v>
      </c>
      <c r="BK179" s="139">
        <f>ROUND(I179*H179,2)</f>
        <v>0</v>
      </c>
      <c r="BL179" s="16" t="s">
        <v>121</v>
      </c>
      <c r="BM179" s="138" t="s">
        <v>331</v>
      </c>
    </row>
    <row r="180" spans="2:65" s="1" customFormat="1" ht="33" customHeight="1">
      <c r="B180" s="31"/>
      <c r="C180" s="126" t="s">
        <v>154</v>
      </c>
      <c r="D180" s="126" t="s">
        <v>117</v>
      </c>
      <c r="E180" s="127" t="s">
        <v>332</v>
      </c>
      <c r="F180" s="128" t="s">
        <v>333</v>
      </c>
      <c r="G180" s="129" t="s">
        <v>318</v>
      </c>
      <c r="H180" s="130">
        <v>0.197</v>
      </c>
      <c r="I180" s="131"/>
      <c r="J180" s="132">
        <f>ROUND(I180*H180,2)</f>
        <v>0</v>
      </c>
      <c r="K180" s="133"/>
      <c r="L180" s="31"/>
      <c r="M180" s="134" t="s">
        <v>1</v>
      </c>
      <c r="N180" s="135" t="s">
        <v>38</v>
      </c>
      <c r="P180" s="136">
        <f>O180*H180</f>
        <v>0</v>
      </c>
      <c r="Q180" s="136">
        <v>0</v>
      </c>
      <c r="R180" s="136">
        <f>Q180*H180</f>
        <v>0</v>
      </c>
      <c r="S180" s="136">
        <v>0</v>
      </c>
      <c r="T180" s="137">
        <f>S180*H180</f>
        <v>0</v>
      </c>
      <c r="AR180" s="138" t="s">
        <v>121</v>
      </c>
      <c r="AT180" s="138" t="s">
        <v>117</v>
      </c>
      <c r="AU180" s="138" t="s">
        <v>83</v>
      </c>
      <c r="AY180" s="16" t="s">
        <v>116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6" t="s">
        <v>81</v>
      </c>
      <c r="BK180" s="139">
        <f>ROUND(I180*H180,2)</f>
        <v>0</v>
      </c>
      <c r="BL180" s="16" t="s">
        <v>121</v>
      </c>
      <c r="BM180" s="138" t="s">
        <v>334</v>
      </c>
    </row>
    <row r="181" spans="2:63" s="10" customFormat="1" ht="22.75" customHeight="1">
      <c r="B181" s="116"/>
      <c r="D181" s="117" t="s">
        <v>72</v>
      </c>
      <c r="E181" s="149" t="s">
        <v>335</v>
      </c>
      <c r="F181" s="149" t="s">
        <v>336</v>
      </c>
      <c r="I181" s="119"/>
      <c r="J181" s="150">
        <f>BK181</f>
        <v>0</v>
      </c>
      <c r="L181" s="116"/>
      <c r="M181" s="121"/>
      <c r="P181" s="122">
        <f>P182</f>
        <v>0</v>
      </c>
      <c r="R181" s="122">
        <f>R182</f>
        <v>0</v>
      </c>
      <c r="T181" s="123">
        <f>T182</f>
        <v>0</v>
      </c>
      <c r="AR181" s="117" t="s">
        <v>81</v>
      </c>
      <c r="AT181" s="124" t="s">
        <v>72</v>
      </c>
      <c r="AU181" s="124" t="s">
        <v>81</v>
      </c>
      <c r="AY181" s="117" t="s">
        <v>116</v>
      </c>
      <c r="BK181" s="125">
        <f>BK182</f>
        <v>0</v>
      </c>
    </row>
    <row r="182" spans="2:65" s="1" customFormat="1" ht="24.15" customHeight="1">
      <c r="B182" s="31"/>
      <c r="C182" s="126" t="s">
        <v>7</v>
      </c>
      <c r="D182" s="126" t="s">
        <v>117</v>
      </c>
      <c r="E182" s="127" t="s">
        <v>337</v>
      </c>
      <c r="F182" s="128" t="s">
        <v>338</v>
      </c>
      <c r="G182" s="129" t="s">
        <v>318</v>
      </c>
      <c r="H182" s="130">
        <v>10.954</v>
      </c>
      <c r="I182" s="131"/>
      <c r="J182" s="132">
        <f>ROUND(I182*H182,2)</f>
        <v>0</v>
      </c>
      <c r="K182" s="133"/>
      <c r="L182" s="31"/>
      <c r="M182" s="134" t="s">
        <v>1</v>
      </c>
      <c r="N182" s="135" t="s">
        <v>38</v>
      </c>
      <c r="P182" s="136">
        <f>O182*H182</f>
        <v>0</v>
      </c>
      <c r="Q182" s="136">
        <v>0</v>
      </c>
      <c r="R182" s="136">
        <f>Q182*H182</f>
        <v>0</v>
      </c>
      <c r="S182" s="136">
        <v>0</v>
      </c>
      <c r="T182" s="137">
        <f>S182*H182</f>
        <v>0</v>
      </c>
      <c r="AR182" s="138" t="s">
        <v>121</v>
      </c>
      <c r="AT182" s="138" t="s">
        <v>117</v>
      </c>
      <c r="AU182" s="138" t="s">
        <v>83</v>
      </c>
      <c r="AY182" s="16" t="s">
        <v>116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6" t="s">
        <v>81</v>
      </c>
      <c r="BK182" s="139">
        <f>ROUND(I182*H182,2)</f>
        <v>0</v>
      </c>
      <c r="BL182" s="16" t="s">
        <v>121</v>
      </c>
      <c r="BM182" s="138" t="s">
        <v>339</v>
      </c>
    </row>
    <row r="183" spans="2:63" s="10" customFormat="1" ht="25.9" customHeight="1">
      <c r="B183" s="116"/>
      <c r="D183" s="117" t="s">
        <v>72</v>
      </c>
      <c r="E183" s="118" t="s">
        <v>340</v>
      </c>
      <c r="F183" s="118" t="s">
        <v>341</v>
      </c>
      <c r="I183" s="119"/>
      <c r="J183" s="120">
        <f>BK183</f>
        <v>0</v>
      </c>
      <c r="L183" s="116"/>
      <c r="M183" s="121"/>
      <c r="P183" s="122">
        <f>P184+P207+P226+P252+P255+P261+P269+P298</f>
        <v>0</v>
      </c>
      <c r="R183" s="122">
        <f>R184+R207+R226+R252+R255+R261+R269+R298</f>
        <v>12.880983959999998</v>
      </c>
      <c r="T183" s="123">
        <f>T184+T207+T226+T252+T255+T261+T269+T298</f>
        <v>2.2559655999999997</v>
      </c>
      <c r="AR183" s="117" t="s">
        <v>83</v>
      </c>
      <c r="AT183" s="124" t="s">
        <v>72</v>
      </c>
      <c r="AU183" s="124" t="s">
        <v>73</v>
      </c>
      <c r="AY183" s="117" t="s">
        <v>116</v>
      </c>
      <c r="BK183" s="125">
        <f>BK184+BK207+BK226+BK252+BK255+BK261+BK269+BK298</f>
        <v>0</v>
      </c>
    </row>
    <row r="184" spans="2:63" s="10" customFormat="1" ht="22.75" customHeight="1">
      <c r="B184" s="116"/>
      <c r="D184" s="117" t="s">
        <v>72</v>
      </c>
      <c r="E184" s="149" t="s">
        <v>342</v>
      </c>
      <c r="F184" s="149" t="s">
        <v>343</v>
      </c>
      <c r="I184" s="119"/>
      <c r="J184" s="150">
        <f>BK184</f>
        <v>0</v>
      </c>
      <c r="L184" s="116"/>
      <c r="M184" s="121"/>
      <c r="P184" s="122">
        <f>SUM(P185:P206)</f>
        <v>0</v>
      </c>
      <c r="R184" s="122">
        <f>SUM(R185:R206)</f>
        <v>0.5890313</v>
      </c>
      <c r="T184" s="123">
        <f>SUM(T185:T206)</f>
        <v>0.04592</v>
      </c>
      <c r="AR184" s="117" t="s">
        <v>83</v>
      </c>
      <c r="AT184" s="124" t="s">
        <v>72</v>
      </c>
      <c r="AU184" s="124" t="s">
        <v>81</v>
      </c>
      <c r="AY184" s="117" t="s">
        <v>116</v>
      </c>
      <c r="BK184" s="125">
        <f>SUM(BK185:BK206)</f>
        <v>0</v>
      </c>
    </row>
    <row r="185" spans="2:65" s="1" customFormat="1" ht="24.15" customHeight="1">
      <c r="B185" s="31"/>
      <c r="C185" s="126" t="s">
        <v>157</v>
      </c>
      <c r="D185" s="126" t="s">
        <v>117</v>
      </c>
      <c r="E185" s="127" t="s">
        <v>344</v>
      </c>
      <c r="F185" s="128" t="s">
        <v>345</v>
      </c>
      <c r="G185" s="129" t="s">
        <v>244</v>
      </c>
      <c r="H185" s="130">
        <v>23.576</v>
      </c>
      <c r="I185" s="131"/>
      <c r="J185" s="132">
        <f>ROUND(I185*H185,2)</f>
        <v>0</v>
      </c>
      <c r="K185" s="133"/>
      <c r="L185" s="31"/>
      <c r="M185" s="134" t="s">
        <v>1</v>
      </c>
      <c r="N185" s="135" t="s">
        <v>38</v>
      </c>
      <c r="P185" s="136">
        <f>O185*H185</f>
        <v>0</v>
      </c>
      <c r="Q185" s="136">
        <v>0</v>
      </c>
      <c r="R185" s="136">
        <f>Q185*H185</f>
        <v>0</v>
      </c>
      <c r="S185" s="136">
        <v>0</v>
      </c>
      <c r="T185" s="137">
        <f>S185*H185</f>
        <v>0</v>
      </c>
      <c r="AR185" s="138" t="s">
        <v>144</v>
      </c>
      <c r="AT185" s="138" t="s">
        <v>117</v>
      </c>
      <c r="AU185" s="138" t="s">
        <v>83</v>
      </c>
      <c r="AY185" s="16" t="s">
        <v>116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6" t="s">
        <v>81</v>
      </c>
      <c r="BK185" s="139">
        <f>ROUND(I185*H185,2)</f>
        <v>0</v>
      </c>
      <c r="BL185" s="16" t="s">
        <v>144</v>
      </c>
      <c r="BM185" s="138" t="s">
        <v>346</v>
      </c>
    </row>
    <row r="186" spans="2:51" s="12" customFormat="1" ht="10">
      <c r="B186" s="151"/>
      <c r="D186" s="152" t="s">
        <v>246</v>
      </c>
      <c r="E186" s="153" t="s">
        <v>1</v>
      </c>
      <c r="F186" s="154" t="s">
        <v>347</v>
      </c>
      <c r="H186" s="155">
        <v>23.576</v>
      </c>
      <c r="I186" s="156"/>
      <c r="L186" s="151"/>
      <c r="M186" s="157"/>
      <c r="T186" s="158"/>
      <c r="AT186" s="153" t="s">
        <v>246</v>
      </c>
      <c r="AU186" s="153" t="s">
        <v>83</v>
      </c>
      <c r="AV186" s="12" t="s">
        <v>83</v>
      </c>
      <c r="AW186" s="12" t="s">
        <v>30</v>
      </c>
      <c r="AX186" s="12" t="s">
        <v>81</v>
      </c>
      <c r="AY186" s="153" t="s">
        <v>116</v>
      </c>
    </row>
    <row r="187" spans="2:65" s="1" customFormat="1" ht="16.5" customHeight="1">
      <c r="B187" s="31"/>
      <c r="C187" s="159" t="s">
        <v>348</v>
      </c>
      <c r="D187" s="159" t="s">
        <v>262</v>
      </c>
      <c r="E187" s="160" t="s">
        <v>349</v>
      </c>
      <c r="F187" s="161" t="s">
        <v>350</v>
      </c>
      <c r="G187" s="162" t="s">
        <v>318</v>
      </c>
      <c r="H187" s="163">
        <v>0.007</v>
      </c>
      <c r="I187" s="164"/>
      <c r="J187" s="165">
        <f>ROUND(I187*H187,2)</f>
        <v>0</v>
      </c>
      <c r="K187" s="166"/>
      <c r="L187" s="167"/>
      <c r="M187" s="168" t="s">
        <v>1</v>
      </c>
      <c r="N187" s="169" t="s">
        <v>38</v>
      </c>
      <c r="P187" s="136">
        <f>O187*H187</f>
        <v>0</v>
      </c>
      <c r="Q187" s="136">
        <v>1</v>
      </c>
      <c r="R187" s="136">
        <f>Q187*H187</f>
        <v>0.007</v>
      </c>
      <c r="S187" s="136">
        <v>0</v>
      </c>
      <c r="T187" s="137">
        <f>S187*H187</f>
        <v>0</v>
      </c>
      <c r="AR187" s="138" t="s">
        <v>172</v>
      </c>
      <c r="AT187" s="138" t="s">
        <v>262</v>
      </c>
      <c r="AU187" s="138" t="s">
        <v>83</v>
      </c>
      <c r="AY187" s="16" t="s">
        <v>116</v>
      </c>
      <c r="BE187" s="139">
        <f>IF(N187="základní",J187,0)</f>
        <v>0</v>
      </c>
      <c r="BF187" s="139">
        <f>IF(N187="snížená",J187,0)</f>
        <v>0</v>
      </c>
      <c r="BG187" s="139">
        <f>IF(N187="zákl. přenesená",J187,0)</f>
        <v>0</v>
      </c>
      <c r="BH187" s="139">
        <f>IF(N187="sníž. přenesená",J187,0)</f>
        <v>0</v>
      </c>
      <c r="BI187" s="139">
        <f>IF(N187="nulová",J187,0)</f>
        <v>0</v>
      </c>
      <c r="BJ187" s="16" t="s">
        <v>81</v>
      </c>
      <c r="BK187" s="139">
        <f>ROUND(I187*H187,2)</f>
        <v>0</v>
      </c>
      <c r="BL187" s="16" t="s">
        <v>144</v>
      </c>
      <c r="BM187" s="138" t="s">
        <v>351</v>
      </c>
    </row>
    <row r="188" spans="2:51" s="12" customFormat="1" ht="10">
      <c r="B188" s="151"/>
      <c r="D188" s="152" t="s">
        <v>246</v>
      </c>
      <c r="F188" s="154" t="s">
        <v>352</v>
      </c>
      <c r="H188" s="155">
        <v>0.007</v>
      </c>
      <c r="I188" s="156"/>
      <c r="L188" s="151"/>
      <c r="M188" s="157"/>
      <c r="T188" s="158"/>
      <c r="AT188" s="153" t="s">
        <v>246</v>
      </c>
      <c r="AU188" s="153" t="s">
        <v>83</v>
      </c>
      <c r="AV188" s="12" t="s">
        <v>83</v>
      </c>
      <c r="AW188" s="12" t="s">
        <v>4</v>
      </c>
      <c r="AX188" s="12" t="s">
        <v>81</v>
      </c>
      <c r="AY188" s="153" t="s">
        <v>116</v>
      </c>
    </row>
    <row r="189" spans="2:65" s="1" customFormat="1" ht="16.5" customHeight="1">
      <c r="B189" s="31"/>
      <c r="C189" s="126" t="s">
        <v>160</v>
      </c>
      <c r="D189" s="126" t="s">
        <v>117</v>
      </c>
      <c r="E189" s="127" t="s">
        <v>353</v>
      </c>
      <c r="F189" s="128" t="s">
        <v>354</v>
      </c>
      <c r="G189" s="129" t="s">
        <v>244</v>
      </c>
      <c r="H189" s="130">
        <v>11.48</v>
      </c>
      <c r="I189" s="131"/>
      <c r="J189" s="132">
        <f>ROUND(I189*H189,2)</f>
        <v>0</v>
      </c>
      <c r="K189" s="133"/>
      <c r="L189" s="31"/>
      <c r="M189" s="134" t="s">
        <v>1</v>
      </c>
      <c r="N189" s="135" t="s">
        <v>38</v>
      </c>
      <c r="P189" s="136">
        <f>O189*H189</f>
        <v>0</v>
      </c>
      <c r="Q189" s="136">
        <v>0</v>
      </c>
      <c r="R189" s="136">
        <f>Q189*H189</f>
        <v>0</v>
      </c>
      <c r="S189" s="136">
        <v>0.004</v>
      </c>
      <c r="T189" s="137">
        <f>S189*H189</f>
        <v>0.04592</v>
      </c>
      <c r="AR189" s="138" t="s">
        <v>144</v>
      </c>
      <c r="AT189" s="138" t="s">
        <v>117</v>
      </c>
      <c r="AU189" s="138" t="s">
        <v>83</v>
      </c>
      <c r="AY189" s="16" t="s">
        <v>116</v>
      </c>
      <c r="BE189" s="139">
        <f>IF(N189="základní",J189,0)</f>
        <v>0</v>
      </c>
      <c r="BF189" s="139">
        <f>IF(N189="snížená",J189,0)</f>
        <v>0</v>
      </c>
      <c r="BG189" s="139">
        <f>IF(N189="zákl. přenesená",J189,0)</f>
        <v>0</v>
      </c>
      <c r="BH189" s="139">
        <f>IF(N189="sníž. přenesená",J189,0)</f>
        <v>0</v>
      </c>
      <c r="BI189" s="139">
        <f>IF(N189="nulová",J189,0)</f>
        <v>0</v>
      </c>
      <c r="BJ189" s="16" t="s">
        <v>81</v>
      </c>
      <c r="BK189" s="139">
        <f>ROUND(I189*H189,2)</f>
        <v>0</v>
      </c>
      <c r="BL189" s="16" t="s">
        <v>144</v>
      </c>
      <c r="BM189" s="138" t="s">
        <v>355</v>
      </c>
    </row>
    <row r="190" spans="2:51" s="13" customFormat="1" ht="10">
      <c r="B190" s="170"/>
      <c r="D190" s="152" t="s">
        <v>246</v>
      </c>
      <c r="E190" s="171" t="s">
        <v>1</v>
      </c>
      <c r="F190" s="172" t="s">
        <v>356</v>
      </c>
      <c r="H190" s="171" t="s">
        <v>1</v>
      </c>
      <c r="I190" s="173"/>
      <c r="L190" s="170"/>
      <c r="M190" s="174"/>
      <c r="T190" s="175"/>
      <c r="AT190" s="171" t="s">
        <v>246</v>
      </c>
      <c r="AU190" s="171" t="s">
        <v>83</v>
      </c>
      <c r="AV190" s="13" t="s">
        <v>81</v>
      </c>
      <c r="AW190" s="13" t="s">
        <v>30</v>
      </c>
      <c r="AX190" s="13" t="s">
        <v>73</v>
      </c>
      <c r="AY190" s="171" t="s">
        <v>116</v>
      </c>
    </row>
    <row r="191" spans="2:51" s="12" customFormat="1" ht="10">
      <c r="B191" s="151"/>
      <c r="D191" s="152" t="s">
        <v>246</v>
      </c>
      <c r="E191" s="153" t="s">
        <v>1</v>
      </c>
      <c r="F191" s="154" t="s">
        <v>357</v>
      </c>
      <c r="H191" s="155">
        <v>11.48</v>
      </c>
      <c r="I191" s="156"/>
      <c r="L191" s="151"/>
      <c r="M191" s="157"/>
      <c r="T191" s="158"/>
      <c r="AT191" s="153" t="s">
        <v>246</v>
      </c>
      <c r="AU191" s="153" t="s">
        <v>83</v>
      </c>
      <c r="AV191" s="12" t="s">
        <v>83</v>
      </c>
      <c r="AW191" s="12" t="s">
        <v>30</v>
      </c>
      <c r="AX191" s="12" t="s">
        <v>81</v>
      </c>
      <c r="AY191" s="153" t="s">
        <v>116</v>
      </c>
    </row>
    <row r="192" spans="2:65" s="1" customFormat="1" ht="24.15" customHeight="1">
      <c r="B192" s="31"/>
      <c r="C192" s="126" t="s">
        <v>358</v>
      </c>
      <c r="D192" s="126" t="s">
        <v>117</v>
      </c>
      <c r="E192" s="127" t="s">
        <v>359</v>
      </c>
      <c r="F192" s="128" t="s">
        <v>360</v>
      </c>
      <c r="G192" s="129" t="s">
        <v>244</v>
      </c>
      <c r="H192" s="130">
        <v>71.4</v>
      </c>
      <c r="I192" s="131"/>
      <c r="J192" s="132">
        <f>ROUND(I192*H192,2)</f>
        <v>0</v>
      </c>
      <c r="K192" s="133"/>
      <c r="L192" s="31"/>
      <c r="M192" s="134" t="s">
        <v>1</v>
      </c>
      <c r="N192" s="135" t="s">
        <v>38</v>
      </c>
      <c r="P192" s="136">
        <f>O192*H192</f>
        <v>0</v>
      </c>
      <c r="Q192" s="136">
        <v>0.0004</v>
      </c>
      <c r="R192" s="136">
        <f>Q192*H192</f>
        <v>0.028560000000000002</v>
      </c>
      <c r="S192" s="136">
        <v>0</v>
      </c>
      <c r="T192" s="137">
        <f>S192*H192</f>
        <v>0</v>
      </c>
      <c r="AR192" s="138" t="s">
        <v>144</v>
      </c>
      <c r="AT192" s="138" t="s">
        <v>117</v>
      </c>
      <c r="AU192" s="138" t="s">
        <v>83</v>
      </c>
      <c r="AY192" s="16" t="s">
        <v>116</v>
      </c>
      <c r="BE192" s="139">
        <f>IF(N192="základní",J192,0)</f>
        <v>0</v>
      </c>
      <c r="BF192" s="139">
        <f>IF(N192="snížená",J192,0)</f>
        <v>0</v>
      </c>
      <c r="BG192" s="139">
        <f>IF(N192="zákl. přenesená",J192,0)</f>
        <v>0</v>
      </c>
      <c r="BH192" s="139">
        <f>IF(N192="sníž. přenesená",J192,0)</f>
        <v>0</v>
      </c>
      <c r="BI192" s="139">
        <f>IF(N192="nulová",J192,0)</f>
        <v>0</v>
      </c>
      <c r="BJ192" s="16" t="s">
        <v>81</v>
      </c>
      <c r="BK192" s="139">
        <f>ROUND(I192*H192,2)</f>
        <v>0</v>
      </c>
      <c r="BL192" s="16" t="s">
        <v>144</v>
      </c>
      <c r="BM192" s="138" t="s">
        <v>361</v>
      </c>
    </row>
    <row r="193" spans="2:51" s="13" customFormat="1" ht="10">
      <c r="B193" s="170"/>
      <c r="D193" s="152" t="s">
        <v>246</v>
      </c>
      <c r="E193" s="171" t="s">
        <v>1</v>
      </c>
      <c r="F193" s="172" t="s">
        <v>362</v>
      </c>
      <c r="H193" s="171" t="s">
        <v>1</v>
      </c>
      <c r="I193" s="173"/>
      <c r="L193" s="170"/>
      <c r="M193" s="174"/>
      <c r="T193" s="175"/>
      <c r="AT193" s="171" t="s">
        <v>246</v>
      </c>
      <c r="AU193" s="171" t="s">
        <v>83</v>
      </c>
      <c r="AV193" s="13" t="s">
        <v>81</v>
      </c>
      <c r="AW193" s="13" t="s">
        <v>30</v>
      </c>
      <c r="AX193" s="13" t="s">
        <v>73</v>
      </c>
      <c r="AY193" s="171" t="s">
        <v>116</v>
      </c>
    </row>
    <row r="194" spans="2:51" s="12" customFormat="1" ht="10">
      <c r="B194" s="151"/>
      <c r="D194" s="152" t="s">
        <v>246</v>
      </c>
      <c r="E194" s="153" t="s">
        <v>1</v>
      </c>
      <c r="F194" s="154" t="s">
        <v>363</v>
      </c>
      <c r="H194" s="155">
        <v>71.4</v>
      </c>
      <c r="I194" s="156"/>
      <c r="L194" s="151"/>
      <c r="M194" s="157"/>
      <c r="T194" s="158"/>
      <c r="AT194" s="153" t="s">
        <v>246</v>
      </c>
      <c r="AU194" s="153" t="s">
        <v>83</v>
      </c>
      <c r="AV194" s="12" t="s">
        <v>83</v>
      </c>
      <c r="AW194" s="12" t="s">
        <v>30</v>
      </c>
      <c r="AX194" s="12" t="s">
        <v>73</v>
      </c>
      <c r="AY194" s="153" t="s">
        <v>116</v>
      </c>
    </row>
    <row r="195" spans="2:51" s="14" customFormat="1" ht="10">
      <c r="B195" s="176"/>
      <c r="D195" s="152" t="s">
        <v>246</v>
      </c>
      <c r="E195" s="177" t="s">
        <v>1</v>
      </c>
      <c r="F195" s="178" t="s">
        <v>300</v>
      </c>
      <c r="H195" s="179">
        <v>71.4</v>
      </c>
      <c r="I195" s="180"/>
      <c r="L195" s="176"/>
      <c r="M195" s="181"/>
      <c r="T195" s="182"/>
      <c r="AT195" s="177" t="s">
        <v>246</v>
      </c>
      <c r="AU195" s="177" t="s">
        <v>83</v>
      </c>
      <c r="AV195" s="14" t="s">
        <v>121</v>
      </c>
      <c r="AW195" s="14" t="s">
        <v>30</v>
      </c>
      <c r="AX195" s="14" t="s">
        <v>81</v>
      </c>
      <c r="AY195" s="177" t="s">
        <v>116</v>
      </c>
    </row>
    <row r="196" spans="2:65" s="1" customFormat="1" ht="24.15" customHeight="1">
      <c r="B196" s="31"/>
      <c r="C196" s="159" t="s">
        <v>163</v>
      </c>
      <c r="D196" s="159" t="s">
        <v>262</v>
      </c>
      <c r="E196" s="160" t="s">
        <v>364</v>
      </c>
      <c r="F196" s="161" t="s">
        <v>365</v>
      </c>
      <c r="G196" s="162" t="s">
        <v>244</v>
      </c>
      <c r="H196" s="163">
        <v>83.217</v>
      </c>
      <c r="I196" s="164"/>
      <c r="J196" s="165">
        <f>ROUND(I196*H196,2)</f>
        <v>0</v>
      </c>
      <c r="K196" s="166"/>
      <c r="L196" s="167"/>
      <c r="M196" s="168" t="s">
        <v>1</v>
      </c>
      <c r="N196" s="169" t="s">
        <v>38</v>
      </c>
      <c r="P196" s="136">
        <f>O196*H196</f>
        <v>0</v>
      </c>
      <c r="Q196" s="136">
        <v>0.0047</v>
      </c>
      <c r="R196" s="136">
        <f>Q196*H196</f>
        <v>0.3911199</v>
      </c>
      <c r="S196" s="136">
        <v>0</v>
      </c>
      <c r="T196" s="137">
        <f>S196*H196</f>
        <v>0</v>
      </c>
      <c r="AR196" s="138" t="s">
        <v>172</v>
      </c>
      <c r="AT196" s="138" t="s">
        <v>262</v>
      </c>
      <c r="AU196" s="138" t="s">
        <v>83</v>
      </c>
      <c r="AY196" s="16" t="s">
        <v>116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16" t="s">
        <v>81</v>
      </c>
      <c r="BK196" s="139">
        <f>ROUND(I196*H196,2)</f>
        <v>0</v>
      </c>
      <c r="BL196" s="16" t="s">
        <v>144</v>
      </c>
      <c r="BM196" s="138" t="s">
        <v>366</v>
      </c>
    </row>
    <row r="197" spans="2:51" s="12" customFormat="1" ht="10">
      <c r="B197" s="151"/>
      <c r="D197" s="152" t="s">
        <v>246</v>
      </c>
      <c r="F197" s="154" t="s">
        <v>367</v>
      </c>
      <c r="H197" s="155">
        <v>83.217</v>
      </c>
      <c r="I197" s="156"/>
      <c r="L197" s="151"/>
      <c r="M197" s="157"/>
      <c r="T197" s="158"/>
      <c r="AT197" s="153" t="s">
        <v>246</v>
      </c>
      <c r="AU197" s="153" t="s">
        <v>83</v>
      </c>
      <c r="AV197" s="12" t="s">
        <v>83</v>
      </c>
      <c r="AW197" s="12" t="s">
        <v>4</v>
      </c>
      <c r="AX197" s="12" t="s">
        <v>81</v>
      </c>
      <c r="AY197" s="153" t="s">
        <v>116</v>
      </c>
    </row>
    <row r="198" spans="2:65" s="1" customFormat="1" ht="24.15" customHeight="1">
      <c r="B198" s="31"/>
      <c r="C198" s="126" t="s">
        <v>368</v>
      </c>
      <c r="D198" s="126" t="s">
        <v>117</v>
      </c>
      <c r="E198" s="127" t="s">
        <v>359</v>
      </c>
      <c r="F198" s="128" t="s">
        <v>360</v>
      </c>
      <c r="G198" s="129" t="s">
        <v>244</v>
      </c>
      <c r="H198" s="130">
        <v>5.95</v>
      </c>
      <c r="I198" s="131"/>
      <c r="J198" s="132">
        <f>ROUND(I198*H198,2)</f>
        <v>0</v>
      </c>
      <c r="K198" s="133"/>
      <c r="L198" s="31"/>
      <c r="M198" s="134" t="s">
        <v>1</v>
      </c>
      <c r="N198" s="135" t="s">
        <v>38</v>
      </c>
      <c r="P198" s="136">
        <f>O198*H198</f>
        <v>0</v>
      </c>
      <c r="Q198" s="136">
        <v>0.0004</v>
      </c>
      <c r="R198" s="136">
        <f>Q198*H198</f>
        <v>0.00238</v>
      </c>
      <c r="S198" s="136">
        <v>0</v>
      </c>
      <c r="T198" s="137">
        <f>S198*H198</f>
        <v>0</v>
      </c>
      <c r="AR198" s="138" t="s">
        <v>144</v>
      </c>
      <c r="AT198" s="138" t="s">
        <v>117</v>
      </c>
      <c r="AU198" s="138" t="s">
        <v>83</v>
      </c>
      <c r="AY198" s="16" t="s">
        <v>116</v>
      </c>
      <c r="BE198" s="139">
        <f>IF(N198="základní",J198,0)</f>
        <v>0</v>
      </c>
      <c r="BF198" s="139">
        <f>IF(N198="snížená",J198,0)</f>
        <v>0</v>
      </c>
      <c r="BG198" s="139">
        <f>IF(N198="zákl. přenesená",J198,0)</f>
        <v>0</v>
      </c>
      <c r="BH198" s="139">
        <f>IF(N198="sníž. přenesená",J198,0)</f>
        <v>0</v>
      </c>
      <c r="BI198" s="139">
        <f>IF(N198="nulová",J198,0)</f>
        <v>0</v>
      </c>
      <c r="BJ198" s="16" t="s">
        <v>81</v>
      </c>
      <c r="BK198" s="139">
        <f>ROUND(I198*H198,2)</f>
        <v>0</v>
      </c>
      <c r="BL198" s="16" t="s">
        <v>144</v>
      </c>
      <c r="BM198" s="138" t="s">
        <v>369</v>
      </c>
    </row>
    <row r="199" spans="2:51" s="13" customFormat="1" ht="10">
      <c r="B199" s="170"/>
      <c r="D199" s="152" t="s">
        <v>246</v>
      </c>
      <c r="E199" s="171" t="s">
        <v>1</v>
      </c>
      <c r="F199" s="172" t="s">
        <v>370</v>
      </c>
      <c r="H199" s="171" t="s">
        <v>1</v>
      </c>
      <c r="I199" s="173"/>
      <c r="L199" s="170"/>
      <c r="M199" s="174"/>
      <c r="T199" s="175"/>
      <c r="AT199" s="171" t="s">
        <v>246</v>
      </c>
      <c r="AU199" s="171" t="s">
        <v>83</v>
      </c>
      <c r="AV199" s="13" t="s">
        <v>81</v>
      </c>
      <c r="AW199" s="13" t="s">
        <v>30</v>
      </c>
      <c r="AX199" s="13" t="s">
        <v>73</v>
      </c>
      <c r="AY199" s="171" t="s">
        <v>116</v>
      </c>
    </row>
    <row r="200" spans="2:51" s="12" customFormat="1" ht="10">
      <c r="B200" s="151"/>
      <c r="D200" s="152" t="s">
        <v>246</v>
      </c>
      <c r="E200" s="153" t="s">
        <v>1</v>
      </c>
      <c r="F200" s="154" t="s">
        <v>371</v>
      </c>
      <c r="H200" s="155">
        <v>5.95</v>
      </c>
      <c r="I200" s="156"/>
      <c r="L200" s="151"/>
      <c r="M200" s="157"/>
      <c r="T200" s="158"/>
      <c r="AT200" s="153" t="s">
        <v>246</v>
      </c>
      <c r="AU200" s="153" t="s">
        <v>83</v>
      </c>
      <c r="AV200" s="12" t="s">
        <v>83</v>
      </c>
      <c r="AW200" s="12" t="s">
        <v>30</v>
      </c>
      <c r="AX200" s="12" t="s">
        <v>81</v>
      </c>
      <c r="AY200" s="153" t="s">
        <v>116</v>
      </c>
    </row>
    <row r="201" spans="2:65" s="1" customFormat="1" ht="24.15" customHeight="1">
      <c r="B201" s="31"/>
      <c r="C201" s="159" t="s">
        <v>166</v>
      </c>
      <c r="D201" s="159" t="s">
        <v>262</v>
      </c>
      <c r="E201" s="160" t="s">
        <v>372</v>
      </c>
      <c r="F201" s="161" t="s">
        <v>373</v>
      </c>
      <c r="G201" s="162" t="s">
        <v>244</v>
      </c>
      <c r="H201" s="163">
        <v>6.935</v>
      </c>
      <c r="I201" s="164"/>
      <c r="J201" s="165">
        <f>ROUND(I201*H201,2)</f>
        <v>0</v>
      </c>
      <c r="K201" s="166"/>
      <c r="L201" s="167"/>
      <c r="M201" s="168" t="s">
        <v>1</v>
      </c>
      <c r="N201" s="169" t="s">
        <v>38</v>
      </c>
      <c r="P201" s="136">
        <f>O201*H201</f>
        <v>0</v>
      </c>
      <c r="Q201" s="136">
        <v>0.0054</v>
      </c>
      <c r="R201" s="136">
        <f>Q201*H201</f>
        <v>0.037449</v>
      </c>
      <c r="S201" s="136">
        <v>0</v>
      </c>
      <c r="T201" s="137">
        <f>S201*H201</f>
        <v>0</v>
      </c>
      <c r="AR201" s="138" t="s">
        <v>172</v>
      </c>
      <c r="AT201" s="138" t="s">
        <v>262</v>
      </c>
      <c r="AU201" s="138" t="s">
        <v>83</v>
      </c>
      <c r="AY201" s="16" t="s">
        <v>116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6" t="s">
        <v>81</v>
      </c>
      <c r="BK201" s="139">
        <f>ROUND(I201*H201,2)</f>
        <v>0</v>
      </c>
      <c r="BL201" s="16" t="s">
        <v>144</v>
      </c>
      <c r="BM201" s="138" t="s">
        <v>374</v>
      </c>
    </row>
    <row r="202" spans="2:51" s="12" customFormat="1" ht="10">
      <c r="B202" s="151"/>
      <c r="D202" s="152" t="s">
        <v>246</v>
      </c>
      <c r="F202" s="154" t="s">
        <v>375</v>
      </c>
      <c r="H202" s="155">
        <v>6.935</v>
      </c>
      <c r="I202" s="156"/>
      <c r="L202" s="151"/>
      <c r="M202" s="157"/>
      <c r="T202" s="158"/>
      <c r="AT202" s="153" t="s">
        <v>246</v>
      </c>
      <c r="AU202" s="153" t="s">
        <v>83</v>
      </c>
      <c r="AV202" s="12" t="s">
        <v>83</v>
      </c>
      <c r="AW202" s="12" t="s">
        <v>4</v>
      </c>
      <c r="AX202" s="12" t="s">
        <v>81</v>
      </c>
      <c r="AY202" s="153" t="s">
        <v>116</v>
      </c>
    </row>
    <row r="203" spans="2:65" s="1" customFormat="1" ht="24.15" customHeight="1">
      <c r="B203" s="31"/>
      <c r="C203" s="126" t="s">
        <v>376</v>
      </c>
      <c r="D203" s="126" t="s">
        <v>117</v>
      </c>
      <c r="E203" s="127" t="s">
        <v>377</v>
      </c>
      <c r="F203" s="128" t="s">
        <v>378</v>
      </c>
      <c r="G203" s="129" t="s">
        <v>244</v>
      </c>
      <c r="H203" s="130">
        <v>24.024</v>
      </c>
      <c r="I203" s="131"/>
      <c r="J203" s="132">
        <f>ROUND(I203*H203,2)</f>
        <v>0</v>
      </c>
      <c r="K203" s="133"/>
      <c r="L203" s="31"/>
      <c r="M203" s="134" t="s">
        <v>1</v>
      </c>
      <c r="N203" s="135" t="s">
        <v>38</v>
      </c>
      <c r="P203" s="136">
        <f>O203*H203</f>
        <v>0</v>
      </c>
      <c r="Q203" s="136">
        <v>0.0004</v>
      </c>
      <c r="R203" s="136">
        <f>Q203*H203</f>
        <v>0.009609600000000001</v>
      </c>
      <c r="S203" s="136">
        <v>0</v>
      </c>
      <c r="T203" s="137">
        <f>S203*H203</f>
        <v>0</v>
      </c>
      <c r="AR203" s="138" t="s">
        <v>144</v>
      </c>
      <c r="AT203" s="138" t="s">
        <v>117</v>
      </c>
      <c r="AU203" s="138" t="s">
        <v>83</v>
      </c>
      <c r="AY203" s="16" t="s">
        <v>116</v>
      </c>
      <c r="BE203" s="139">
        <f>IF(N203="základní",J203,0)</f>
        <v>0</v>
      </c>
      <c r="BF203" s="139">
        <f>IF(N203="snížená",J203,0)</f>
        <v>0</v>
      </c>
      <c r="BG203" s="139">
        <f>IF(N203="zákl. přenesená",J203,0)</f>
        <v>0</v>
      </c>
      <c r="BH203" s="139">
        <f>IF(N203="sníž. přenesená",J203,0)</f>
        <v>0</v>
      </c>
      <c r="BI203" s="139">
        <f>IF(N203="nulová",J203,0)</f>
        <v>0</v>
      </c>
      <c r="BJ203" s="16" t="s">
        <v>81</v>
      </c>
      <c r="BK203" s="139">
        <f>ROUND(I203*H203,2)</f>
        <v>0</v>
      </c>
      <c r="BL203" s="16" t="s">
        <v>144</v>
      </c>
      <c r="BM203" s="138" t="s">
        <v>379</v>
      </c>
    </row>
    <row r="204" spans="2:51" s="12" customFormat="1" ht="10">
      <c r="B204" s="151"/>
      <c r="D204" s="152" t="s">
        <v>246</v>
      </c>
      <c r="E204" s="153" t="s">
        <v>1</v>
      </c>
      <c r="F204" s="154" t="s">
        <v>380</v>
      </c>
      <c r="H204" s="155">
        <v>24.024</v>
      </c>
      <c r="I204" s="156"/>
      <c r="L204" s="151"/>
      <c r="M204" s="157"/>
      <c r="T204" s="158"/>
      <c r="AT204" s="153" t="s">
        <v>246</v>
      </c>
      <c r="AU204" s="153" t="s">
        <v>83</v>
      </c>
      <c r="AV204" s="12" t="s">
        <v>83</v>
      </c>
      <c r="AW204" s="12" t="s">
        <v>30</v>
      </c>
      <c r="AX204" s="12" t="s">
        <v>81</v>
      </c>
      <c r="AY204" s="153" t="s">
        <v>116</v>
      </c>
    </row>
    <row r="205" spans="2:65" s="1" customFormat="1" ht="24.15" customHeight="1">
      <c r="B205" s="31"/>
      <c r="C205" s="159" t="s">
        <v>169</v>
      </c>
      <c r="D205" s="159" t="s">
        <v>262</v>
      </c>
      <c r="E205" s="160" t="s">
        <v>364</v>
      </c>
      <c r="F205" s="161" t="s">
        <v>365</v>
      </c>
      <c r="G205" s="162" t="s">
        <v>244</v>
      </c>
      <c r="H205" s="163">
        <v>24.024</v>
      </c>
      <c r="I205" s="164"/>
      <c r="J205" s="165">
        <f>ROUND(I205*H205,2)</f>
        <v>0</v>
      </c>
      <c r="K205" s="166"/>
      <c r="L205" s="167"/>
      <c r="M205" s="168" t="s">
        <v>1</v>
      </c>
      <c r="N205" s="169" t="s">
        <v>38</v>
      </c>
      <c r="P205" s="136">
        <f>O205*H205</f>
        <v>0</v>
      </c>
      <c r="Q205" s="136">
        <v>0.0047</v>
      </c>
      <c r="R205" s="136">
        <f>Q205*H205</f>
        <v>0.11291280000000001</v>
      </c>
      <c r="S205" s="136">
        <v>0</v>
      </c>
      <c r="T205" s="137">
        <f>S205*H205</f>
        <v>0</v>
      </c>
      <c r="AR205" s="138" t="s">
        <v>172</v>
      </c>
      <c r="AT205" s="138" t="s">
        <v>262</v>
      </c>
      <c r="AU205" s="138" t="s">
        <v>83</v>
      </c>
      <c r="AY205" s="16" t="s">
        <v>116</v>
      </c>
      <c r="BE205" s="139">
        <f>IF(N205="základní",J205,0)</f>
        <v>0</v>
      </c>
      <c r="BF205" s="139">
        <f>IF(N205="snížená",J205,0)</f>
        <v>0</v>
      </c>
      <c r="BG205" s="139">
        <f>IF(N205="zákl. přenesená",J205,0)</f>
        <v>0</v>
      </c>
      <c r="BH205" s="139">
        <f>IF(N205="sníž. přenesená",J205,0)</f>
        <v>0</v>
      </c>
      <c r="BI205" s="139">
        <f>IF(N205="nulová",J205,0)</f>
        <v>0</v>
      </c>
      <c r="BJ205" s="16" t="s">
        <v>81</v>
      </c>
      <c r="BK205" s="139">
        <f>ROUND(I205*H205,2)</f>
        <v>0</v>
      </c>
      <c r="BL205" s="16" t="s">
        <v>144</v>
      </c>
      <c r="BM205" s="138" t="s">
        <v>381</v>
      </c>
    </row>
    <row r="206" spans="2:65" s="1" customFormat="1" ht="33" customHeight="1">
      <c r="B206" s="31"/>
      <c r="C206" s="126" t="s">
        <v>382</v>
      </c>
      <c r="D206" s="126" t="s">
        <v>117</v>
      </c>
      <c r="E206" s="127" t="s">
        <v>383</v>
      </c>
      <c r="F206" s="128" t="s">
        <v>384</v>
      </c>
      <c r="G206" s="129" t="s">
        <v>385</v>
      </c>
      <c r="H206" s="183"/>
      <c r="I206" s="131"/>
      <c r="J206" s="132">
        <f>ROUND(I206*H206,2)</f>
        <v>0</v>
      </c>
      <c r="K206" s="133"/>
      <c r="L206" s="31"/>
      <c r="M206" s="134" t="s">
        <v>1</v>
      </c>
      <c r="N206" s="135" t="s">
        <v>38</v>
      </c>
      <c r="P206" s="136">
        <f>O206*H206</f>
        <v>0</v>
      </c>
      <c r="Q206" s="136">
        <v>0</v>
      </c>
      <c r="R206" s="136">
        <f>Q206*H206</f>
        <v>0</v>
      </c>
      <c r="S206" s="136">
        <v>0</v>
      </c>
      <c r="T206" s="137">
        <f>S206*H206</f>
        <v>0</v>
      </c>
      <c r="AR206" s="138" t="s">
        <v>144</v>
      </c>
      <c r="AT206" s="138" t="s">
        <v>117</v>
      </c>
      <c r="AU206" s="138" t="s">
        <v>83</v>
      </c>
      <c r="AY206" s="16" t="s">
        <v>116</v>
      </c>
      <c r="BE206" s="139">
        <f>IF(N206="základní",J206,0)</f>
        <v>0</v>
      </c>
      <c r="BF206" s="139">
        <f>IF(N206="snížená",J206,0)</f>
        <v>0</v>
      </c>
      <c r="BG206" s="139">
        <f>IF(N206="zákl. přenesená",J206,0)</f>
        <v>0</v>
      </c>
      <c r="BH206" s="139">
        <f>IF(N206="sníž. přenesená",J206,0)</f>
        <v>0</v>
      </c>
      <c r="BI206" s="139">
        <f>IF(N206="nulová",J206,0)</f>
        <v>0</v>
      </c>
      <c r="BJ206" s="16" t="s">
        <v>81</v>
      </c>
      <c r="BK206" s="139">
        <f>ROUND(I206*H206,2)</f>
        <v>0</v>
      </c>
      <c r="BL206" s="16" t="s">
        <v>144</v>
      </c>
      <c r="BM206" s="138" t="s">
        <v>386</v>
      </c>
    </row>
    <row r="207" spans="2:63" s="10" customFormat="1" ht="22.75" customHeight="1">
      <c r="B207" s="116"/>
      <c r="D207" s="117" t="s">
        <v>72</v>
      </c>
      <c r="E207" s="149" t="s">
        <v>387</v>
      </c>
      <c r="F207" s="149" t="s">
        <v>388</v>
      </c>
      <c r="I207" s="119"/>
      <c r="J207" s="150">
        <f>BK207</f>
        <v>0</v>
      </c>
      <c r="L207" s="116"/>
      <c r="M207" s="121"/>
      <c r="P207" s="122">
        <f>SUM(P208:P225)</f>
        <v>0</v>
      </c>
      <c r="R207" s="122">
        <f>SUM(R208:R225)</f>
        <v>1.8696720199999999</v>
      </c>
      <c r="T207" s="123">
        <f>SUM(T208:T225)</f>
        <v>0</v>
      </c>
      <c r="AR207" s="117" t="s">
        <v>83</v>
      </c>
      <c r="AT207" s="124" t="s">
        <v>72</v>
      </c>
      <c r="AU207" s="124" t="s">
        <v>81</v>
      </c>
      <c r="AY207" s="117" t="s">
        <v>116</v>
      </c>
      <c r="BK207" s="125">
        <f>SUM(BK208:BK225)</f>
        <v>0</v>
      </c>
    </row>
    <row r="208" spans="2:65" s="1" customFormat="1" ht="37.75" customHeight="1">
      <c r="B208" s="31"/>
      <c r="C208" s="126" t="s">
        <v>172</v>
      </c>
      <c r="D208" s="126" t="s">
        <v>117</v>
      </c>
      <c r="E208" s="127" t="s">
        <v>389</v>
      </c>
      <c r="F208" s="128" t="s">
        <v>390</v>
      </c>
      <c r="G208" s="129" t="s">
        <v>244</v>
      </c>
      <c r="H208" s="130">
        <v>574.2</v>
      </c>
      <c r="I208" s="131"/>
      <c r="J208" s="132">
        <f>ROUND(I208*H208,2)</f>
        <v>0</v>
      </c>
      <c r="K208" s="133"/>
      <c r="L208" s="31"/>
      <c r="M208" s="134" t="s">
        <v>1</v>
      </c>
      <c r="N208" s="135" t="s">
        <v>38</v>
      </c>
      <c r="P208" s="136">
        <f>O208*H208</f>
        <v>0</v>
      </c>
      <c r="Q208" s="136">
        <v>0.00014</v>
      </c>
      <c r="R208" s="136">
        <f>Q208*H208</f>
        <v>0.080388</v>
      </c>
      <c r="S208" s="136">
        <v>0</v>
      </c>
      <c r="T208" s="137">
        <f>S208*H208</f>
        <v>0</v>
      </c>
      <c r="AR208" s="138" t="s">
        <v>144</v>
      </c>
      <c r="AT208" s="138" t="s">
        <v>117</v>
      </c>
      <c r="AU208" s="138" t="s">
        <v>83</v>
      </c>
      <c r="AY208" s="16" t="s">
        <v>116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6" t="s">
        <v>81</v>
      </c>
      <c r="BK208" s="139">
        <f>ROUND(I208*H208,2)</f>
        <v>0</v>
      </c>
      <c r="BL208" s="16" t="s">
        <v>144</v>
      </c>
      <c r="BM208" s="138" t="s">
        <v>391</v>
      </c>
    </row>
    <row r="209" spans="2:51" s="12" customFormat="1" ht="10">
      <c r="B209" s="151"/>
      <c r="D209" s="152" t="s">
        <v>246</v>
      </c>
      <c r="E209" s="153" t="s">
        <v>1</v>
      </c>
      <c r="F209" s="154" t="s">
        <v>392</v>
      </c>
      <c r="H209" s="155">
        <v>574.2</v>
      </c>
      <c r="I209" s="156"/>
      <c r="L209" s="151"/>
      <c r="M209" s="157"/>
      <c r="T209" s="158"/>
      <c r="AT209" s="153" t="s">
        <v>246</v>
      </c>
      <c r="AU209" s="153" t="s">
        <v>83</v>
      </c>
      <c r="AV209" s="12" t="s">
        <v>83</v>
      </c>
      <c r="AW209" s="12" t="s">
        <v>30</v>
      </c>
      <c r="AX209" s="12" t="s">
        <v>81</v>
      </c>
      <c r="AY209" s="153" t="s">
        <v>116</v>
      </c>
    </row>
    <row r="210" spans="2:65" s="1" customFormat="1" ht="24.15" customHeight="1">
      <c r="B210" s="31"/>
      <c r="C210" s="159" t="s">
        <v>393</v>
      </c>
      <c r="D210" s="159" t="s">
        <v>262</v>
      </c>
      <c r="E210" s="160" t="s">
        <v>394</v>
      </c>
      <c r="F210" s="161" t="s">
        <v>395</v>
      </c>
      <c r="G210" s="162" t="s">
        <v>244</v>
      </c>
      <c r="H210" s="163">
        <v>669.23</v>
      </c>
      <c r="I210" s="164"/>
      <c r="J210" s="165">
        <f>ROUND(I210*H210,2)</f>
        <v>0</v>
      </c>
      <c r="K210" s="166"/>
      <c r="L210" s="167"/>
      <c r="M210" s="168" t="s">
        <v>1</v>
      </c>
      <c r="N210" s="169" t="s">
        <v>38</v>
      </c>
      <c r="P210" s="136">
        <f>O210*H210</f>
        <v>0</v>
      </c>
      <c r="Q210" s="136">
        <v>0.0019</v>
      </c>
      <c r="R210" s="136">
        <f>Q210*H210</f>
        <v>1.2715370000000001</v>
      </c>
      <c r="S210" s="136">
        <v>0</v>
      </c>
      <c r="T210" s="137">
        <f>S210*H210</f>
        <v>0</v>
      </c>
      <c r="AR210" s="138" t="s">
        <v>172</v>
      </c>
      <c r="AT210" s="138" t="s">
        <v>262</v>
      </c>
      <c r="AU210" s="138" t="s">
        <v>83</v>
      </c>
      <c r="AY210" s="16" t="s">
        <v>116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6" t="s">
        <v>81</v>
      </c>
      <c r="BK210" s="139">
        <f>ROUND(I210*H210,2)</f>
        <v>0</v>
      </c>
      <c r="BL210" s="16" t="s">
        <v>144</v>
      </c>
      <c r="BM210" s="138" t="s">
        <v>396</v>
      </c>
    </row>
    <row r="211" spans="2:51" s="12" customFormat="1" ht="10">
      <c r="B211" s="151"/>
      <c r="D211" s="152" t="s">
        <v>246</v>
      </c>
      <c r="F211" s="154" t="s">
        <v>397</v>
      </c>
      <c r="H211" s="155">
        <v>669.23</v>
      </c>
      <c r="I211" s="156"/>
      <c r="L211" s="151"/>
      <c r="M211" s="157"/>
      <c r="T211" s="158"/>
      <c r="AT211" s="153" t="s">
        <v>246</v>
      </c>
      <c r="AU211" s="153" t="s">
        <v>83</v>
      </c>
      <c r="AV211" s="12" t="s">
        <v>83</v>
      </c>
      <c r="AW211" s="12" t="s">
        <v>4</v>
      </c>
      <c r="AX211" s="12" t="s">
        <v>81</v>
      </c>
      <c r="AY211" s="153" t="s">
        <v>116</v>
      </c>
    </row>
    <row r="212" spans="2:65" s="1" customFormat="1" ht="33" customHeight="1">
      <c r="B212" s="31"/>
      <c r="C212" s="126" t="s">
        <v>175</v>
      </c>
      <c r="D212" s="126" t="s">
        <v>117</v>
      </c>
      <c r="E212" s="127" t="s">
        <v>398</v>
      </c>
      <c r="F212" s="128" t="s">
        <v>399</v>
      </c>
      <c r="G212" s="129" t="s">
        <v>244</v>
      </c>
      <c r="H212" s="130">
        <v>156.392</v>
      </c>
      <c r="I212" s="131"/>
      <c r="J212" s="132">
        <f>ROUND(I212*H212,2)</f>
        <v>0</v>
      </c>
      <c r="K212" s="133"/>
      <c r="L212" s="31"/>
      <c r="M212" s="134" t="s">
        <v>1</v>
      </c>
      <c r="N212" s="135" t="s">
        <v>38</v>
      </c>
      <c r="P212" s="136">
        <f>O212*H212</f>
        <v>0</v>
      </c>
      <c r="Q212" s="136">
        <v>0.00028</v>
      </c>
      <c r="R212" s="136">
        <f>Q212*H212</f>
        <v>0.04378976</v>
      </c>
      <c r="S212" s="136">
        <v>0</v>
      </c>
      <c r="T212" s="137">
        <f>S212*H212</f>
        <v>0</v>
      </c>
      <c r="AR212" s="138" t="s">
        <v>144</v>
      </c>
      <c r="AT212" s="138" t="s">
        <v>117</v>
      </c>
      <c r="AU212" s="138" t="s">
        <v>83</v>
      </c>
      <c r="AY212" s="16" t="s">
        <v>116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6" t="s">
        <v>81</v>
      </c>
      <c r="BK212" s="139">
        <f>ROUND(I212*H212,2)</f>
        <v>0</v>
      </c>
      <c r="BL212" s="16" t="s">
        <v>144</v>
      </c>
      <c r="BM212" s="138" t="s">
        <v>400</v>
      </c>
    </row>
    <row r="213" spans="2:51" s="12" customFormat="1" ht="10">
      <c r="B213" s="151"/>
      <c r="D213" s="152" t="s">
        <v>246</v>
      </c>
      <c r="E213" s="153" t="s">
        <v>1</v>
      </c>
      <c r="F213" s="154" t="s">
        <v>401</v>
      </c>
      <c r="H213" s="155">
        <v>156.392</v>
      </c>
      <c r="I213" s="156"/>
      <c r="L213" s="151"/>
      <c r="M213" s="157"/>
      <c r="T213" s="158"/>
      <c r="AT213" s="153" t="s">
        <v>246</v>
      </c>
      <c r="AU213" s="153" t="s">
        <v>83</v>
      </c>
      <c r="AV213" s="12" t="s">
        <v>83</v>
      </c>
      <c r="AW213" s="12" t="s">
        <v>30</v>
      </c>
      <c r="AX213" s="12" t="s">
        <v>81</v>
      </c>
      <c r="AY213" s="153" t="s">
        <v>116</v>
      </c>
    </row>
    <row r="214" spans="2:65" s="1" customFormat="1" ht="24.15" customHeight="1">
      <c r="B214" s="31"/>
      <c r="C214" s="159" t="s">
        <v>402</v>
      </c>
      <c r="D214" s="159" t="s">
        <v>262</v>
      </c>
      <c r="E214" s="160" t="s">
        <v>394</v>
      </c>
      <c r="F214" s="161" t="s">
        <v>395</v>
      </c>
      <c r="G214" s="162" t="s">
        <v>244</v>
      </c>
      <c r="H214" s="163">
        <v>182.275</v>
      </c>
      <c r="I214" s="164"/>
      <c r="J214" s="165">
        <f>ROUND(I214*H214,2)</f>
        <v>0</v>
      </c>
      <c r="K214" s="166"/>
      <c r="L214" s="167"/>
      <c r="M214" s="168" t="s">
        <v>1</v>
      </c>
      <c r="N214" s="169" t="s">
        <v>38</v>
      </c>
      <c r="P214" s="136">
        <f>O214*H214</f>
        <v>0</v>
      </c>
      <c r="Q214" s="136">
        <v>0.0019</v>
      </c>
      <c r="R214" s="136">
        <f>Q214*H214</f>
        <v>0.34632250000000003</v>
      </c>
      <c r="S214" s="136">
        <v>0</v>
      </c>
      <c r="T214" s="137">
        <f>S214*H214</f>
        <v>0</v>
      </c>
      <c r="AR214" s="138" t="s">
        <v>172</v>
      </c>
      <c r="AT214" s="138" t="s">
        <v>262</v>
      </c>
      <c r="AU214" s="138" t="s">
        <v>83</v>
      </c>
      <c r="AY214" s="16" t="s">
        <v>116</v>
      </c>
      <c r="BE214" s="139">
        <f>IF(N214="základní",J214,0)</f>
        <v>0</v>
      </c>
      <c r="BF214" s="139">
        <f>IF(N214="snížená",J214,0)</f>
        <v>0</v>
      </c>
      <c r="BG214" s="139">
        <f>IF(N214="zákl. přenesená",J214,0)</f>
        <v>0</v>
      </c>
      <c r="BH214" s="139">
        <f>IF(N214="sníž. přenesená",J214,0)</f>
        <v>0</v>
      </c>
      <c r="BI214" s="139">
        <f>IF(N214="nulová",J214,0)</f>
        <v>0</v>
      </c>
      <c r="BJ214" s="16" t="s">
        <v>81</v>
      </c>
      <c r="BK214" s="139">
        <f>ROUND(I214*H214,2)</f>
        <v>0</v>
      </c>
      <c r="BL214" s="16" t="s">
        <v>144</v>
      </c>
      <c r="BM214" s="138" t="s">
        <v>403</v>
      </c>
    </row>
    <row r="215" spans="2:51" s="12" customFormat="1" ht="10">
      <c r="B215" s="151"/>
      <c r="D215" s="152" t="s">
        <v>246</v>
      </c>
      <c r="F215" s="154" t="s">
        <v>404</v>
      </c>
      <c r="H215" s="155">
        <v>182.275</v>
      </c>
      <c r="I215" s="156"/>
      <c r="L215" s="151"/>
      <c r="M215" s="157"/>
      <c r="T215" s="158"/>
      <c r="AT215" s="153" t="s">
        <v>246</v>
      </c>
      <c r="AU215" s="153" t="s">
        <v>83</v>
      </c>
      <c r="AV215" s="12" t="s">
        <v>83</v>
      </c>
      <c r="AW215" s="12" t="s">
        <v>4</v>
      </c>
      <c r="AX215" s="12" t="s">
        <v>81</v>
      </c>
      <c r="AY215" s="153" t="s">
        <v>116</v>
      </c>
    </row>
    <row r="216" spans="2:65" s="1" customFormat="1" ht="37.75" customHeight="1">
      <c r="B216" s="31"/>
      <c r="C216" s="126" t="s">
        <v>179</v>
      </c>
      <c r="D216" s="126" t="s">
        <v>117</v>
      </c>
      <c r="E216" s="127" t="s">
        <v>405</v>
      </c>
      <c r="F216" s="128" t="s">
        <v>406</v>
      </c>
      <c r="G216" s="129" t="s">
        <v>244</v>
      </c>
      <c r="H216" s="130">
        <v>4</v>
      </c>
      <c r="I216" s="131"/>
      <c r="J216" s="132">
        <f>ROUND(I216*H216,2)</f>
        <v>0</v>
      </c>
      <c r="K216" s="133"/>
      <c r="L216" s="31"/>
      <c r="M216" s="134" t="s">
        <v>1</v>
      </c>
      <c r="N216" s="135" t="s">
        <v>38</v>
      </c>
      <c r="P216" s="136">
        <f>O216*H216</f>
        <v>0</v>
      </c>
      <c r="Q216" s="136">
        <v>0.00043</v>
      </c>
      <c r="R216" s="136">
        <f>Q216*H216</f>
        <v>0.00172</v>
      </c>
      <c r="S216" s="136">
        <v>0</v>
      </c>
      <c r="T216" s="137">
        <f>S216*H216</f>
        <v>0</v>
      </c>
      <c r="AR216" s="138" t="s">
        <v>144</v>
      </c>
      <c r="AT216" s="138" t="s">
        <v>117</v>
      </c>
      <c r="AU216" s="138" t="s">
        <v>83</v>
      </c>
      <c r="AY216" s="16" t="s">
        <v>116</v>
      </c>
      <c r="BE216" s="139">
        <f>IF(N216="základní",J216,0)</f>
        <v>0</v>
      </c>
      <c r="BF216" s="139">
        <f>IF(N216="snížená",J216,0)</f>
        <v>0</v>
      </c>
      <c r="BG216" s="139">
        <f>IF(N216="zákl. přenesená",J216,0)</f>
        <v>0</v>
      </c>
      <c r="BH216" s="139">
        <f>IF(N216="sníž. přenesená",J216,0)</f>
        <v>0</v>
      </c>
      <c r="BI216" s="139">
        <f>IF(N216="nulová",J216,0)</f>
        <v>0</v>
      </c>
      <c r="BJ216" s="16" t="s">
        <v>81</v>
      </c>
      <c r="BK216" s="139">
        <f>ROUND(I216*H216,2)</f>
        <v>0</v>
      </c>
      <c r="BL216" s="16" t="s">
        <v>144</v>
      </c>
      <c r="BM216" s="138" t="s">
        <v>407</v>
      </c>
    </row>
    <row r="217" spans="2:51" s="12" customFormat="1" ht="10">
      <c r="B217" s="151"/>
      <c r="D217" s="152" t="s">
        <v>246</v>
      </c>
      <c r="E217" s="153" t="s">
        <v>1</v>
      </c>
      <c r="F217" s="154" t="s">
        <v>408</v>
      </c>
      <c r="H217" s="155">
        <v>4</v>
      </c>
      <c r="I217" s="156"/>
      <c r="L217" s="151"/>
      <c r="M217" s="157"/>
      <c r="T217" s="158"/>
      <c r="AT217" s="153" t="s">
        <v>246</v>
      </c>
      <c r="AU217" s="153" t="s">
        <v>83</v>
      </c>
      <c r="AV217" s="12" t="s">
        <v>83</v>
      </c>
      <c r="AW217" s="12" t="s">
        <v>30</v>
      </c>
      <c r="AX217" s="12" t="s">
        <v>81</v>
      </c>
      <c r="AY217" s="153" t="s">
        <v>116</v>
      </c>
    </row>
    <row r="218" spans="2:65" s="1" customFormat="1" ht="24.15" customHeight="1">
      <c r="B218" s="31"/>
      <c r="C218" s="159" t="s">
        <v>409</v>
      </c>
      <c r="D218" s="159" t="s">
        <v>262</v>
      </c>
      <c r="E218" s="160" t="s">
        <v>394</v>
      </c>
      <c r="F218" s="161" t="s">
        <v>395</v>
      </c>
      <c r="G218" s="162" t="s">
        <v>244</v>
      </c>
      <c r="H218" s="163">
        <v>4.662</v>
      </c>
      <c r="I218" s="164"/>
      <c r="J218" s="165">
        <f>ROUND(I218*H218,2)</f>
        <v>0</v>
      </c>
      <c r="K218" s="166"/>
      <c r="L218" s="167"/>
      <c r="M218" s="168" t="s">
        <v>1</v>
      </c>
      <c r="N218" s="169" t="s">
        <v>38</v>
      </c>
      <c r="P218" s="136">
        <f>O218*H218</f>
        <v>0</v>
      </c>
      <c r="Q218" s="136">
        <v>0.0019</v>
      </c>
      <c r="R218" s="136">
        <f>Q218*H218</f>
        <v>0.008857799999999999</v>
      </c>
      <c r="S218" s="136">
        <v>0</v>
      </c>
      <c r="T218" s="137">
        <f>S218*H218</f>
        <v>0</v>
      </c>
      <c r="AR218" s="138" t="s">
        <v>172</v>
      </c>
      <c r="AT218" s="138" t="s">
        <v>262</v>
      </c>
      <c r="AU218" s="138" t="s">
        <v>83</v>
      </c>
      <c r="AY218" s="16" t="s">
        <v>116</v>
      </c>
      <c r="BE218" s="139">
        <f>IF(N218="základní",J218,0)</f>
        <v>0</v>
      </c>
      <c r="BF218" s="139">
        <f>IF(N218="snížená",J218,0)</f>
        <v>0</v>
      </c>
      <c r="BG218" s="139">
        <f>IF(N218="zákl. přenesená",J218,0)</f>
        <v>0</v>
      </c>
      <c r="BH218" s="139">
        <f>IF(N218="sníž. přenesená",J218,0)</f>
        <v>0</v>
      </c>
      <c r="BI218" s="139">
        <f>IF(N218="nulová",J218,0)</f>
        <v>0</v>
      </c>
      <c r="BJ218" s="16" t="s">
        <v>81</v>
      </c>
      <c r="BK218" s="139">
        <f>ROUND(I218*H218,2)</f>
        <v>0</v>
      </c>
      <c r="BL218" s="16" t="s">
        <v>144</v>
      </c>
      <c r="BM218" s="138" t="s">
        <v>410</v>
      </c>
    </row>
    <row r="219" spans="2:51" s="12" customFormat="1" ht="10">
      <c r="B219" s="151"/>
      <c r="D219" s="152" t="s">
        <v>246</v>
      </c>
      <c r="F219" s="154" t="s">
        <v>411</v>
      </c>
      <c r="H219" s="155">
        <v>4.662</v>
      </c>
      <c r="I219" s="156"/>
      <c r="L219" s="151"/>
      <c r="M219" s="157"/>
      <c r="T219" s="158"/>
      <c r="AT219" s="153" t="s">
        <v>246</v>
      </c>
      <c r="AU219" s="153" t="s">
        <v>83</v>
      </c>
      <c r="AV219" s="12" t="s">
        <v>83</v>
      </c>
      <c r="AW219" s="12" t="s">
        <v>4</v>
      </c>
      <c r="AX219" s="12" t="s">
        <v>81</v>
      </c>
      <c r="AY219" s="153" t="s">
        <v>116</v>
      </c>
    </row>
    <row r="220" spans="2:65" s="1" customFormat="1" ht="24.15" customHeight="1">
      <c r="B220" s="31"/>
      <c r="C220" s="126" t="s">
        <v>182</v>
      </c>
      <c r="D220" s="126" t="s">
        <v>117</v>
      </c>
      <c r="E220" s="127" t="s">
        <v>412</v>
      </c>
      <c r="F220" s="128" t="s">
        <v>413</v>
      </c>
      <c r="G220" s="129" t="s">
        <v>244</v>
      </c>
      <c r="H220" s="130">
        <v>734.592</v>
      </c>
      <c r="I220" s="131"/>
      <c r="J220" s="132">
        <f>ROUND(I220*H220,2)</f>
        <v>0</v>
      </c>
      <c r="K220" s="133"/>
      <c r="L220" s="31"/>
      <c r="M220" s="134" t="s">
        <v>1</v>
      </c>
      <c r="N220" s="135" t="s">
        <v>38</v>
      </c>
      <c r="P220" s="136">
        <f>O220*H220</f>
        <v>0</v>
      </c>
      <c r="Q220" s="136">
        <v>0.00013</v>
      </c>
      <c r="R220" s="136">
        <f>Q220*H220</f>
        <v>0.09549695999999999</v>
      </c>
      <c r="S220" s="136">
        <v>0</v>
      </c>
      <c r="T220" s="137">
        <f>S220*H220</f>
        <v>0</v>
      </c>
      <c r="AR220" s="138" t="s">
        <v>144</v>
      </c>
      <c r="AT220" s="138" t="s">
        <v>117</v>
      </c>
      <c r="AU220" s="138" t="s">
        <v>83</v>
      </c>
      <c r="AY220" s="16" t="s">
        <v>116</v>
      </c>
      <c r="BE220" s="139">
        <f>IF(N220="základní",J220,0)</f>
        <v>0</v>
      </c>
      <c r="BF220" s="139">
        <f>IF(N220="snížená",J220,0)</f>
        <v>0</v>
      </c>
      <c r="BG220" s="139">
        <f>IF(N220="zákl. přenesená",J220,0)</f>
        <v>0</v>
      </c>
      <c r="BH220" s="139">
        <f>IF(N220="sníž. přenesená",J220,0)</f>
        <v>0</v>
      </c>
      <c r="BI220" s="139">
        <f>IF(N220="nulová",J220,0)</f>
        <v>0</v>
      </c>
      <c r="BJ220" s="16" t="s">
        <v>81</v>
      </c>
      <c r="BK220" s="139">
        <f>ROUND(I220*H220,2)</f>
        <v>0</v>
      </c>
      <c r="BL220" s="16" t="s">
        <v>144</v>
      </c>
      <c r="BM220" s="138" t="s">
        <v>414</v>
      </c>
    </row>
    <row r="221" spans="2:51" s="12" customFormat="1" ht="10">
      <c r="B221" s="151"/>
      <c r="D221" s="152" t="s">
        <v>246</v>
      </c>
      <c r="E221" s="153" t="s">
        <v>1</v>
      </c>
      <c r="F221" s="154" t="s">
        <v>415</v>
      </c>
      <c r="H221" s="155">
        <v>734.592</v>
      </c>
      <c r="I221" s="156"/>
      <c r="L221" s="151"/>
      <c r="M221" s="157"/>
      <c r="T221" s="158"/>
      <c r="AT221" s="153" t="s">
        <v>246</v>
      </c>
      <c r="AU221" s="153" t="s">
        <v>83</v>
      </c>
      <c r="AV221" s="12" t="s">
        <v>83</v>
      </c>
      <c r="AW221" s="12" t="s">
        <v>30</v>
      </c>
      <c r="AX221" s="12" t="s">
        <v>81</v>
      </c>
      <c r="AY221" s="153" t="s">
        <v>116</v>
      </c>
    </row>
    <row r="222" spans="2:65" s="1" customFormat="1" ht="16.5" customHeight="1">
      <c r="B222" s="31"/>
      <c r="C222" s="126" t="s">
        <v>416</v>
      </c>
      <c r="D222" s="126" t="s">
        <v>117</v>
      </c>
      <c r="E222" s="127" t="s">
        <v>417</v>
      </c>
      <c r="F222" s="128" t="s">
        <v>418</v>
      </c>
      <c r="G222" s="129" t="s">
        <v>120</v>
      </c>
      <c r="H222" s="130">
        <v>10</v>
      </c>
      <c r="I222" s="131"/>
      <c r="J222" s="132">
        <f>ROUND(I222*H222,2)</f>
        <v>0</v>
      </c>
      <c r="K222" s="133"/>
      <c r="L222" s="31"/>
      <c r="M222" s="134" t="s">
        <v>1</v>
      </c>
      <c r="N222" s="135" t="s">
        <v>38</v>
      </c>
      <c r="P222" s="136">
        <f>O222*H222</f>
        <v>0</v>
      </c>
      <c r="Q222" s="136">
        <v>0</v>
      </c>
      <c r="R222" s="136">
        <f>Q222*H222</f>
        <v>0</v>
      </c>
      <c r="S222" s="136">
        <v>0</v>
      </c>
      <c r="T222" s="137">
        <f>S222*H222</f>
        <v>0</v>
      </c>
      <c r="AR222" s="138" t="s">
        <v>144</v>
      </c>
      <c r="AT222" s="138" t="s">
        <v>117</v>
      </c>
      <c r="AU222" s="138" t="s">
        <v>83</v>
      </c>
      <c r="AY222" s="16" t="s">
        <v>116</v>
      </c>
      <c r="BE222" s="139">
        <f>IF(N222="základní",J222,0)</f>
        <v>0</v>
      </c>
      <c r="BF222" s="139">
        <f>IF(N222="snížená",J222,0)</f>
        <v>0</v>
      </c>
      <c r="BG222" s="139">
        <f>IF(N222="zákl. přenesená",J222,0)</f>
        <v>0</v>
      </c>
      <c r="BH222" s="139">
        <f>IF(N222="sníž. přenesená",J222,0)</f>
        <v>0</v>
      </c>
      <c r="BI222" s="139">
        <f>IF(N222="nulová",J222,0)</f>
        <v>0</v>
      </c>
      <c r="BJ222" s="16" t="s">
        <v>81</v>
      </c>
      <c r="BK222" s="139">
        <f>ROUND(I222*H222,2)</f>
        <v>0</v>
      </c>
      <c r="BL222" s="16" t="s">
        <v>144</v>
      </c>
      <c r="BM222" s="138" t="s">
        <v>419</v>
      </c>
    </row>
    <row r="223" spans="2:65" s="1" customFormat="1" ht="16.5" customHeight="1">
      <c r="B223" s="31"/>
      <c r="C223" s="126" t="s">
        <v>186</v>
      </c>
      <c r="D223" s="126" t="s">
        <v>117</v>
      </c>
      <c r="E223" s="127" t="s">
        <v>420</v>
      </c>
      <c r="F223" s="128" t="s">
        <v>421</v>
      </c>
      <c r="G223" s="129" t="s">
        <v>289</v>
      </c>
      <c r="H223" s="130">
        <v>28</v>
      </c>
      <c r="I223" s="131"/>
      <c r="J223" s="132">
        <f>ROUND(I223*H223,2)</f>
        <v>0</v>
      </c>
      <c r="K223" s="133"/>
      <c r="L223" s="31"/>
      <c r="M223" s="134" t="s">
        <v>1</v>
      </c>
      <c r="N223" s="135" t="s">
        <v>38</v>
      </c>
      <c r="P223" s="136">
        <f>O223*H223</f>
        <v>0</v>
      </c>
      <c r="Q223" s="136">
        <v>7E-05</v>
      </c>
      <c r="R223" s="136">
        <f>Q223*H223</f>
        <v>0.00196</v>
      </c>
      <c r="S223" s="136">
        <v>0</v>
      </c>
      <c r="T223" s="137">
        <f>S223*H223</f>
        <v>0</v>
      </c>
      <c r="AR223" s="138" t="s">
        <v>144</v>
      </c>
      <c r="AT223" s="138" t="s">
        <v>117</v>
      </c>
      <c r="AU223" s="138" t="s">
        <v>83</v>
      </c>
      <c r="AY223" s="16" t="s">
        <v>116</v>
      </c>
      <c r="BE223" s="139">
        <f>IF(N223="základní",J223,0)</f>
        <v>0</v>
      </c>
      <c r="BF223" s="139">
        <f>IF(N223="snížená",J223,0)</f>
        <v>0</v>
      </c>
      <c r="BG223" s="139">
        <f>IF(N223="zákl. přenesená",J223,0)</f>
        <v>0</v>
      </c>
      <c r="BH223" s="139">
        <f>IF(N223="sníž. přenesená",J223,0)</f>
        <v>0</v>
      </c>
      <c r="BI223" s="139">
        <f>IF(N223="nulová",J223,0)</f>
        <v>0</v>
      </c>
      <c r="BJ223" s="16" t="s">
        <v>81</v>
      </c>
      <c r="BK223" s="139">
        <f>ROUND(I223*H223,2)</f>
        <v>0</v>
      </c>
      <c r="BL223" s="16" t="s">
        <v>144</v>
      </c>
      <c r="BM223" s="138" t="s">
        <v>422</v>
      </c>
    </row>
    <row r="224" spans="2:65" s="1" customFormat="1" ht="16.5" customHeight="1">
      <c r="B224" s="31"/>
      <c r="C224" s="159" t="s">
        <v>423</v>
      </c>
      <c r="D224" s="159" t="s">
        <v>262</v>
      </c>
      <c r="E224" s="160" t="s">
        <v>424</v>
      </c>
      <c r="F224" s="161" t="s">
        <v>425</v>
      </c>
      <c r="G224" s="162" t="s">
        <v>289</v>
      </c>
      <c r="H224" s="163">
        <v>28</v>
      </c>
      <c r="I224" s="164"/>
      <c r="J224" s="165">
        <f>ROUND(I224*H224,2)</f>
        <v>0</v>
      </c>
      <c r="K224" s="166"/>
      <c r="L224" s="167"/>
      <c r="M224" s="168" t="s">
        <v>1</v>
      </c>
      <c r="N224" s="169" t="s">
        <v>38</v>
      </c>
      <c r="P224" s="136">
        <f>O224*H224</f>
        <v>0</v>
      </c>
      <c r="Q224" s="136">
        <v>0.0007</v>
      </c>
      <c r="R224" s="136">
        <f>Q224*H224</f>
        <v>0.0196</v>
      </c>
      <c r="S224" s="136">
        <v>0</v>
      </c>
      <c r="T224" s="137">
        <f>S224*H224</f>
        <v>0</v>
      </c>
      <c r="AR224" s="138" t="s">
        <v>172</v>
      </c>
      <c r="AT224" s="138" t="s">
        <v>262</v>
      </c>
      <c r="AU224" s="138" t="s">
        <v>83</v>
      </c>
      <c r="AY224" s="16" t="s">
        <v>116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16" t="s">
        <v>81</v>
      </c>
      <c r="BK224" s="139">
        <f>ROUND(I224*H224,2)</f>
        <v>0</v>
      </c>
      <c r="BL224" s="16" t="s">
        <v>144</v>
      </c>
      <c r="BM224" s="138" t="s">
        <v>426</v>
      </c>
    </row>
    <row r="225" spans="2:65" s="1" customFormat="1" ht="24.15" customHeight="1">
      <c r="B225" s="31"/>
      <c r="C225" s="126" t="s">
        <v>190</v>
      </c>
      <c r="D225" s="126" t="s">
        <v>117</v>
      </c>
      <c r="E225" s="127" t="s">
        <v>427</v>
      </c>
      <c r="F225" s="128" t="s">
        <v>428</v>
      </c>
      <c r="G225" s="129" t="s">
        <v>385</v>
      </c>
      <c r="H225" s="183"/>
      <c r="I225" s="131"/>
      <c r="J225" s="132">
        <f>ROUND(I225*H225,2)</f>
        <v>0</v>
      </c>
      <c r="K225" s="133"/>
      <c r="L225" s="31"/>
      <c r="M225" s="134" t="s">
        <v>1</v>
      </c>
      <c r="N225" s="135" t="s">
        <v>38</v>
      </c>
      <c r="P225" s="136">
        <f>O225*H225</f>
        <v>0</v>
      </c>
      <c r="Q225" s="136">
        <v>0</v>
      </c>
      <c r="R225" s="136">
        <f>Q225*H225</f>
        <v>0</v>
      </c>
      <c r="S225" s="136">
        <v>0</v>
      </c>
      <c r="T225" s="137">
        <f>S225*H225</f>
        <v>0</v>
      </c>
      <c r="AR225" s="138" t="s">
        <v>144</v>
      </c>
      <c r="AT225" s="138" t="s">
        <v>117</v>
      </c>
      <c r="AU225" s="138" t="s">
        <v>83</v>
      </c>
      <c r="AY225" s="16" t="s">
        <v>116</v>
      </c>
      <c r="BE225" s="139">
        <f>IF(N225="základní",J225,0)</f>
        <v>0</v>
      </c>
      <c r="BF225" s="139">
        <f>IF(N225="snížená",J225,0)</f>
        <v>0</v>
      </c>
      <c r="BG225" s="139">
        <f>IF(N225="zákl. přenesená",J225,0)</f>
        <v>0</v>
      </c>
      <c r="BH225" s="139">
        <f>IF(N225="sníž. přenesená",J225,0)</f>
        <v>0</v>
      </c>
      <c r="BI225" s="139">
        <f>IF(N225="nulová",J225,0)</f>
        <v>0</v>
      </c>
      <c r="BJ225" s="16" t="s">
        <v>81</v>
      </c>
      <c r="BK225" s="139">
        <f>ROUND(I225*H225,2)</f>
        <v>0</v>
      </c>
      <c r="BL225" s="16" t="s">
        <v>144</v>
      </c>
      <c r="BM225" s="138" t="s">
        <v>429</v>
      </c>
    </row>
    <row r="226" spans="2:63" s="10" customFormat="1" ht="22.75" customHeight="1">
      <c r="B226" s="116"/>
      <c r="D226" s="117" t="s">
        <v>72</v>
      </c>
      <c r="E226" s="149" t="s">
        <v>430</v>
      </c>
      <c r="F226" s="149" t="s">
        <v>431</v>
      </c>
      <c r="I226" s="119"/>
      <c r="J226" s="150">
        <f>BK226</f>
        <v>0</v>
      </c>
      <c r="L226" s="116"/>
      <c r="M226" s="121"/>
      <c r="P226" s="122">
        <f>SUM(P227:P251)</f>
        <v>0</v>
      </c>
      <c r="R226" s="122">
        <f>SUM(R227:R251)</f>
        <v>6.6623800399999995</v>
      </c>
      <c r="T226" s="123">
        <f>SUM(T227:T251)</f>
        <v>0</v>
      </c>
      <c r="AR226" s="117" t="s">
        <v>83</v>
      </c>
      <c r="AT226" s="124" t="s">
        <v>72</v>
      </c>
      <c r="AU226" s="124" t="s">
        <v>81</v>
      </c>
      <c r="AY226" s="117" t="s">
        <v>116</v>
      </c>
      <c r="BK226" s="125">
        <f>SUM(BK227:BK251)</f>
        <v>0</v>
      </c>
    </row>
    <row r="227" spans="2:65" s="1" customFormat="1" ht="37.75" customHeight="1">
      <c r="B227" s="31"/>
      <c r="C227" s="126" t="s">
        <v>432</v>
      </c>
      <c r="D227" s="126" t="s">
        <v>117</v>
      </c>
      <c r="E227" s="127" t="s">
        <v>433</v>
      </c>
      <c r="F227" s="128" t="s">
        <v>434</v>
      </c>
      <c r="G227" s="129" t="s">
        <v>244</v>
      </c>
      <c r="H227" s="130">
        <v>17.16</v>
      </c>
      <c r="I227" s="131"/>
      <c r="J227" s="132">
        <f>ROUND(I227*H227,2)</f>
        <v>0</v>
      </c>
      <c r="K227" s="133"/>
      <c r="L227" s="31"/>
      <c r="M227" s="134" t="s">
        <v>1</v>
      </c>
      <c r="N227" s="135" t="s">
        <v>38</v>
      </c>
      <c r="P227" s="136">
        <f>O227*H227</f>
        <v>0</v>
      </c>
      <c r="Q227" s="136">
        <v>0.00612</v>
      </c>
      <c r="R227" s="136">
        <f>Q227*H227</f>
        <v>0.1050192</v>
      </c>
      <c r="S227" s="136">
        <v>0</v>
      </c>
      <c r="T227" s="137">
        <f>S227*H227</f>
        <v>0</v>
      </c>
      <c r="AR227" s="138" t="s">
        <v>144</v>
      </c>
      <c r="AT227" s="138" t="s">
        <v>117</v>
      </c>
      <c r="AU227" s="138" t="s">
        <v>83</v>
      </c>
      <c r="AY227" s="16" t="s">
        <v>116</v>
      </c>
      <c r="BE227" s="139">
        <f>IF(N227="základní",J227,0)</f>
        <v>0</v>
      </c>
      <c r="BF227" s="139">
        <f>IF(N227="snížená",J227,0)</f>
        <v>0</v>
      </c>
      <c r="BG227" s="139">
        <f>IF(N227="zákl. přenesená",J227,0)</f>
        <v>0</v>
      </c>
      <c r="BH227" s="139">
        <f>IF(N227="sníž. přenesená",J227,0)</f>
        <v>0</v>
      </c>
      <c r="BI227" s="139">
        <f>IF(N227="nulová",J227,0)</f>
        <v>0</v>
      </c>
      <c r="BJ227" s="16" t="s">
        <v>81</v>
      </c>
      <c r="BK227" s="139">
        <f>ROUND(I227*H227,2)</f>
        <v>0</v>
      </c>
      <c r="BL227" s="16" t="s">
        <v>144</v>
      </c>
      <c r="BM227" s="138" t="s">
        <v>435</v>
      </c>
    </row>
    <row r="228" spans="2:51" s="12" customFormat="1" ht="10">
      <c r="B228" s="151"/>
      <c r="D228" s="152" t="s">
        <v>246</v>
      </c>
      <c r="E228" s="153" t="s">
        <v>1</v>
      </c>
      <c r="F228" s="154" t="s">
        <v>436</v>
      </c>
      <c r="H228" s="155">
        <v>17.16</v>
      </c>
      <c r="I228" s="156"/>
      <c r="L228" s="151"/>
      <c r="M228" s="157"/>
      <c r="T228" s="158"/>
      <c r="AT228" s="153" t="s">
        <v>246</v>
      </c>
      <c r="AU228" s="153" t="s">
        <v>83</v>
      </c>
      <c r="AV228" s="12" t="s">
        <v>83</v>
      </c>
      <c r="AW228" s="12" t="s">
        <v>30</v>
      </c>
      <c r="AX228" s="12" t="s">
        <v>81</v>
      </c>
      <c r="AY228" s="153" t="s">
        <v>116</v>
      </c>
    </row>
    <row r="229" spans="2:65" s="1" customFormat="1" ht="16.5" customHeight="1">
      <c r="B229" s="31"/>
      <c r="C229" s="159" t="s">
        <v>198</v>
      </c>
      <c r="D229" s="159" t="s">
        <v>262</v>
      </c>
      <c r="E229" s="160" t="s">
        <v>437</v>
      </c>
      <c r="F229" s="161" t="s">
        <v>438</v>
      </c>
      <c r="G229" s="162" t="s">
        <v>244</v>
      </c>
      <c r="H229" s="163">
        <v>18.018</v>
      </c>
      <c r="I229" s="164"/>
      <c r="J229" s="165">
        <f>ROUND(I229*H229,2)</f>
        <v>0</v>
      </c>
      <c r="K229" s="166"/>
      <c r="L229" s="167"/>
      <c r="M229" s="168" t="s">
        <v>1</v>
      </c>
      <c r="N229" s="169" t="s">
        <v>38</v>
      </c>
      <c r="P229" s="136">
        <f>O229*H229</f>
        <v>0</v>
      </c>
      <c r="Q229" s="136">
        <v>0.0023</v>
      </c>
      <c r="R229" s="136">
        <f>Q229*H229</f>
        <v>0.0414414</v>
      </c>
      <c r="S229" s="136">
        <v>0</v>
      </c>
      <c r="T229" s="137">
        <f>S229*H229</f>
        <v>0</v>
      </c>
      <c r="AR229" s="138" t="s">
        <v>172</v>
      </c>
      <c r="AT229" s="138" t="s">
        <v>262</v>
      </c>
      <c r="AU229" s="138" t="s">
        <v>83</v>
      </c>
      <c r="AY229" s="16" t="s">
        <v>116</v>
      </c>
      <c r="BE229" s="139">
        <f>IF(N229="základní",J229,0)</f>
        <v>0</v>
      </c>
      <c r="BF229" s="139">
        <f>IF(N229="snížená",J229,0)</f>
        <v>0</v>
      </c>
      <c r="BG229" s="139">
        <f>IF(N229="zákl. přenesená",J229,0)</f>
        <v>0</v>
      </c>
      <c r="BH229" s="139">
        <f>IF(N229="sníž. přenesená",J229,0)</f>
        <v>0</v>
      </c>
      <c r="BI229" s="139">
        <f>IF(N229="nulová",J229,0)</f>
        <v>0</v>
      </c>
      <c r="BJ229" s="16" t="s">
        <v>81</v>
      </c>
      <c r="BK229" s="139">
        <f>ROUND(I229*H229,2)</f>
        <v>0</v>
      </c>
      <c r="BL229" s="16" t="s">
        <v>144</v>
      </c>
      <c r="BM229" s="138" t="s">
        <v>439</v>
      </c>
    </row>
    <row r="230" spans="2:51" s="12" customFormat="1" ht="10">
      <c r="B230" s="151"/>
      <c r="D230" s="152" t="s">
        <v>246</v>
      </c>
      <c r="F230" s="154" t="s">
        <v>440</v>
      </c>
      <c r="H230" s="155">
        <v>18.018</v>
      </c>
      <c r="I230" s="156"/>
      <c r="L230" s="151"/>
      <c r="M230" s="157"/>
      <c r="T230" s="158"/>
      <c r="AT230" s="153" t="s">
        <v>246</v>
      </c>
      <c r="AU230" s="153" t="s">
        <v>83</v>
      </c>
      <c r="AV230" s="12" t="s">
        <v>83</v>
      </c>
      <c r="AW230" s="12" t="s">
        <v>4</v>
      </c>
      <c r="AX230" s="12" t="s">
        <v>81</v>
      </c>
      <c r="AY230" s="153" t="s">
        <v>116</v>
      </c>
    </row>
    <row r="231" spans="2:65" s="1" customFormat="1" ht="24.15" customHeight="1">
      <c r="B231" s="31"/>
      <c r="C231" s="126" t="s">
        <v>441</v>
      </c>
      <c r="D231" s="126" t="s">
        <v>117</v>
      </c>
      <c r="E231" s="127" t="s">
        <v>442</v>
      </c>
      <c r="F231" s="128" t="s">
        <v>443</v>
      </c>
      <c r="G231" s="129" t="s">
        <v>244</v>
      </c>
      <c r="H231" s="130">
        <v>36</v>
      </c>
      <c r="I231" s="131"/>
      <c r="J231" s="132">
        <f>ROUND(I231*H231,2)</f>
        <v>0</v>
      </c>
      <c r="K231" s="133"/>
      <c r="L231" s="31"/>
      <c r="M231" s="134" t="s">
        <v>1</v>
      </c>
      <c r="N231" s="135" t="s">
        <v>38</v>
      </c>
      <c r="P231" s="136">
        <f>O231*H231</f>
        <v>0</v>
      </c>
      <c r="Q231" s="136">
        <v>0</v>
      </c>
      <c r="R231" s="136">
        <f>Q231*H231</f>
        <v>0</v>
      </c>
      <c r="S231" s="136">
        <v>0</v>
      </c>
      <c r="T231" s="137">
        <f>S231*H231</f>
        <v>0</v>
      </c>
      <c r="AR231" s="138" t="s">
        <v>144</v>
      </c>
      <c r="AT231" s="138" t="s">
        <v>117</v>
      </c>
      <c r="AU231" s="138" t="s">
        <v>83</v>
      </c>
      <c r="AY231" s="16" t="s">
        <v>116</v>
      </c>
      <c r="BE231" s="139">
        <f>IF(N231="základní",J231,0)</f>
        <v>0</v>
      </c>
      <c r="BF231" s="139">
        <f>IF(N231="snížená",J231,0)</f>
        <v>0</v>
      </c>
      <c r="BG231" s="139">
        <f>IF(N231="zákl. přenesená",J231,0)</f>
        <v>0</v>
      </c>
      <c r="BH231" s="139">
        <f>IF(N231="sníž. přenesená",J231,0)</f>
        <v>0</v>
      </c>
      <c r="BI231" s="139">
        <f>IF(N231="nulová",J231,0)</f>
        <v>0</v>
      </c>
      <c r="BJ231" s="16" t="s">
        <v>81</v>
      </c>
      <c r="BK231" s="139">
        <f>ROUND(I231*H231,2)</f>
        <v>0</v>
      </c>
      <c r="BL231" s="16" t="s">
        <v>144</v>
      </c>
      <c r="BM231" s="138" t="s">
        <v>444</v>
      </c>
    </row>
    <row r="232" spans="2:51" s="12" customFormat="1" ht="10">
      <c r="B232" s="151"/>
      <c r="D232" s="152" t="s">
        <v>246</v>
      </c>
      <c r="E232" s="153" t="s">
        <v>1</v>
      </c>
      <c r="F232" s="154" t="s">
        <v>445</v>
      </c>
      <c r="H232" s="155">
        <v>36</v>
      </c>
      <c r="I232" s="156"/>
      <c r="L232" s="151"/>
      <c r="M232" s="157"/>
      <c r="T232" s="158"/>
      <c r="AT232" s="153" t="s">
        <v>246</v>
      </c>
      <c r="AU232" s="153" t="s">
        <v>83</v>
      </c>
      <c r="AV232" s="12" t="s">
        <v>83</v>
      </c>
      <c r="AW232" s="12" t="s">
        <v>30</v>
      </c>
      <c r="AX232" s="12" t="s">
        <v>81</v>
      </c>
      <c r="AY232" s="153" t="s">
        <v>116</v>
      </c>
    </row>
    <row r="233" spans="2:65" s="1" customFormat="1" ht="24.15" customHeight="1">
      <c r="B233" s="31"/>
      <c r="C233" s="159" t="s">
        <v>201</v>
      </c>
      <c r="D233" s="159" t="s">
        <v>262</v>
      </c>
      <c r="E233" s="160" t="s">
        <v>446</v>
      </c>
      <c r="F233" s="161" t="s">
        <v>447</v>
      </c>
      <c r="G233" s="162" t="s">
        <v>244</v>
      </c>
      <c r="H233" s="163">
        <v>37.8</v>
      </c>
      <c r="I233" s="164"/>
      <c r="J233" s="165">
        <f>ROUND(I233*H233,2)</f>
        <v>0</v>
      </c>
      <c r="K233" s="166"/>
      <c r="L233" s="167"/>
      <c r="M233" s="168" t="s">
        <v>1</v>
      </c>
      <c r="N233" s="169" t="s">
        <v>38</v>
      </c>
      <c r="P233" s="136">
        <f>O233*H233</f>
        <v>0</v>
      </c>
      <c r="Q233" s="136">
        <v>0.006</v>
      </c>
      <c r="R233" s="136">
        <f>Q233*H233</f>
        <v>0.22679999999999997</v>
      </c>
      <c r="S233" s="136">
        <v>0</v>
      </c>
      <c r="T233" s="137">
        <f>S233*H233</f>
        <v>0</v>
      </c>
      <c r="AR233" s="138" t="s">
        <v>172</v>
      </c>
      <c r="AT233" s="138" t="s">
        <v>262</v>
      </c>
      <c r="AU233" s="138" t="s">
        <v>83</v>
      </c>
      <c r="AY233" s="16" t="s">
        <v>116</v>
      </c>
      <c r="BE233" s="139">
        <f>IF(N233="základní",J233,0)</f>
        <v>0</v>
      </c>
      <c r="BF233" s="139">
        <f>IF(N233="snížená",J233,0)</f>
        <v>0</v>
      </c>
      <c r="BG233" s="139">
        <f>IF(N233="zákl. přenesená",J233,0)</f>
        <v>0</v>
      </c>
      <c r="BH233" s="139">
        <f>IF(N233="sníž. přenesená",J233,0)</f>
        <v>0</v>
      </c>
      <c r="BI233" s="139">
        <f>IF(N233="nulová",J233,0)</f>
        <v>0</v>
      </c>
      <c r="BJ233" s="16" t="s">
        <v>81</v>
      </c>
      <c r="BK233" s="139">
        <f>ROUND(I233*H233,2)</f>
        <v>0</v>
      </c>
      <c r="BL233" s="16" t="s">
        <v>144</v>
      </c>
      <c r="BM233" s="138" t="s">
        <v>448</v>
      </c>
    </row>
    <row r="234" spans="2:51" s="12" customFormat="1" ht="10">
      <c r="B234" s="151"/>
      <c r="D234" s="152" t="s">
        <v>246</v>
      </c>
      <c r="F234" s="154" t="s">
        <v>449</v>
      </c>
      <c r="H234" s="155">
        <v>37.8</v>
      </c>
      <c r="I234" s="156"/>
      <c r="L234" s="151"/>
      <c r="M234" s="157"/>
      <c r="T234" s="158"/>
      <c r="AT234" s="153" t="s">
        <v>246</v>
      </c>
      <c r="AU234" s="153" t="s">
        <v>83</v>
      </c>
      <c r="AV234" s="12" t="s">
        <v>83</v>
      </c>
      <c r="AW234" s="12" t="s">
        <v>4</v>
      </c>
      <c r="AX234" s="12" t="s">
        <v>81</v>
      </c>
      <c r="AY234" s="153" t="s">
        <v>116</v>
      </c>
    </row>
    <row r="235" spans="2:65" s="1" customFormat="1" ht="24.15" customHeight="1">
      <c r="B235" s="31"/>
      <c r="C235" s="126" t="s">
        <v>450</v>
      </c>
      <c r="D235" s="126" t="s">
        <v>117</v>
      </c>
      <c r="E235" s="127" t="s">
        <v>442</v>
      </c>
      <c r="F235" s="128" t="s">
        <v>443</v>
      </c>
      <c r="G235" s="129" t="s">
        <v>244</v>
      </c>
      <c r="H235" s="130">
        <v>23.2</v>
      </c>
      <c r="I235" s="131"/>
      <c r="J235" s="132">
        <f>ROUND(I235*H235,2)</f>
        <v>0</v>
      </c>
      <c r="K235" s="133"/>
      <c r="L235" s="31"/>
      <c r="M235" s="134" t="s">
        <v>1</v>
      </c>
      <c r="N235" s="135" t="s">
        <v>38</v>
      </c>
      <c r="P235" s="136">
        <f>O235*H235</f>
        <v>0</v>
      </c>
      <c r="Q235" s="136">
        <v>0</v>
      </c>
      <c r="R235" s="136">
        <f>Q235*H235</f>
        <v>0</v>
      </c>
      <c r="S235" s="136">
        <v>0</v>
      </c>
      <c r="T235" s="137">
        <f>S235*H235</f>
        <v>0</v>
      </c>
      <c r="AR235" s="138" t="s">
        <v>144</v>
      </c>
      <c r="AT235" s="138" t="s">
        <v>117</v>
      </c>
      <c r="AU235" s="138" t="s">
        <v>83</v>
      </c>
      <c r="AY235" s="16" t="s">
        <v>116</v>
      </c>
      <c r="BE235" s="139">
        <f>IF(N235="základní",J235,0)</f>
        <v>0</v>
      </c>
      <c r="BF235" s="139">
        <f>IF(N235="snížená",J235,0)</f>
        <v>0</v>
      </c>
      <c r="BG235" s="139">
        <f>IF(N235="zákl. přenesená",J235,0)</f>
        <v>0</v>
      </c>
      <c r="BH235" s="139">
        <f>IF(N235="sníž. přenesená",J235,0)</f>
        <v>0</v>
      </c>
      <c r="BI235" s="139">
        <f>IF(N235="nulová",J235,0)</f>
        <v>0</v>
      </c>
      <c r="BJ235" s="16" t="s">
        <v>81</v>
      </c>
      <c r="BK235" s="139">
        <f>ROUND(I235*H235,2)</f>
        <v>0</v>
      </c>
      <c r="BL235" s="16" t="s">
        <v>144</v>
      </c>
      <c r="BM235" s="138" t="s">
        <v>451</v>
      </c>
    </row>
    <row r="236" spans="2:51" s="12" customFormat="1" ht="10">
      <c r="B236" s="151"/>
      <c r="D236" s="152" t="s">
        <v>246</v>
      </c>
      <c r="E236" s="153" t="s">
        <v>1</v>
      </c>
      <c r="F236" s="154" t="s">
        <v>452</v>
      </c>
      <c r="H236" s="155">
        <v>23.2</v>
      </c>
      <c r="I236" s="156"/>
      <c r="L236" s="151"/>
      <c r="M236" s="157"/>
      <c r="T236" s="158"/>
      <c r="AT236" s="153" t="s">
        <v>246</v>
      </c>
      <c r="AU236" s="153" t="s">
        <v>83</v>
      </c>
      <c r="AV236" s="12" t="s">
        <v>83</v>
      </c>
      <c r="AW236" s="12" t="s">
        <v>30</v>
      </c>
      <c r="AX236" s="12" t="s">
        <v>81</v>
      </c>
      <c r="AY236" s="153" t="s">
        <v>116</v>
      </c>
    </row>
    <row r="237" spans="2:65" s="1" customFormat="1" ht="24.15" customHeight="1">
      <c r="B237" s="31"/>
      <c r="C237" s="159" t="s">
        <v>206</v>
      </c>
      <c r="D237" s="159" t="s">
        <v>262</v>
      </c>
      <c r="E237" s="160" t="s">
        <v>453</v>
      </c>
      <c r="F237" s="161" t="s">
        <v>454</v>
      </c>
      <c r="G237" s="162" t="s">
        <v>244</v>
      </c>
      <c r="H237" s="163">
        <v>23.2</v>
      </c>
      <c r="I237" s="164"/>
      <c r="J237" s="165">
        <f>ROUND(I237*H237,2)</f>
        <v>0</v>
      </c>
      <c r="K237" s="166"/>
      <c r="L237" s="167"/>
      <c r="M237" s="168" t="s">
        <v>1</v>
      </c>
      <c r="N237" s="169" t="s">
        <v>38</v>
      </c>
      <c r="P237" s="136">
        <f>O237*H237</f>
        <v>0</v>
      </c>
      <c r="Q237" s="136">
        <v>0.0004</v>
      </c>
      <c r="R237" s="136">
        <f>Q237*H237</f>
        <v>0.00928</v>
      </c>
      <c r="S237" s="136">
        <v>0</v>
      </c>
      <c r="T237" s="137">
        <f>S237*H237</f>
        <v>0</v>
      </c>
      <c r="AR237" s="138" t="s">
        <v>172</v>
      </c>
      <c r="AT237" s="138" t="s">
        <v>262</v>
      </c>
      <c r="AU237" s="138" t="s">
        <v>83</v>
      </c>
      <c r="AY237" s="16" t="s">
        <v>116</v>
      </c>
      <c r="BE237" s="139">
        <f>IF(N237="základní",J237,0)</f>
        <v>0</v>
      </c>
      <c r="BF237" s="139">
        <f>IF(N237="snížená",J237,0)</f>
        <v>0</v>
      </c>
      <c r="BG237" s="139">
        <f>IF(N237="zákl. přenesená",J237,0)</f>
        <v>0</v>
      </c>
      <c r="BH237" s="139">
        <f>IF(N237="sníž. přenesená",J237,0)</f>
        <v>0</v>
      </c>
      <c r="BI237" s="139">
        <f>IF(N237="nulová",J237,0)</f>
        <v>0</v>
      </c>
      <c r="BJ237" s="16" t="s">
        <v>81</v>
      </c>
      <c r="BK237" s="139">
        <f>ROUND(I237*H237,2)</f>
        <v>0</v>
      </c>
      <c r="BL237" s="16" t="s">
        <v>144</v>
      </c>
      <c r="BM237" s="138" t="s">
        <v>455</v>
      </c>
    </row>
    <row r="238" spans="2:65" s="1" customFormat="1" ht="24.15" customHeight="1">
      <c r="B238" s="31"/>
      <c r="C238" s="126" t="s">
        <v>456</v>
      </c>
      <c r="D238" s="126" t="s">
        <v>117</v>
      </c>
      <c r="E238" s="127" t="s">
        <v>457</v>
      </c>
      <c r="F238" s="128" t="s">
        <v>458</v>
      </c>
      <c r="G238" s="129" t="s">
        <v>244</v>
      </c>
      <c r="H238" s="130">
        <v>654</v>
      </c>
      <c r="I238" s="131"/>
      <c r="J238" s="132">
        <f>ROUND(I238*H238,2)</f>
        <v>0</v>
      </c>
      <c r="K238" s="133"/>
      <c r="L238" s="31"/>
      <c r="M238" s="134" t="s">
        <v>1</v>
      </c>
      <c r="N238" s="135" t="s">
        <v>38</v>
      </c>
      <c r="P238" s="136">
        <f>O238*H238</f>
        <v>0</v>
      </c>
      <c r="Q238" s="136">
        <v>0</v>
      </c>
      <c r="R238" s="136">
        <f>Q238*H238</f>
        <v>0</v>
      </c>
      <c r="S238" s="136">
        <v>0</v>
      </c>
      <c r="T238" s="137">
        <f>S238*H238</f>
        <v>0</v>
      </c>
      <c r="AR238" s="138" t="s">
        <v>144</v>
      </c>
      <c r="AT238" s="138" t="s">
        <v>117</v>
      </c>
      <c r="AU238" s="138" t="s">
        <v>83</v>
      </c>
      <c r="AY238" s="16" t="s">
        <v>116</v>
      </c>
      <c r="BE238" s="139">
        <f>IF(N238="základní",J238,0)</f>
        <v>0</v>
      </c>
      <c r="BF238" s="139">
        <f>IF(N238="snížená",J238,0)</f>
        <v>0</v>
      </c>
      <c r="BG238" s="139">
        <f>IF(N238="zákl. přenesená",J238,0)</f>
        <v>0</v>
      </c>
      <c r="BH238" s="139">
        <f>IF(N238="sníž. přenesená",J238,0)</f>
        <v>0</v>
      </c>
      <c r="BI238" s="139">
        <f>IF(N238="nulová",J238,0)</f>
        <v>0</v>
      </c>
      <c r="BJ238" s="16" t="s">
        <v>81</v>
      </c>
      <c r="BK238" s="139">
        <f>ROUND(I238*H238,2)</f>
        <v>0</v>
      </c>
      <c r="BL238" s="16" t="s">
        <v>144</v>
      </c>
      <c r="BM238" s="138" t="s">
        <v>459</v>
      </c>
    </row>
    <row r="239" spans="2:51" s="12" customFormat="1" ht="10">
      <c r="B239" s="151"/>
      <c r="D239" s="152" t="s">
        <v>246</v>
      </c>
      <c r="E239" s="153" t="s">
        <v>1</v>
      </c>
      <c r="F239" s="154" t="s">
        <v>460</v>
      </c>
      <c r="H239" s="155">
        <v>654</v>
      </c>
      <c r="I239" s="156"/>
      <c r="L239" s="151"/>
      <c r="M239" s="157"/>
      <c r="T239" s="158"/>
      <c r="AT239" s="153" t="s">
        <v>246</v>
      </c>
      <c r="AU239" s="153" t="s">
        <v>83</v>
      </c>
      <c r="AV239" s="12" t="s">
        <v>83</v>
      </c>
      <c r="AW239" s="12" t="s">
        <v>30</v>
      </c>
      <c r="AX239" s="12" t="s">
        <v>81</v>
      </c>
      <c r="AY239" s="153" t="s">
        <v>116</v>
      </c>
    </row>
    <row r="240" spans="2:65" s="1" customFormat="1" ht="24.15" customHeight="1">
      <c r="B240" s="31"/>
      <c r="C240" s="159" t="s">
        <v>209</v>
      </c>
      <c r="D240" s="159" t="s">
        <v>262</v>
      </c>
      <c r="E240" s="160" t="s">
        <v>461</v>
      </c>
      <c r="F240" s="161" t="s">
        <v>462</v>
      </c>
      <c r="G240" s="162" t="s">
        <v>244</v>
      </c>
      <c r="H240" s="163">
        <v>1373.4</v>
      </c>
      <c r="I240" s="164"/>
      <c r="J240" s="165">
        <f>ROUND(I240*H240,2)</f>
        <v>0</v>
      </c>
      <c r="K240" s="166"/>
      <c r="L240" s="167"/>
      <c r="M240" s="168" t="s">
        <v>1</v>
      </c>
      <c r="N240" s="169" t="s">
        <v>38</v>
      </c>
      <c r="P240" s="136">
        <f>O240*H240</f>
        <v>0</v>
      </c>
      <c r="Q240" s="136">
        <v>0.0045</v>
      </c>
      <c r="R240" s="136">
        <f>Q240*H240</f>
        <v>6.1803</v>
      </c>
      <c r="S240" s="136">
        <v>0</v>
      </c>
      <c r="T240" s="137">
        <f>S240*H240</f>
        <v>0</v>
      </c>
      <c r="AR240" s="138" t="s">
        <v>172</v>
      </c>
      <c r="AT240" s="138" t="s">
        <v>262</v>
      </c>
      <c r="AU240" s="138" t="s">
        <v>83</v>
      </c>
      <c r="AY240" s="16" t="s">
        <v>116</v>
      </c>
      <c r="BE240" s="139">
        <f>IF(N240="základní",J240,0)</f>
        <v>0</v>
      </c>
      <c r="BF240" s="139">
        <f>IF(N240="snížená",J240,0)</f>
        <v>0</v>
      </c>
      <c r="BG240" s="139">
        <f>IF(N240="zákl. přenesená",J240,0)</f>
        <v>0</v>
      </c>
      <c r="BH240" s="139">
        <f>IF(N240="sníž. přenesená",J240,0)</f>
        <v>0</v>
      </c>
      <c r="BI240" s="139">
        <f>IF(N240="nulová",J240,0)</f>
        <v>0</v>
      </c>
      <c r="BJ240" s="16" t="s">
        <v>81</v>
      </c>
      <c r="BK240" s="139">
        <f>ROUND(I240*H240,2)</f>
        <v>0</v>
      </c>
      <c r="BL240" s="16" t="s">
        <v>144</v>
      </c>
      <c r="BM240" s="138" t="s">
        <v>463</v>
      </c>
    </row>
    <row r="241" spans="2:51" s="12" customFormat="1" ht="10">
      <c r="B241" s="151"/>
      <c r="D241" s="152" t="s">
        <v>246</v>
      </c>
      <c r="F241" s="154" t="s">
        <v>464</v>
      </c>
      <c r="H241" s="155">
        <v>1373.4</v>
      </c>
      <c r="I241" s="156"/>
      <c r="L241" s="151"/>
      <c r="M241" s="157"/>
      <c r="T241" s="158"/>
      <c r="AT241" s="153" t="s">
        <v>246</v>
      </c>
      <c r="AU241" s="153" t="s">
        <v>83</v>
      </c>
      <c r="AV241" s="12" t="s">
        <v>83</v>
      </c>
      <c r="AW241" s="12" t="s">
        <v>4</v>
      </c>
      <c r="AX241" s="12" t="s">
        <v>81</v>
      </c>
      <c r="AY241" s="153" t="s">
        <v>116</v>
      </c>
    </row>
    <row r="242" spans="2:65" s="1" customFormat="1" ht="24.15" customHeight="1">
      <c r="B242" s="31"/>
      <c r="C242" s="126" t="s">
        <v>465</v>
      </c>
      <c r="D242" s="126" t="s">
        <v>117</v>
      </c>
      <c r="E242" s="127" t="s">
        <v>466</v>
      </c>
      <c r="F242" s="128" t="s">
        <v>467</v>
      </c>
      <c r="G242" s="129" t="s">
        <v>244</v>
      </c>
      <c r="H242" s="130">
        <v>17.16</v>
      </c>
      <c r="I242" s="131"/>
      <c r="J242" s="132">
        <f>ROUND(I242*H242,2)</f>
        <v>0</v>
      </c>
      <c r="K242" s="133"/>
      <c r="L242" s="31"/>
      <c r="M242" s="134" t="s">
        <v>1</v>
      </c>
      <c r="N242" s="135" t="s">
        <v>38</v>
      </c>
      <c r="P242" s="136">
        <f>O242*H242</f>
        <v>0</v>
      </c>
      <c r="Q242" s="136">
        <v>3E-05</v>
      </c>
      <c r="R242" s="136">
        <f>Q242*H242</f>
        <v>0.0005148</v>
      </c>
      <c r="S242" s="136">
        <v>0</v>
      </c>
      <c r="T242" s="137">
        <f>S242*H242</f>
        <v>0</v>
      </c>
      <c r="AR242" s="138" t="s">
        <v>144</v>
      </c>
      <c r="AT242" s="138" t="s">
        <v>117</v>
      </c>
      <c r="AU242" s="138" t="s">
        <v>83</v>
      </c>
      <c r="AY242" s="16" t="s">
        <v>116</v>
      </c>
      <c r="BE242" s="139">
        <f>IF(N242="základní",J242,0)</f>
        <v>0</v>
      </c>
      <c r="BF242" s="139">
        <f>IF(N242="snížená",J242,0)</f>
        <v>0</v>
      </c>
      <c r="BG242" s="139">
        <f>IF(N242="zákl. přenesená",J242,0)</f>
        <v>0</v>
      </c>
      <c r="BH242" s="139">
        <f>IF(N242="sníž. přenesená",J242,0)</f>
        <v>0</v>
      </c>
      <c r="BI242" s="139">
        <f>IF(N242="nulová",J242,0)</f>
        <v>0</v>
      </c>
      <c r="BJ242" s="16" t="s">
        <v>81</v>
      </c>
      <c r="BK242" s="139">
        <f>ROUND(I242*H242,2)</f>
        <v>0</v>
      </c>
      <c r="BL242" s="16" t="s">
        <v>144</v>
      </c>
      <c r="BM242" s="138" t="s">
        <v>468</v>
      </c>
    </row>
    <row r="243" spans="2:51" s="12" customFormat="1" ht="10">
      <c r="B243" s="151"/>
      <c r="D243" s="152" t="s">
        <v>246</v>
      </c>
      <c r="E243" s="153" t="s">
        <v>1</v>
      </c>
      <c r="F243" s="154" t="s">
        <v>469</v>
      </c>
      <c r="H243" s="155">
        <v>17.16</v>
      </c>
      <c r="I243" s="156"/>
      <c r="L243" s="151"/>
      <c r="M243" s="157"/>
      <c r="T243" s="158"/>
      <c r="AT243" s="153" t="s">
        <v>246</v>
      </c>
      <c r="AU243" s="153" t="s">
        <v>83</v>
      </c>
      <c r="AV243" s="12" t="s">
        <v>83</v>
      </c>
      <c r="AW243" s="12" t="s">
        <v>30</v>
      </c>
      <c r="AX243" s="12" t="s">
        <v>81</v>
      </c>
      <c r="AY243" s="153" t="s">
        <v>116</v>
      </c>
    </row>
    <row r="244" spans="2:65" s="1" customFormat="1" ht="24.15" customHeight="1">
      <c r="B244" s="31"/>
      <c r="C244" s="126" t="s">
        <v>212</v>
      </c>
      <c r="D244" s="126" t="s">
        <v>117</v>
      </c>
      <c r="E244" s="127" t="s">
        <v>470</v>
      </c>
      <c r="F244" s="128" t="s">
        <v>471</v>
      </c>
      <c r="G244" s="129" t="s">
        <v>244</v>
      </c>
      <c r="H244" s="130">
        <v>36</v>
      </c>
      <c r="I244" s="131"/>
      <c r="J244" s="132">
        <f>ROUND(I244*H244,2)</f>
        <v>0</v>
      </c>
      <c r="K244" s="133"/>
      <c r="L244" s="31"/>
      <c r="M244" s="134" t="s">
        <v>1</v>
      </c>
      <c r="N244" s="135" t="s">
        <v>38</v>
      </c>
      <c r="P244" s="136">
        <f>O244*H244</f>
        <v>0</v>
      </c>
      <c r="Q244" s="136">
        <v>7E-05</v>
      </c>
      <c r="R244" s="136">
        <f>Q244*H244</f>
        <v>0.0025199999999999997</v>
      </c>
      <c r="S244" s="136">
        <v>0</v>
      </c>
      <c r="T244" s="137">
        <f>S244*H244</f>
        <v>0</v>
      </c>
      <c r="AR244" s="138" t="s">
        <v>144</v>
      </c>
      <c r="AT244" s="138" t="s">
        <v>117</v>
      </c>
      <c r="AU244" s="138" t="s">
        <v>83</v>
      </c>
      <c r="AY244" s="16" t="s">
        <v>116</v>
      </c>
      <c r="BE244" s="139">
        <f>IF(N244="základní",J244,0)</f>
        <v>0</v>
      </c>
      <c r="BF244" s="139">
        <f>IF(N244="snížená",J244,0)</f>
        <v>0</v>
      </c>
      <c r="BG244" s="139">
        <f>IF(N244="zákl. přenesená",J244,0)</f>
        <v>0</v>
      </c>
      <c r="BH244" s="139">
        <f>IF(N244="sníž. přenesená",J244,0)</f>
        <v>0</v>
      </c>
      <c r="BI244" s="139">
        <f>IF(N244="nulová",J244,0)</f>
        <v>0</v>
      </c>
      <c r="BJ244" s="16" t="s">
        <v>81</v>
      </c>
      <c r="BK244" s="139">
        <f>ROUND(I244*H244,2)</f>
        <v>0</v>
      </c>
      <c r="BL244" s="16" t="s">
        <v>144</v>
      </c>
      <c r="BM244" s="138" t="s">
        <v>472</v>
      </c>
    </row>
    <row r="245" spans="2:65" s="1" customFormat="1" ht="24.15" customHeight="1">
      <c r="B245" s="31"/>
      <c r="C245" s="126" t="s">
        <v>473</v>
      </c>
      <c r="D245" s="126" t="s">
        <v>117</v>
      </c>
      <c r="E245" s="127" t="s">
        <v>474</v>
      </c>
      <c r="F245" s="128" t="s">
        <v>475</v>
      </c>
      <c r="G245" s="129" t="s">
        <v>244</v>
      </c>
      <c r="H245" s="130">
        <v>654</v>
      </c>
      <c r="I245" s="131"/>
      <c r="J245" s="132">
        <f>ROUND(I245*H245,2)</f>
        <v>0</v>
      </c>
      <c r="K245" s="133"/>
      <c r="L245" s="31"/>
      <c r="M245" s="134" t="s">
        <v>1</v>
      </c>
      <c r="N245" s="135" t="s">
        <v>38</v>
      </c>
      <c r="P245" s="136">
        <f>O245*H245</f>
        <v>0</v>
      </c>
      <c r="Q245" s="136">
        <v>0.0001</v>
      </c>
      <c r="R245" s="136">
        <f>Q245*H245</f>
        <v>0.0654</v>
      </c>
      <c r="S245" s="136">
        <v>0</v>
      </c>
      <c r="T245" s="137">
        <f>S245*H245</f>
        <v>0</v>
      </c>
      <c r="AR245" s="138" t="s">
        <v>144</v>
      </c>
      <c r="AT245" s="138" t="s">
        <v>117</v>
      </c>
      <c r="AU245" s="138" t="s">
        <v>83</v>
      </c>
      <c r="AY245" s="16" t="s">
        <v>116</v>
      </c>
      <c r="BE245" s="139">
        <f>IF(N245="základní",J245,0)</f>
        <v>0</v>
      </c>
      <c r="BF245" s="139">
        <f>IF(N245="snížená",J245,0)</f>
        <v>0</v>
      </c>
      <c r="BG245" s="139">
        <f>IF(N245="zákl. přenesená",J245,0)</f>
        <v>0</v>
      </c>
      <c r="BH245" s="139">
        <f>IF(N245="sníž. přenesená",J245,0)</f>
        <v>0</v>
      </c>
      <c r="BI245" s="139">
        <f>IF(N245="nulová",J245,0)</f>
        <v>0</v>
      </c>
      <c r="BJ245" s="16" t="s">
        <v>81</v>
      </c>
      <c r="BK245" s="139">
        <f>ROUND(I245*H245,2)</f>
        <v>0</v>
      </c>
      <c r="BL245" s="16" t="s">
        <v>144</v>
      </c>
      <c r="BM245" s="138" t="s">
        <v>476</v>
      </c>
    </row>
    <row r="246" spans="2:65" s="1" customFormat="1" ht="33" customHeight="1">
      <c r="B246" s="31"/>
      <c r="C246" s="126" t="s">
        <v>215</v>
      </c>
      <c r="D246" s="126" t="s">
        <v>117</v>
      </c>
      <c r="E246" s="127" t="s">
        <v>477</v>
      </c>
      <c r="F246" s="128" t="s">
        <v>478</v>
      </c>
      <c r="G246" s="129" t="s">
        <v>244</v>
      </c>
      <c r="H246" s="130">
        <v>12.075</v>
      </c>
      <c r="I246" s="131"/>
      <c r="J246" s="132">
        <f>ROUND(I246*H246,2)</f>
        <v>0</v>
      </c>
      <c r="K246" s="133"/>
      <c r="L246" s="31"/>
      <c r="M246" s="134" t="s">
        <v>1</v>
      </c>
      <c r="N246" s="135" t="s">
        <v>38</v>
      </c>
      <c r="P246" s="136">
        <f>O246*H246</f>
        <v>0</v>
      </c>
      <c r="Q246" s="136">
        <v>0</v>
      </c>
      <c r="R246" s="136">
        <f>Q246*H246</f>
        <v>0</v>
      </c>
      <c r="S246" s="136">
        <v>0</v>
      </c>
      <c r="T246" s="137">
        <f>S246*H246</f>
        <v>0</v>
      </c>
      <c r="AR246" s="138" t="s">
        <v>144</v>
      </c>
      <c r="AT246" s="138" t="s">
        <v>117</v>
      </c>
      <c r="AU246" s="138" t="s">
        <v>83</v>
      </c>
      <c r="AY246" s="16" t="s">
        <v>116</v>
      </c>
      <c r="BE246" s="139">
        <f>IF(N246="základní",J246,0)</f>
        <v>0</v>
      </c>
      <c r="BF246" s="139">
        <f>IF(N246="snížená",J246,0)</f>
        <v>0</v>
      </c>
      <c r="BG246" s="139">
        <f>IF(N246="zákl. přenesená",J246,0)</f>
        <v>0</v>
      </c>
      <c r="BH246" s="139">
        <f>IF(N246="sníž. přenesená",J246,0)</f>
        <v>0</v>
      </c>
      <c r="BI246" s="139">
        <f>IF(N246="nulová",J246,0)</f>
        <v>0</v>
      </c>
      <c r="BJ246" s="16" t="s">
        <v>81</v>
      </c>
      <c r="BK246" s="139">
        <f>ROUND(I246*H246,2)</f>
        <v>0</v>
      </c>
      <c r="BL246" s="16" t="s">
        <v>144</v>
      </c>
      <c r="BM246" s="138" t="s">
        <v>479</v>
      </c>
    </row>
    <row r="247" spans="2:51" s="13" customFormat="1" ht="10">
      <c r="B247" s="170"/>
      <c r="D247" s="152" t="s">
        <v>246</v>
      </c>
      <c r="E247" s="171" t="s">
        <v>1</v>
      </c>
      <c r="F247" s="172" t="s">
        <v>480</v>
      </c>
      <c r="H247" s="171" t="s">
        <v>1</v>
      </c>
      <c r="I247" s="173"/>
      <c r="L247" s="170"/>
      <c r="M247" s="174"/>
      <c r="T247" s="175"/>
      <c r="AT247" s="171" t="s">
        <v>246</v>
      </c>
      <c r="AU247" s="171" t="s">
        <v>83</v>
      </c>
      <c r="AV247" s="13" t="s">
        <v>81</v>
      </c>
      <c r="AW247" s="13" t="s">
        <v>30</v>
      </c>
      <c r="AX247" s="13" t="s">
        <v>73</v>
      </c>
      <c r="AY247" s="171" t="s">
        <v>116</v>
      </c>
    </row>
    <row r="248" spans="2:51" s="12" customFormat="1" ht="10">
      <c r="B248" s="151"/>
      <c r="D248" s="152" t="s">
        <v>246</v>
      </c>
      <c r="E248" s="153" t="s">
        <v>1</v>
      </c>
      <c r="F248" s="154" t="s">
        <v>481</v>
      </c>
      <c r="H248" s="155">
        <v>12.075</v>
      </c>
      <c r="I248" s="156"/>
      <c r="L248" s="151"/>
      <c r="M248" s="157"/>
      <c r="T248" s="158"/>
      <c r="AT248" s="153" t="s">
        <v>246</v>
      </c>
      <c r="AU248" s="153" t="s">
        <v>83</v>
      </c>
      <c r="AV248" s="12" t="s">
        <v>83</v>
      </c>
      <c r="AW248" s="12" t="s">
        <v>30</v>
      </c>
      <c r="AX248" s="12" t="s">
        <v>81</v>
      </c>
      <c r="AY248" s="153" t="s">
        <v>116</v>
      </c>
    </row>
    <row r="249" spans="2:65" s="1" customFormat="1" ht="24.15" customHeight="1">
      <c r="B249" s="31"/>
      <c r="C249" s="159" t="s">
        <v>482</v>
      </c>
      <c r="D249" s="159" t="s">
        <v>262</v>
      </c>
      <c r="E249" s="160" t="s">
        <v>483</v>
      </c>
      <c r="F249" s="161" t="s">
        <v>484</v>
      </c>
      <c r="G249" s="162" t="s">
        <v>244</v>
      </c>
      <c r="H249" s="163">
        <v>13.886</v>
      </c>
      <c r="I249" s="164"/>
      <c r="J249" s="165">
        <f>ROUND(I249*H249,2)</f>
        <v>0</v>
      </c>
      <c r="K249" s="166"/>
      <c r="L249" s="167"/>
      <c r="M249" s="168" t="s">
        <v>1</v>
      </c>
      <c r="N249" s="169" t="s">
        <v>38</v>
      </c>
      <c r="P249" s="136">
        <f>O249*H249</f>
        <v>0</v>
      </c>
      <c r="Q249" s="136">
        <v>0.00224</v>
      </c>
      <c r="R249" s="136">
        <f>Q249*H249</f>
        <v>0.031104639999999996</v>
      </c>
      <c r="S249" s="136">
        <v>0</v>
      </c>
      <c r="T249" s="137">
        <f>S249*H249</f>
        <v>0</v>
      </c>
      <c r="AR249" s="138" t="s">
        <v>172</v>
      </c>
      <c r="AT249" s="138" t="s">
        <v>262</v>
      </c>
      <c r="AU249" s="138" t="s">
        <v>83</v>
      </c>
      <c r="AY249" s="16" t="s">
        <v>116</v>
      </c>
      <c r="BE249" s="139">
        <f>IF(N249="základní",J249,0)</f>
        <v>0</v>
      </c>
      <c r="BF249" s="139">
        <f>IF(N249="snížená",J249,0)</f>
        <v>0</v>
      </c>
      <c r="BG249" s="139">
        <f>IF(N249="zákl. přenesená",J249,0)</f>
        <v>0</v>
      </c>
      <c r="BH249" s="139">
        <f>IF(N249="sníž. přenesená",J249,0)</f>
        <v>0</v>
      </c>
      <c r="BI249" s="139">
        <f>IF(N249="nulová",J249,0)</f>
        <v>0</v>
      </c>
      <c r="BJ249" s="16" t="s">
        <v>81</v>
      </c>
      <c r="BK249" s="139">
        <f>ROUND(I249*H249,2)</f>
        <v>0</v>
      </c>
      <c r="BL249" s="16" t="s">
        <v>144</v>
      </c>
      <c r="BM249" s="138" t="s">
        <v>485</v>
      </c>
    </row>
    <row r="250" spans="2:51" s="12" customFormat="1" ht="10">
      <c r="B250" s="151"/>
      <c r="D250" s="152" t="s">
        <v>246</v>
      </c>
      <c r="E250" s="153" t="s">
        <v>1</v>
      </c>
      <c r="F250" s="154" t="s">
        <v>486</v>
      </c>
      <c r="H250" s="155">
        <v>13.886</v>
      </c>
      <c r="I250" s="156"/>
      <c r="L250" s="151"/>
      <c r="M250" s="157"/>
      <c r="T250" s="158"/>
      <c r="AT250" s="153" t="s">
        <v>246</v>
      </c>
      <c r="AU250" s="153" t="s">
        <v>83</v>
      </c>
      <c r="AV250" s="12" t="s">
        <v>83</v>
      </c>
      <c r="AW250" s="12" t="s">
        <v>30</v>
      </c>
      <c r="AX250" s="12" t="s">
        <v>81</v>
      </c>
      <c r="AY250" s="153" t="s">
        <v>116</v>
      </c>
    </row>
    <row r="251" spans="2:65" s="1" customFormat="1" ht="24.15" customHeight="1">
      <c r="B251" s="31"/>
      <c r="C251" s="126" t="s">
        <v>487</v>
      </c>
      <c r="D251" s="126" t="s">
        <v>117</v>
      </c>
      <c r="E251" s="127" t="s">
        <v>488</v>
      </c>
      <c r="F251" s="128" t="s">
        <v>489</v>
      </c>
      <c r="G251" s="129" t="s">
        <v>385</v>
      </c>
      <c r="H251" s="183"/>
      <c r="I251" s="131"/>
      <c r="J251" s="132">
        <f>ROUND(I251*H251,2)</f>
        <v>0</v>
      </c>
      <c r="K251" s="133"/>
      <c r="L251" s="31"/>
      <c r="M251" s="134" t="s">
        <v>1</v>
      </c>
      <c r="N251" s="135" t="s">
        <v>38</v>
      </c>
      <c r="P251" s="136">
        <f>O251*H251</f>
        <v>0</v>
      </c>
      <c r="Q251" s="136">
        <v>0</v>
      </c>
      <c r="R251" s="136">
        <f>Q251*H251</f>
        <v>0</v>
      </c>
      <c r="S251" s="136">
        <v>0</v>
      </c>
      <c r="T251" s="137">
        <f>S251*H251</f>
        <v>0</v>
      </c>
      <c r="AR251" s="138" t="s">
        <v>144</v>
      </c>
      <c r="AT251" s="138" t="s">
        <v>117</v>
      </c>
      <c r="AU251" s="138" t="s">
        <v>83</v>
      </c>
      <c r="AY251" s="16" t="s">
        <v>116</v>
      </c>
      <c r="BE251" s="139">
        <f>IF(N251="základní",J251,0)</f>
        <v>0</v>
      </c>
      <c r="BF251" s="139">
        <f>IF(N251="snížená",J251,0)</f>
        <v>0</v>
      </c>
      <c r="BG251" s="139">
        <f>IF(N251="zákl. přenesená",J251,0)</f>
        <v>0</v>
      </c>
      <c r="BH251" s="139">
        <f>IF(N251="sníž. přenesená",J251,0)</f>
        <v>0</v>
      </c>
      <c r="BI251" s="139">
        <f>IF(N251="nulová",J251,0)</f>
        <v>0</v>
      </c>
      <c r="BJ251" s="16" t="s">
        <v>81</v>
      </c>
      <c r="BK251" s="139">
        <f>ROUND(I251*H251,2)</f>
        <v>0</v>
      </c>
      <c r="BL251" s="16" t="s">
        <v>144</v>
      </c>
      <c r="BM251" s="138" t="s">
        <v>490</v>
      </c>
    </row>
    <row r="252" spans="2:63" s="10" customFormat="1" ht="22.75" customHeight="1">
      <c r="B252" s="116"/>
      <c r="D252" s="117" t="s">
        <v>72</v>
      </c>
      <c r="E252" s="149" t="s">
        <v>491</v>
      </c>
      <c r="F252" s="149" t="s">
        <v>492</v>
      </c>
      <c r="I252" s="119"/>
      <c r="J252" s="150">
        <f>BK252</f>
        <v>0</v>
      </c>
      <c r="L252" s="116"/>
      <c r="M252" s="121"/>
      <c r="P252" s="122">
        <f>SUM(P253:P254)</f>
        <v>0</v>
      </c>
      <c r="R252" s="122">
        <f>SUM(R253:R254)</f>
        <v>0.00332</v>
      </c>
      <c r="T252" s="123">
        <f>SUM(T253:T254)</f>
        <v>0</v>
      </c>
      <c r="AR252" s="117" t="s">
        <v>83</v>
      </c>
      <c r="AT252" s="124" t="s">
        <v>72</v>
      </c>
      <c r="AU252" s="124" t="s">
        <v>81</v>
      </c>
      <c r="AY252" s="117" t="s">
        <v>116</v>
      </c>
      <c r="BK252" s="125">
        <f>SUM(BK253:BK254)</f>
        <v>0</v>
      </c>
    </row>
    <row r="253" spans="2:65" s="1" customFormat="1" ht="16.5" customHeight="1">
      <c r="B253" s="31"/>
      <c r="C253" s="126" t="s">
        <v>493</v>
      </c>
      <c r="D253" s="126" t="s">
        <v>117</v>
      </c>
      <c r="E253" s="127" t="s">
        <v>494</v>
      </c>
      <c r="F253" s="128" t="s">
        <v>495</v>
      </c>
      <c r="G253" s="129" t="s">
        <v>289</v>
      </c>
      <c r="H253" s="130">
        <v>1</v>
      </c>
      <c r="I253" s="131"/>
      <c r="J253" s="132">
        <f>ROUND(I253*H253,2)</f>
        <v>0</v>
      </c>
      <c r="K253" s="133"/>
      <c r="L253" s="31"/>
      <c r="M253" s="134" t="s">
        <v>1</v>
      </c>
      <c r="N253" s="135" t="s">
        <v>38</v>
      </c>
      <c r="P253" s="136">
        <f>O253*H253</f>
        <v>0</v>
      </c>
      <c r="Q253" s="136">
        <v>0.00129</v>
      </c>
      <c r="R253" s="136">
        <f>Q253*H253</f>
        <v>0.00129</v>
      </c>
      <c r="S253" s="136">
        <v>0</v>
      </c>
      <c r="T253" s="137">
        <f>S253*H253</f>
        <v>0</v>
      </c>
      <c r="AR253" s="138" t="s">
        <v>144</v>
      </c>
      <c r="AT253" s="138" t="s">
        <v>117</v>
      </c>
      <c r="AU253" s="138" t="s">
        <v>83</v>
      </c>
      <c r="AY253" s="16" t="s">
        <v>116</v>
      </c>
      <c r="BE253" s="139">
        <f>IF(N253="základní",J253,0)</f>
        <v>0</v>
      </c>
      <c r="BF253" s="139">
        <f>IF(N253="snížená",J253,0)</f>
        <v>0</v>
      </c>
      <c r="BG253" s="139">
        <f>IF(N253="zákl. přenesená",J253,0)</f>
        <v>0</v>
      </c>
      <c r="BH253" s="139">
        <f>IF(N253="sníž. přenesená",J253,0)</f>
        <v>0</v>
      </c>
      <c r="BI253" s="139">
        <f>IF(N253="nulová",J253,0)</f>
        <v>0</v>
      </c>
      <c r="BJ253" s="16" t="s">
        <v>81</v>
      </c>
      <c r="BK253" s="139">
        <f>ROUND(I253*H253,2)</f>
        <v>0</v>
      </c>
      <c r="BL253" s="16" t="s">
        <v>144</v>
      </c>
      <c r="BM253" s="138" t="s">
        <v>496</v>
      </c>
    </row>
    <row r="254" spans="2:65" s="1" customFormat="1" ht="16.5" customHeight="1">
      <c r="B254" s="31"/>
      <c r="C254" s="126" t="s">
        <v>497</v>
      </c>
      <c r="D254" s="126" t="s">
        <v>117</v>
      </c>
      <c r="E254" s="127" t="s">
        <v>498</v>
      </c>
      <c r="F254" s="128" t="s">
        <v>499</v>
      </c>
      <c r="G254" s="129" t="s">
        <v>289</v>
      </c>
      <c r="H254" s="130">
        <v>1</v>
      </c>
      <c r="I254" s="131"/>
      <c r="J254" s="132">
        <f>ROUND(I254*H254,2)</f>
        <v>0</v>
      </c>
      <c r="K254" s="133"/>
      <c r="L254" s="31"/>
      <c r="M254" s="134" t="s">
        <v>1</v>
      </c>
      <c r="N254" s="135" t="s">
        <v>38</v>
      </c>
      <c r="P254" s="136">
        <f>O254*H254</f>
        <v>0</v>
      </c>
      <c r="Q254" s="136">
        <v>0.00203</v>
      </c>
      <c r="R254" s="136">
        <f>Q254*H254</f>
        <v>0.00203</v>
      </c>
      <c r="S254" s="136">
        <v>0</v>
      </c>
      <c r="T254" s="137">
        <f>S254*H254</f>
        <v>0</v>
      </c>
      <c r="AR254" s="138" t="s">
        <v>144</v>
      </c>
      <c r="AT254" s="138" t="s">
        <v>117</v>
      </c>
      <c r="AU254" s="138" t="s">
        <v>83</v>
      </c>
      <c r="AY254" s="16" t="s">
        <v>116</v>
      </c>
      <c r="BE254" s="139">
        <f>IF(N254="základní",J254,0)</f>
        <v>0</v>
      </c>
      <c r="BF254" s="139">
        <f>IF(N254="snížená",J254,0)</f>
        <v>0</v>
      </c>
      <c r="BG254" s="139">
        <f>IF(N254="zákl. přenesená",J254,0)</f>
        <v>0</v>
      </c>
      <c r="BH254" s="139">
        <f>IF(N254="sníž. přenesená",J254,0)</f>
        <v>0</v>
      </c>
      <c r="BI254" s="139">
        <f>IF(N254="nulová",J254,0)</f>
        <v>0</v>
      </c>
      <c r="BJ254" s="16" t="s">
        <v>81</v>
      </c>
      <c r="BK254" s="139">
        <f>ROUND(I254*H254,2)</f>
        <v>0</v>
      </c>
      <c r="BL254" s="16" t="s">
        <v>144</v>
      </c>
      <c r="BM254" s="138" t="s">
        <v>500</v>
      </c>
    </row>
    <row r="255" spans="2:63" s="10" customFormat="1" ht="22.75" customHeight="1">
      <c r="B255" s="116"/>
      <c r="D255" s="117" t="s">
        <v>72</v>
      </c>
      <c r="E255" s="149" t="s">
        <v>501</v>
      </c>
      <c r="F255" s="149" t="s">
        <v>502</v>
      </c>
      <c r="I255" s="119"/>
      <c r="J255" s="150">
        <f>BK255</f>
        <v>0</v>
      </c>
      <c r="L255" s="116"/>
      <c r="M255" s="121"/>
      <c r="P255" s="122">
        <f>SUM(P256:P260)</f>
        <v>0</v>
      </c>
      <c r="R255" s="122">
        <f>SUM(R256:R260)</f>
        <v>0</v>
      </c>
      <c r="T255" s="123">
        <f>SUM(T256:T260)</f>
        <v>1.296</v>
      </c>
      <c r="AR255" s="117" t="s">
        <v>83</v>
      </c>
      <c r="AT255" s="124" t="s">
        <v>72</v>
      </c>
      <c r="AU255" s="124" t="s">
        <v>81</v>
      </c>
      <c r="AY255" s="117" t="s">
        <v>116</v>
      </c>
      <c r="BK255" s="125">
        <f>SUM(BK256:BK260)</f>
        <v>0</v>
      </c>
    </row>
    <row r="256" spans="2:65" s="1" customFormat="1" ht="37.75" customHeight="1">
      <c r="B256" s="31"/>
      <c r="C256" s="126" t="s">
        <v>503</v>
      </c>
      <c r="D256" s="126" t="s">
        <v>117</v>
      </c>
      <c r="E256" s="127" t="s">
        <v>504</v>
      </c>
      <c r="F256" s="128" t="s">
        <v>505</v>
      </c>
      <c r="G256" s="129" t="s">
        <v>506</v>
      </c>
      <c r="H256" s="130">
        <v>1</v>
      </c>
      <c r="I256" s="131"/>
      <c r="J256" s="132">
        <f>ROUND(I256*H256,2)</f>
        <v>0</v>
      </c>
      <c r="K256" s="133"/>
      <c r="L256" s="31"/>
      <c r="M256" s="134" t="s">
        <v>1</v>
      </c>
      <c r="N256" s="135" t="s">
        <v>38</v>
      </c>
      <c r="P256" s="136">
        <f>O256*H256</f>
        <v>0</v>
      </c>
      <c r="Q256" s="136">
        <v>0</v>
      </c>
      <c r="R256" s="136">
        <f>Q256*H256</f>
        <v>0</v>
      </c>
      <c r="S256" s="136">
        <v>0</v>
      </c>
      <c r="T256" s="137">
        <f>S256*H256</f>
        <v>0</v>
      </c>
      <c r="AR256" s="138" t="s">
        <v>144</v>
      </c>
      <c r="AT256" s="138" t="s">
        <v>117</v>
      </c>
      <c r="AU256" s="138" t="s">
        <v>83</v>
      </c>
      <c r="AY256" s="16" t="s">
        <v>116</v>
      </c>
      <c r="BE256" s="139">
        <f>IF(N256="základní",J256,0)</f>
        <v>0</v>
      </c>
      <c r="BF256" s="139">
        <f>IF(N256="snížená",J256,0)</f>
        <v>0</v>
      </c>
      <c r="BG256" s="139">
        <f>IF(N256="zákl. přenesená",J256,0)</f>
        <v>0</v>
      </c>
      <c r="BH256" s="139">
        <f>IF(N256="sníž. přenesená",J256,0)</f>
        <v>0</v>
      </c>
      <c r="BI256" s="139">
        <f>IF(N256="nulová",J256,0)</f>
        <v>0</v>
      </c>
      <c r="BJ256" s="16" t="s">
        <v>81</v>
      </c>
      <c r="BK256" s="139">
        <f>ROUND(I256*H256,2)</f>
        <v>0</v>
      </c>
      <c r="BL256" s="16" t="s">
        <v>144</v>
      </c>
      <c r="BM256" s="138" t="s">
        <v>507</v>
      </c>
    </row>
    <row r="257" spans="2:65" s="1" customFormat="1" ht="37.75" customHeight="1">
      <c r="B257" s="31"/>
      <c r="C257" s="126" t="s">
        <v>508</v>
      </c>
      <c r="D257" s="126" t="s">
        <v>117</v>
      </c>
      <c r="E257" s="127" t="s">
        <v>509</v>
      </c>
      <c r="F257" s="128" t="s">
        <v>510</v>
      </c>
      <c r="G257" s="129" t="s">
        <v>289</v>
      </c>
      <c r="H257" s="130">
        <v>3</v>
      </c>
      <c r="I257" s="131"/>
      <c r="J257" s="132">
        <f>ROUND(I257*H257,2)</f>
        <v>0</v>
      </c>
      <c r="K257" s="133"/>
      <c r="L257" s="31"/>
      <c r="M257" s="134" t="s">
        <v>1</v>
      </c>
      <c r="N257" s="135" t="s">
        <v>38</v>
      </c>
      <c r="P257" s="136">
        <f>O257*H257</f>
        <v>0</v>
      </c>
      <c r="Q257" s="136">
        <v>0</v>
      </c>
      <c r="R257" s="136">
        <f>Q257*H257</f>
        <v>0</v>
      </c>
      <c r="S257" s="136">
        <v>0</v>
      </c>
      <c r="T257" s="137">
        <f>S257*H257</f>
        <v>0</v>
      </c>
      <c r="AR257" s="138" t="s">
        <v>144</v>
      </c>
      <c r="AT257" s="138" t="s">
        <v>117</v>
      </c>
      <c r="AU257" s="138" t="s">
        <v>83</v>
      </c>
      <c r="AY257" s="16" t="s">
        <v>116</v>
      </c>
      <c r="BE257" s="139">
        <f>IF(N257="základní",J257,0)</f>
        <v>0</v>
      </c>
      <c r="BF257" s="139">
        <f>IF(N257="snížená",J257,0)</f>
        <v>0</v>
      </c>
      <c r="BG257" s="139">
        <f>IF(N257="zákl. přenesená",J257,0)</f>
        <v>0</v>
      </c>
      <c r="BH257" s="139">
        <f>IF(N257="sníž. přenesená",J257,0)</f>
        <v>0</v>
      </c>
      <c r="BI257" s="139">
        <f>IF(N257="nulová",J257,0)</f>
        <v>0</v>
      </c>
      <c r="BJ257" s="16" t="s">
        <v>81</v>
      </c>
      <c r="BK257" s="139">
        <f>ROUND(I257*H257,2)</f>
        <v>0</v>
      </c>
      <c r="BL257" s="16" t="s">
        <v>144</v>
      </c>
      <c r="BM257" s="138" t="s">
        <v>511</v>
      </c>
    </row>
    <row r="258" spans="2:65" s="1" customFormat="1" ht="37.75" customHeight="1">
      <c r="B258" s="31"/>
      <c r="C258" s="126" t="s">
        <v>512</v>
      </c>
      <c r="D258" s="126" t="s">
        <v>117</v>
      </c>
      <c r="E258" s="127" t="s">
        <v>513</v>
      </c>
      <c r="F258" s="128" t="s">
        <v>514</v>
      </c>
      <c r="G258" s="129" t="s">
        <v>289</v>
      </c>
      <c r="H258" s="130">
        <v>3</v>
      </c>
      <c r="I258" s="131"/>
      <c r="J258" s="132">
        <f>ROUND(I258*H258,2)</f>
        <v>0</v>
      </c>
      <c r="K258" s="133"/>
      <c r="L258" s="31"/>
      <c r="M258" s="134" t="s">
        <v>1</v>
      </c>
      <c r="N258" s="135" t="s">
        <v>38</v>
      </c>
      <c r="P258" s="136">
        <f>O258*H258</f>
        <v>0</v>
      </c>
      <c r="Q258" s="136">
        <v>0</v>
      </c>
      <c r="R258" s="136">
        <f>Q258*H258</f>
        <v>0</v>
      </c>
      <c r="S258" s="136">
        <v>0.432</v>
      </c>
      <c r="T258" s="137">
        <f>S258*H258</f>
        <v>1.296</v>
      </c>
      <c r="AR258" s="138" t="s">
        <v>144</v>
      </c>
      <c r="AT258" s="138" t="s">
        <v>117</v>
      </c>
      <c r="AU258" s="138" t="s">
        <v>83</v>
      </c>
      <c r="AY258" s="16" t="s">
        <v>116</v>
      </c>
      <c r="BE258" s="139">
        <f>IF(N258="základní",J258,0)</f>
        <v>0</v>
      </c>
      <c r="BF258" s="139">
        <f>IF(N258="snížená",J258,0)</f>
        <v>0</v>
      </c>
      <c r="BG258" s="139">
        <f>IF(N258="zákl. přenesená",J258,0)</f>
        <v>0</v>
      </c>
      <c r="BH258" s="139">
        <f>IF(N258="sníž. přenesená",J258,0)</f>
        <v>0</v>
      </c>
      <c r="BI258" s="139">
        <f>IF(N258="nulová",J258,0)</f>
        <v>0</v>
      </c>
      <c r="BJ258" s="16" t="s">
        <v>81</v>
      </c>
      <c r="BK258" s="139">
        <f>ROUND(I258*H258,2)</f>
        <v>0</v>
      </c>
      <c r="BL258" s="16" t="s">
        <v>144</v>
      </c>
      <c r="BM258" s="138" t="s">
        <v>515</v>
      </c>
    </row>
    <row r="259" spans="2:65" s="1" customFormat="1" ht="16.5" customHeight="1">
      <c r="B259" s="31"/>
      <c r="C259" s="126" t="s">
        <v>516</v>
      </c>
      <c r="D259" s="126" t="s">
        <v>117</v>
      </c>
      <c r="E259" s="127" t="s">
        <v>517</v>
      </c>
      <c r="F259" s="128" t="s">
        <v>518</v>
      </c>
      <c r="G259" s="129" t="s">
        <v>289</v>
      </c>
      <c r="H259" s="130">
        <v>3</v>
      </c>
      <c r="I259" s="131"/>
      <c r="J259" s="132">
        <f>ROUND(I259*H259,2)</f>
        <v>0</v>
      </c>
      <c r="K259" s="133"/>
      <c r="L259" s="31"/>
      <c r="M259" s="134" t="s">
        <v>1</v>
      </c>
      <c r="N259" s="135" t="s">
        <v>38</v>
      </c>
      <c r="P259" s="136">
        <f>O259*H259</f>
        <v>0</v>
      </c>
      <c r="Q259" s="136">
        <v>0</v>
      </c>
      <c r="R259" s="136">
        <f>Q259*H259</f>
        <v>0</v>
      </c>
      <c r="S259" s="136">
        <v>0</v>
      </c>
      <c r="T259" s="137">
        <f>S259*H259</f>
        <v>0</v>
      </c>
      <c r="AR259" s="138" t="s">
        <v>144</v>
      </c>
      <c r="AT259" s="138" t="s">
        <v>117</v>
      </c>
      <c r="AU259" s="138" t="s">
        <v>83</v>
      </c>
      <c r="AY259" s="16" t="s">
        <v>116</v>
      </c>
      <c r="BE259" s="139">
        <f>IF(N259="základní",J259,0)</f>
        <v>0</v>
      </c>
      <c r="BF259" s="139">
        <f>IF(N259="snížená",J259,0)</f>
        <v>0</v>
      </c>
      <c r="BG259" s="139">
        <f>IF(N259="zákl. přenesená",J259,0)</f>
        <v>0</v>
      </c>
      <c r="BH259" s="139">
        <f>IF(N259="sníž. přenesená",J259,0)</f>
        <v>0</v>
      </c>
      <c r="BI259" s="139">
        <f>IF(N259="nulová",J259,0)</f>
        <v>0</v>
      </c>
      <c r="BJ259" s="16" t="s">
        <v>81</v>
      </c>
      <c r="BK259" s="139">
        <f>ROUND(I259*H259,2)</f>
        <v>0</v>
      </c>
      <c r="BL259" s="16" t="s">
        <v>144</v>
      </c>
      <c r="BM259" s="138" t="s">
        <v>519</v>
      </c>
    </row>
    <row r="260" spans="2:65" s="1" customFormat="1" ht="24.15" customHeight="1">
      <c r="B260" s="31"/>
      <c r="C260" s="126" t="s">
        <v>520</v>
      </c>
      <c r="D260" s="126" t="s">
        <v>117</v>
      </c>
      <c r="E260" s="127" t="s">
        <v>521</v>
      </c>
      <c r="F260" s="128" t="s">
        <v>522</v>
      </c>
      <c r="G260" s="129" t="s">
        <v>385</v>
      </c>
      <c r="H260" s="183"/>
      <c r="I260" s="131"/>
      <c r="J260" s="132">
        <f>ROUND(I260*H260,2)</f>
        <v>0</v>
      </c>
      <c r="K260" s="133"/>
      <c r="L260" s="31"/>
      <c r="M260" s="134" t="s">
        <v>1</v>
      </c>
      <c r="N260" s="135" t="s">
        <v>38</v>
      </c>
      <c r="P260" s="136">
        <f>O260*H260</f>
        <v>0</v>
      </c>
      <c r="Q260" s="136">
        <v>0</v>
      </c>
      <c r="R260" s="136">
        <f>Q260*H260</f>
        <v>0</v>
      </c>
      <c r="S260" s="136">
        <v>0</v>
      </c>
      <c r="T260" s="137">
        <f>S260*H260</f>
        <v>0</v>
      </c>
      <c r="AR260" s="138" t="s">
        <v>144</v>
      </c>
      <c r="AT260" s="138" t="s">
        <v>117</v>
      </c>
      <c r="AU260" s="138" t="s">
        <v>83</v>
      </c>
      <c r="AY260" s="16" t="s">
        <v>116</v>
      </c>
      <c r="BE260" s="139">
        <f>IF(N260="základní",J260,0)</f>
        <v>0</v>
      </c>
      <c r="BF260" s="139">
        <f>IF(N260="snížená",J260,0)</f>
        <v>0</v>
      </c>
      <c r="BG260" s="139">
        <f>IF(N260="zákl. přenesená",J260,0)</f>
        <v>0</v>
      </c>
      <c r="BH260" s="139">
        <f>IF(N260="sníž. přenesená",J260,0)</f>
        <v>0</v>
      </c>
      <c r="BI260" s="139">
        <f>IF(N260="nulová",J260,0)</f>
        <v>0</v>
      </c>
      <c r="BJ260" s="16" t="s">
        <v>81</v>
      </c>
      <c r="BK260" s="139">
        <f>ROUND(I260*H260,2)</f>
        <v>0</v>
      </c>
      <c r="BL260" s="16" t="s">
        <v>144</v>
      </c>
      <c r="BM260" s="138" t="s">
        <v>523</v>
      </c>
    </row>
    <row r="261" spans="2:63" s="10" customFormat="1" ht="22.75" customHeight="1">
      <c r="B261" s="116"/>
      <c r="D261" s="117" t="s">
        <v>72</v>
      </c>
      <c r="E261" s="149" t="s">
        <v>524</v>
      </c>
      <c r="F261" s="149" t="s">
        <v>525</v>
      </c>
      <c r="I261" s="119"/>
      <c r="J261" s="150">
        <f>BK261</f>
        <v>0</v>
      </c>
      <c r="L261" s="116"/>
      <c r="M261" s="121"/>
      <c r="P261" s="122">
        <f>SUM(P262:P268)</f>
        <v>0</v>
      </c>
      <c r="R261" s="122">
        <f>SUM(R262:R268)</f>
        <v>2.0117795999999997</v>
      </c>
      <c r="T261" s="123">
        <f>SUM(T262:T268)</f>
        <v>0</v>
      </c>
      <c r="AR261" s="117" t="s">
        <v>83</v>
      </c>
      <c r="AT261" s="124" t="s">
        <v>72</v>
      </c>
      <c r="AU261" s="124" t="s">
        <v>81</v>
      </c>
      <c r="AY261" s="117" t="s">
        <v>116</v>
      </c>
      <c r="BK261" s="125">
        <f>SUM(BK262:BK268)</f>
        <v>0</v>
      </c>
    </row>
    <row r="262" spans="2:65" s="1" customFormat="1" ht="24.15" customHeight="1">
      <c r="B262" s="31"/>
      <c r="C262" s="126" t="s">
        <v>526</v>
      </c>
      <c r="D262" s="126" t="s">
        <v>117</v>
      </c>
      <c r="E262" s="127" t="s">
        <v>527</v>
      </c>
      <c r="F262" s="128" t="s">
        <v>528</v>
      </c>
      <c r="G262" s="129" t="s">
        <v>289</v>
      </c>
      <c r="H262" s="130">
        <v>30</v>
      </c>
      <c r="I262" s="131"/>
      <c r="J262" s="132">
        <f>ROUND(I262*H262,2)</f>
        <v>0</v>
      </c>
      <c r="K262" s="133"/>
      <c r="L262" s="31"/>
      <c r="M262" s="134" t="s">
        <v>1</v>
      </c>
      <c r="N262" s="135" t="s">
        <v>38</v>
      </c>
      <c r="P262" s="136">
        <f>O262*H262</f>
        <v>0</v>
      </c>
      <c r="Q262" s="136">
        <v>0.00267</v>
      </c>
      <c r="R262" s="136">
        <f>Q262*H262</f>
        <v>0.0801</v>
      </c>
      <c r="S262" s="136">
        <v>0</v>
      </c>
      <c r="T262" s="137">
        <f>S262*H262</f>
        <v>0</v>
      </c>
      <c r="AR262" s="138" t="s">
        <v>144</v>
      </c>
      <c r="AT262" s="138" t="s">
        <v>117</v>
      </c>
      <c r="AU262" s="138" t="s">
        <v>83</v>
      </c>
      <c r="AY262" s="16" t="s">
        <v>116</v>
      </c>
      <c r="BE262" s="139">
        <f>IF(N262="základní",J262,0)</f>
        <v>0</v>
      </c>
      <c r="BF262" s="139">
        <f>IF(N262="snížená",J262,0)</f>
        <v>0</v>
      </c>
      <c r="BG262" s="139">
        <f>IF(N262="zákl. přenesená",J262,0)</f>
        <v>0</v>
      </c>
      <c r="BH262" s="139">
        <f>IF(N262="sníž. přenesená",J262,0)</f>
        <v>0</v>
      </c>
      <c r="BI262" s="139">
        <f>IF(N262="nulová",J262,0)</f>
        <v>0</v>
      </c>
      <c r="BJ262" s="16" t="s">
        <v>81</v>
      </c>
      <c r="BK262" s="139">
        <f>ROUND(I262*H262,2)</f>
        <v>0</v>
      </c>
      <c r="BL262" s="16" t="s">
        <v>144</v>
      </c>
      <c r="BM262" s="138" t="s">
        <v>529</v>
      </c>
    </row>
    <row r="263" spans="2:51" s="13" customFormat="1" ht="10">
      <c r="B263" s="170"/>
      <c r="D263" s="152" t="s">
        <v>246</v>
      </c>
      <c r="E263" s="171" t="s">
        <v>1</v>
      </c>
      <c r="F263" s="172" t="s">
        <v>530</v>
      </c>
      <c r="H263" s="171" t="s">
        <v>1</v>
      </c>
      <c r="I263" s="173"/>
      <c r="L263" s="170"/>
      <c r="M263" s="174"/>
      <c r="T263" s="175"/>
      <c r="AT263" s="171" t="s">
        <v>246</v>
      </c>
      <c r="AU263" s="171" t="s">
        <v>83</v>
      </c>
      <c r="AV263" s="13" t="s">
        <v>81</v>
      </c>
      <c r="AW263" s="13" t="s">
        <v>30</v>
      </c>
      <c r="AX263" s="13" t="s">
        <v>73</v>
      </c>
      <c r="AY263" s="171" t="s">
        <v>116</v>
      </c>
    </row>
    <row r="264" spans="2:51" s="12" customFormat="1" ht="10">
      <c r="B264" s="151"/>
      <c r="D264" s="152" t="s">
        <v>246</v>
      </c>
      <c r="E264" s="153" t="s">
        <v>1</v>
      </c>
      <c r="F264" s="154" t="s">
        <v>291</v>
      </c>
      <c r="H264" s="155">
        <v>30</v>
      </c>
      <c r="I264" s="156"/>
      <c r="L264" s="151"/>
      <c r="M264" s="157"/>
      <c r="T264" s="158"/>
      <c r="AT264" s="153" t="s">
        <v>246</v>
      </c>
      <c r="AU264" s="153" t="s">
        <v>83</v>
      </c>
      <c r="AV264" s="12" t="s">
        <v>83</v>
      </c>
      <c r="AW264" s="12" t="s">
        <v>30</v>
      </c>
      <c r="AX264" s="12" t="s">
        <v>81</v>
      </c>
      <c r="AY264" s="153" t="s">
        <v>116</v>
      </c>
    </row>
    <row r="265" spans="2:65" s="1" customFormat="1" ht="24.15" customHeight="1">
      <c r="B265" s="31"/>
      <c r="C265" s="126" t="s">
        <v>531</v>
      </c>
      <c r="D265" s="126" t="s">
        <v>117</v>
      </c>
      <c r="E265" s="127" t="s">
        <v>532</v>
      </c>
      <c r="F265" s="128" t="s">
        <v>533</v>
      </c>
      <c r="G265" s="129" t="s">
        <v>244</v>
      </c>
      <c r="H265" s="130">
        <v>139.17</v>
      </c>
      <c r="I265" s="131"/>
      <c r="J265" s="132">
        <f>ROUND(I265*H265,2)</f>
        <v>0</v>
      </c>
      <c r="K265" s="133"/>
      <c r="L265" s="31"/>
      <c r="M265" s="134" t="s">
        <v>1</v>
      </c>
      <c r="N265" s="135" t="s">
        <v>38</v>
      </c>
      <c r="P265" s="136">
        <f>O265*H265</f>
        <v>0</v>
      </c>
      <c r="Q265" s="136">
        <v>0.01388</v>
      </c>
      <c r="R265" s="136">
        <f>Q265*H265</f>
        <v>1.9316795999999998</v>
      </c>
      <c r="S265" s="136">
        <v>0</v>
      </c>
      <c r="T265" s="137">
        <f>S265*H265</f>
        <v>0</v>
      </c>
      <c r="AR265" s="138" t="s">
        <v>144</v>
      </c>
      <c r="AT265" s="138" t="s">
        <v>117</v>
      </c>
      <c r="AU265" s="138" t="s">
        <v>83</v>
      </c>
      <c r="AY265" s="16" t="s">
        <v>116</v>
      </c>
      <c r="BE265" s="139">
        <f>IF(N265="základní",J265,0)</f>
        <v>0</v>
      </c>
      <c r="BF265" s="139">
        <f>IF(N265="snížená",J265,0)</f>
        <v>0</v>
      </c>
      <c r="BG265" s="139">
        <f>IF(N265="zákl. přenesená",J265,0)</f>
        <v>0</v>
      </c>
      <c r="BH265" s="139">
        <f>IF(N265="sníž. přenesená",J265,0)</f>
        <v>0</v>
      </c>
      <c r="BI265" s="139">
        <f>IF(N265="nulová",J265,0)</f>
        <v>0</v>
      </c>
      <c r="BJ265" s="16" t="s">
        <v>81</v>
      </c>
      <c r="BK265" s="139">
        <f>ROUND(I265*H265,2)</f>
        <v>0</v>
      </c>
      <c r="BL265" s="16" t="s">
        <v>144</v>
      </c>
      <c r="BM265" s="138" t="s">
        <v>534</v>
      </c>
    </row>
    <row r="266" spans="2:51" s="13" customFormat="1" ht="10">
      <c r="B266" s="170"/>
      <c r="D266" s="152" t="s">
        <v>246</v>
      </c>
      <c r="E266" s="171" t="s">
        <v>1</v>
      </c>
      <c r="F266" s="172" t="s">
        <v>535</v>
      </c>
      <c r="H266" s="171" t="s">
        <v>1</v>
      </c>
      <c r="I266" s="173"/>
      <c r="L266" s="170"/>
      <c r="M266" s="174"/>
      <c r="T266" s="175"/>
      <c r="AT266" s="171" t="s">
        <v>246</v>
      </c>
      <c r="AU266" s="171" t="s">
        <v>83</v>
      </c>
      <c r="AV266" s="13" t="s">
        <v>81</v>
      </c>
      <c r="AW266" s="13" t="s">
        <v>30</v>
      </c>
      <c r="AX266" s="13" t="s">
        <v>73</v>
      </c>
      <c r="AY266" s="171" t="s">
        <v>116</v>
      </c>
    </row>
    <row r="267" spans="2:51" s="12" customFormat="1" ht="10">
      <c r="B267" s="151"/>
      <c r="D267" s="152" t="s">
        <v>246</v>
      </c>
      <c r="E267" s="153" t="s">
        <v>1</v>
      </c>
      <c r="F267" s="154" t="s">
        <v>536</v>
      </c>
      <c r="H267" s="155">
        <v>139.17</v>
      </c>
      <c r="I267" s="156"/>
      <c r="L267" s="151"/>
      <c r="M267" s="157"/>
      <c r="T267" s="158"/>
      <c r="AT267" s="153" t="s">
        <v>246</v>
      </c>
      <c r="AU267" s="153" t="s">
        <v>83</v>
      </c>
      <c r="AV267" s="12" t="s">
        <v>83</v>
      </c>
      <c r="AW267" s="12" t="s">
        <v>30</v>
      </c>
      <c r="AX267" s="12" t="s">
        <v>81</v>
      </c>
      <c r="AY267" s="153" t="s">
        <v>116</v>
      </c>
    </row>
    <row r="268" spans="2:65" s="1" customFormat="1" ht="24.15" customHeight="1">
      <c r="B268" s="31"/>
      <c r="C268" s="126" t="s">
        <v>537</v>
      </c>
      <c r="D268" s="126" t="s">
        <v>117</v>
      </c>
      <c r="E268" s="127" t="s">
        <v>538</v>
      </c>
      <c r="F268" s="128" t="s">
        <v>539</v>
      </c>
      <c r="G268" s="129" t="s">
        <v>385</v>
      </c>
      <c r="H268" s="183"/>
      <c r="I268" s="131"/>
      <c r="J268" s="132">
        <f>ROUND(I268*H268,2)</f>
        <v>0</v>
      </c>
      <c r="K268" s="133"/>
      <c r="L268" s="31"/>
      <c r="M268" s="134" t="s">
        <v>1</v>
      </c>
      <c r="N268" s="135" t="s">
        <v>38</v>
      </c>
      <c r="P268" s="136">
        <f>O268*H268</f>
        <v>0</v>
      </c>
      <c r="Q268" s="136">
        <v>0</v>
      </c>
      <c r="R268" s="136">
        <f>Q268*H268</f>
        <v>0</v>
      </c>
      <c r="S268" s="136">
        <v>0</v>
      </c>
      <c r="T268" s="137">
        <f>S268*H268</f>
        <v>0</v>
      </c>
      <c r="AR268" s="138" t="s">
        <v>144</v>
      </c>
      <c r="AT268" s="138" t="s">
        <v>117</v>
      </c>
      <c r="AU268" s="138" t="s">
        <v>83</v>
      </c>
      <c r="AY268" s="16" t="s">
        <v>116</v>
      </c>
      <c r="BE268" s="139">
        <f>IF(N268="základní",J268,0)</f>
        <v>0</v>
      </c>
      <c r="BF268" s="139">
        <f>IF(N268="snížená",J268,0)</f>
        <v>0</v>
      </c>
      <c r="BG268" s="139">
        <f>IF(N268="zákl. přenesená",J268,0)</f>
        <v>0</v>
      </c>
      <c r="BH268" s="139">
        <f>IF(N268="sníž. přenesená",J268,0)</f>
        <v>0</v>
      </c>
      <c r="BI268" s="139">
        <f>IF(N268="nulová",J268,0)</f>
        <v>0</v>
      </c>
      <c r="BJ268" s="16" t="s">
        <v>81</v>
      </c>
      <c r="BK268" s="139">
        <f>ROUND(I268*H268,2)</f>
        <v>0</v>
      </c>
      <c r="BL268" s="16" t="s">
        <v>144</v>
      </c>
      <c r="BM268" s="138" t="s">
        <v>540</v>
      </c>
    </row>
    <row r="269" spans="2:63" s="10" customFormat="1" ht="22.75" customHeight="1">
      <c r="B269" s="116"/>
      <c r="D269" s="117" t="s">
        <v>72</v>
      </c>
      <c r="E269" s="149" t="s">
        <v>541</v>
      </c>
      <c r="F269" s="149" t="s">
        <v>542</v>
      </c>
      <c r="I269" s="119"/>
      <c r="J269" s="150">
        <f>BK269</f>
        <v>0</v>
      </c>
      <c r="L269" s="116"/>
      <c r="M269" s="121"/>
      <c r="P269" s="122">
        <f>SUM(P270:P297)</f>
        <v>0</v>
      </c>
      <c r="R269" s="122">
        <f>SUM(R270:R297)</f>
        <v>1.4132500000000001</v>
      </c>
      <c r="T269" s="123">
        <f>SUM(T270:T297)</f>
        <v>0.5810455999999999</v>
      </c>
      <c r="AR269" s="117" t="s">
        <v>83</v>
      </c>
      <c r="AT269" s="124" t="s">
        <v>72</v>
      </c>
      <c r="AU269" s="124" t="s">
        <v>81</v>
      </c>
      <c r="AY269" s="117" t="s">
        <v>116</v>
      </c>
      <c r="BK269" s="125">
        <f>SUM(BK270:BK297)</f>
        <v>0</v>
      </c>
    </row>
    <row r="270" spans="2:65" s="1" customFormat="1" ht="24.15" customHeight="1">
      <c r="B270" s="31"/>
      <c r="C270" s="126" t="s">
        <v>543</v>
      </c>
      <c r="D270" s="126" t="s">
        <v>117</v>
      </c>
      <c r="E270" s="127" t="s">
        <v>544</v>
      </c>
      <c r="F270" s="128" t="s">
        <v>545</v>
      </c>
      <c r="G270" s="129" t="s">
        <v>189</v>
      </c>
      <c r="H270" s="130">
        <v>121.4</v>
      </c>
      <c r="I270" s="131"/>
      <c r="J270" s="132">
        <f>ROUND(I270*H270,2)</f>
        <v>0</v>
      </c>
      <c r="K270" s="133"/>
      <c r="L270" s="31"/>
      <c r="M270" s="134" t="s">
        <v>1</v>
      </c>
      <c r="N270" s="135" t="s">
        <v>38</v>
      </c>
      <c r="P270" s="136">
        <f>O270*H270</f>
        <v>0</v>
      </c>
      <c r="Q270" s="136">
        <v>0</v>
      </c>
      <c r="R270" s="136">
        <f>Q270*H270</f>
        <v>0</v>
      </c>
      <c r="S270" s="136">
        <v>0.00177</v>
      </c>
      <c r="T270" s="137">
        <f>S270*H270</f>
        <v>0.214878</v>
      </c>
      <c r="AR270" s="138" t="s">
        <v>144</v>
      </c>
      <c r="AT270" s="138" t="s">
        <v>117</v>
      </c>
      <c r="AU270" s="138" t="s">
        <v>83</v>
      </c>
      <c r="AY270" s="16" t="s">
        <v>116</v>
      </c>
      <c r="BE270" s="139">
        <f>IF(N270="základní",J270,0)</f>
        <v>0</v>
      </c>
      <c r="BF270" s="139">
        <f>IF(N270="snížená",J270,0)</f>
        <v>0</v>
      </c>
      <c r="BG270" s="139">
        <f>IF(N270="zákl. přenesená",J270,0)</f>
        <v>0</v>
      </c>
      <c r="BH270" s="139">
        <f>IF(N270="sníž. přenesená",J270,0)</f>
        <v>0</v>
      </c>
      <c r="BI270" s="139">
        <f>IF(N270="nulová",J270,0)</f>
        <v>0</v>
      </c>
      <c r="BJ270" s="16" t="s">
        <v>81</v>
      </c>
      <c r="BK270" s="139">
        <f>ROUND(I270*H270,2)</f>
        <v>0</v>
      </c>
      <c r="BL270" s="16" t="s">
        <v>144</v>
      </c>
      <c r="BM270" s="138" t="s">
        <v>546</v>
      </c>
    </row>
    <row r="271" spans="2:51" s="12" customFormat="1" ht="10">
      <c r="B271" s="151"/>
      <c r="D271" s="152" t="s">
        <v>246</v>
      </c>
      <c r="E271" s="153" t="s">
        <v>1</v>
      </c>
      <c r="F271" s="154" t="s">
        <v>547</v>
      </c>
      <c r="H271" s="155">
        <v>121.4</v>
      </c>
      <c r="I271" s="156"/>
      <c r="L271" s="151"/>
      <c r="M271" s="157"/>
      <c r="T271" s="158"/>
      <c r="AT271" s="153" t="s">
        <v>246</v>
      </c>
      <c r="AU271" s="153" t="s">
        <v>83</v>
      </c>
      <c r="AV271" s="12" t="s">
        <v>83</v>
      </c>
      <c r="AW271" s="12" t="s">
        <v>30</v>
      </c>
      <c r="AX271" s="12" t="s">
        <v>81</v>
      </c>
      <c r="AY271" s="153" t="s">
        <v>116</v>
      </c>
    </row>
    <row r="272" spans="2:65" s="1" customFormat="1" ht="24.15" customHeight="1">
      <c r="B272" s="31"/>
      <c r="C272" s="126" t="s">
        <v>548</v>
      </c>
      <c r="D272" s="126" t="s">
        <v>117</v>
      </c>
      <c r="E272" s="127" t="s">
        <v>549</v>
      </c>
      <c r="F272" s="128" t="s">
        <v>550</v>
      </c>
      <c r="G272" s="129" t="s">
        <v>189</v>
      </c>
      <c r="H272" s="130">
        <v>23.36</v>
      </c>
      <c r="I272" s="131"/>
      <c r="J272" s="132">
        <f>ROUND(I272*H272,2)</f>
        <v>0</v>
      </c>
      <c r="K272" s="133"/>
      <c r="L272" s="31"/>
      <c r="M272" s="134" t="s">
        <v>1</v>
      </c>
      <c r="N272" s="135" t="s">
        <v>38</v>
      </c>
      <c r="P272" s="136">
        <f>O272*H272</f>
        <v>0</v>
      </c>
      <c r="Q272" s="136">
        <v>0</v>
      </c>
      <c r="R272" s="136">
        <f>Q272*H272</f>
        <v>0</v>
      </c>
      <c r="S272" s="136">
        <v>0.00191</v>
      </c>
      <c r="T272" s="137">
        <f>S272*H272</f>
        <v>0.0446176</v>
      </c>
      <c r="AR272" s="138" t="s">
        <v>144</v>
      </c>
      <c r="AT272" s="138" t="s">
        <v>117</v>
      </c>
      <c r="AU272" s="138" t="s">
        <v>83</v>
      </c>
      <c r="AY272" s="16" t="s">
        <v>116</v>
      </c>
      <c r="BE272" s="139">
        <f>IF(N272="základní",J272,0)</f>
        <v>0</v>
      </c>
      <c r="BF272" s="139">
        <f>IF(N272="snížená",J272,0)</f>
        <v>0</v>
      </c>
      <c r="BG272" s="139">
        <f>IF(N272="zákl. přenesená",J272,0)</f>
        <v>0</v>
      </c>
      <c r="BH272" s="139">
        <f>IF(N272="sníž. přenesená",J272,0)</f>
        <v>0</v>
      </c>
      <c r="BI272" s="139">
        <f>IF(N272="nulová",J272,0)</f>
        <v>0</v>
      </c>
      <c r="BJ272" s="16" t="s">
        <v>81</v>
      </c>
      <c r="BK272" s="139">
        <f>ROUND(I272*H272,2)</f>
        <v>0</v>
      </c>
      <c r="BL272" s="16" t="s">
        <v>144</v>
      </c>
      <c r="BM272" s="138" t="s">
        <v>551</v>
      </c>
    </row>
    <row r="273" spans="2:51" s="12" customFormat="1" ht="10">
      <c r="B273" s="151"/>
      <c r="D273" s="152" t="s">
        <v>246</v>
      </c>
      <c r="E273" s="153" t="s">
        <v>1</v>
      </c>
      <c r="F273" s="154" t="s">
        <v>552</v>
      </c>
      <c r="H273" s="155">
        <v>23.36</v>
      </c>
      <c r="I273" s="156"/>
      <c r="L273" s="151"/>
      <c r="M273" s="157"/>
      <c r="T273" s="158"/>
      <c r="AT273" s="153" t="s">
        <v>246</v>
      </c>
      <c r="AU273" s="153" t="s">
        <v>83</v>
      </c>
      <c r="AV273" s="12" t="s">
        <v>83</v>
      </c>
      <c r="AW273" s="12" t="s">
        <v>30</v>
      </c>
      <c r="AX273" s="12" t="s">
        <v>81</v>
      </c>
      <c r="AY273" s="153" t="s">
        <v>116</v>
      </c>
    </row>
    <row r="274" spans="2:65" s="1" customFormat="1" ht="16.5" customHeight="1">
      <c r="B274" s="31"/>
      <c r="C274" s="126" t="s">
        <v>553</v>
      </c>
      <c r="D274" s="126" t="s">
        <v>117</v>
      </c>
      <c r="E274" s="127" t="s">
        <v>554</v>
      </c>
      <c r="F274" s="128" t="s">
        <v>555</v>
      </c>
      <c r="G274" s="129" t="s">
        <v>189</v>
      </c>
      <c r="H274" s="130">
        <v>121.4</v>
      </c>
      <c r="I274" s="131"/>
      <c r="J274" s="132">
        <f>ROUND(I274*H274,2)</f>
        <v>0</v>
      </c>
      <c r="K274" s="133"/>
      <c r="L274" s="31"/>
      <c r="M274" s="134" t="s">
        <v>1</v>
      </c>
      <c r="N274" s="135" t="s">
        <v>38</v>
      </c>
      <c r="P274" s="136">
        <f>O274*H274</f>
        <v>0</v>
      </c>
      <c r="Q274" s="136">
        <v>0</v>
      </c>
      <c r="R274" s="136">
        <f>Q274*H274</f>
        <v>0</v>
      </c>
      <c r="S274" s="136">
        <v>0.0026</v>
      </c>
      <c r="T274" s="137">
        <f>S274*H274</f>
        <v>0.31564</v>
      </c>
      <c r="AR274" s="138" t="s">
        <v>144</v>
      </c>
      <c r="AT274" s="138" t="s">
        <v>117</v>
      </c>
      <c r="AU274" s="138" t="s">
        <v>83</v>
      </c>
      <c r="AY274" s="16" t="s">
        <v>116</v>
      </c>
      <c r="BE274" s="139">
        <f>IF(N274="základní",J274,0)</f>
        <v>0</v>
      </c>
      <c r="BF274" s="139">
        <f>IF(N274="snížená",J274,0)</f>
        <v>0</v>
      </c>
      <c r="BG274" s="139">
        <f>IF(N274="zákl. přenesená",J274,0)</f>
        <v>0</v>
      </c>
      <c r="BH274" s="139">
        <f>IF(N274="sníž. přenesená",J274,0)</f>
        <v>0</v>
      </c>
      <c r="BI274" s="139">
        <f>IF(N274="nulová",J274,0)</f>
        <v>0</v>
      </c>
      <c r="BJ274" s="16" t="s">
        <v>81</v>
      </c>
      <c r="BK274" s="139">
        <f>ROUND(I274*H274,2)</f>
        <v>0</v>
      </c>
      <c r="BL274" s="16" t="s">
        <v>144</v>
      </c>
      <c r="BM274" s="138" t="s">
        <v>556</v>
      </c>
    </row>
    <row r="275" spans="2:51" s="12" customFormat="1" ht="10">
      <c r="B275" s="151"/>
      <c r="D275" s="152" t="s">
        <v>246</v>
      </c>
      <c r="E275" s="153" t="s">
        <v>1</v>
      </c>
      <c r="F275" s="154" t="s">
        <v>547</v>
      </c>
      <c r="H275" s="155">
        <v>121.4</v>
      </c>
      <c r="I275" s="156"/>
      <c r="L275" s="151"/>
      <c r="M275" s="157"/>
      <c r="T275" s="158"/>
      <c r="AT275" s="153" t="s">
        <v>246</v>
      </c>
      <c r="AU275" s="153" t="s">
        <v>83</v>
      </c>
      <c r="AV275" s="12" t="s">
        <v>83</v>
      </c>
      <c r="AW275" s="12" t="s">
        <v>30</v>
      </c>
      <c r="AX275" s="12" t="s">
        <v>81</v>
      </c>
      <c r="AY275" s="153" t="s">
        <v>116</v>
      </c>
    </row>
    <row r="276" spans="2:65" s="1" customFormat="1" ht="16.5" customHeight="1">
      <c r="B276" s="31"/>
      <c r="C276" s="126" t="s">
        <v>557</v>
      </c>
      <c r="D276" s="126" t="s">
        <v>117</v>
      </c>
      <c r="E276" s="127" t="s">
        <v>558</v>
      </c>
      <c r="F276" s="128" t="s">
        <v>559</v>
      </c>
      <c r="G276" s="129" t="s">
        <v>189</v>
      </c>
      <c r="H276" s="130">
        <v>1.5</v>
      </c>
      <c r="I276" s="131"/>
      <c r="J276" s="132">
        <f>ROUND(I276*H276,2)</f>
        <v>0</v>
      </c>
      <c r="K276" s="133"/>
      <c r="L276" s="31"/>
      <c r="M276" s="134" t="s">
        <v>1</v>
      </c>
      <c r="N276" s="135" t="s">
        <v>38</v>
      </c>
      <c r="P276" s="136">
        <f>O276*H276</f>
        <v>0</v>
      </c>
      <c r="Q276" s="136">
        <v>0</v>
      </c>
      <c r="R276" s="136">
        <f>Q276*H276</f>
        <v>0</v>
      </c>
      <c r="S276" s="136">
        <v>0.00394</v>
      </c>
      <c r="T276" s="137">
        <f>S276*H276</f>
        <v>0.00591</v>
      </c>
      <c r="AR276" s="138" t="s">
        <v>144</v>
      </c>
      <c r="AT276" s="138" t="s">
        <v>117</v>
      </c>
      <c r="AU276" s="138" t="s">
        <v>83</v>
      </c>
      <c r="AY276" s="16" t="s">
        <v>116</v>
      </c>
      <c r="BE276" s="139">
        <f>IF(N276="základní",J276,0)</f>
        <v>0</v>
      </c>
      <c r="BF276" s="139">
        <f>IF(N276="snížená",J276,0)</f>
        <v>0</v>
      </c>
      <c r="BG276" s="139">
        <f>IF(N276="zákl. přenesená",J276,0)</f>
        <v>0</v>
      </c>
      <c r="BH276" s="139">
        <f>IF(N276="sníž. přenesená",J276,0)</f>
        <v>0</v>
      </c>
      <c r="BI276" s="139">
        <f>IF(N276="nulová",J276,0)</f>
        <v>0</v>
      </c>
      <c r="BJ276" s="16" t="s">
        <v>81</v>
      </c>
      <c r="BK276" s="139">
        <f>ROUND(I276*H276,2)</f>
        <v>0</v>
      </c>
      <c r="BL276" s="16" t="s">
        <v>144</v>
      </c>
      <c r="BM276" s="138" t="s">
        <v>560</v>
      </c>
    </row>
    <row r="277" spans="2:51" s="12" customFormat="1" ht="10">
      <c r="B277" s="151"/>
      <c r="D277" s="152" t="s">
        <v>246</v>
      </c>
      <c r="E277" s="153" t="s">
        <v>1</v>
      </c>
      <c r="F277" s="154" t="s">
        <v>561</v>
      </c>
      <c r="H277" s="155">
        <v>1.5</v>
      </c>
      <c r="I277" s="156"/>
      <c r="L277" s="151"/>
      <c r="M277" s="157"/>
      <c r="T277" s="158"/>
      <c r="AT277" s="153" t="s">
        <v>246</v>
      </c>
      <c r="AU277" s="153" t="s">
        <v>83</v>
      </c>
      <c r="AV277" s="12" t="s">
        <v>83</v>
      </c>
      <c r="AW277" s="12" t="s">
        <v>30</v>
      </c>
      <c r="AX277" s="12" t="s">
        <v>81</v>
      </c>
      <c r="AY277" s="153" t="s">
        <v>116</v>
      </c>
    </row>
    <row r="278" spans="2:65" s="1" customFormat="1" ht="21.75" customHeight="1">
      <c r="B278" s="31"/>
      <c r="C278" s="126" t="s">
        <v>562</v>
      </c>
      <c r="D278" s="126" t="s">
        <v>117</v>
      </c>
      <c r="E278" s="127" t="s">
        <v>563</v>
      </c>
      <c r="F278" s="128" t="s">
        <v>564</v>
      </c>
      <c r="G278" s="129" t="s">
        <v>189</v>
      </c>
      <c r="H278" s="130">
        <v>120.5</v>
      </c>
      <c r="I278" s="131"/>
      <c r="J278" s="132">
        <f>ROUND(I278*H278,2)</f>
        <v>0</v>
      </c>
      <c r="K278" s="133"/>
      <c r="L278" s="31"/>
      <c r="M278" s="134" t="s">
        <v>1</v>
      </c>
      <c r="N278" s="135" t="s">
        <v>38</v>
      </c>
      <c r="P278" s="136">
        <f>O278*H278</f>
        <v>0</v>
      </c>
      <c r="Q278" s="136">
        <v>0.00182</v>
      </c>
      <c r="R278" s="136">
        <f>Q278*H278</f>
        <v>0.21931</v>
      </c>
      <c r="S278" s="136">
        <v>0</v>
      </c>
      <c r="T278" s="137">
        <f>S278*H278</f>
        <v>0</v>
      </c>
      <c r="AR278" s="138" t="s">
        <v>144</v>
      </c>
      <c r="AT278" s="138" t="s">
        <v>117</v>
      </c>
      <c r="AU278" s="138" t="s">
        <v>83</v>
      </c>
      <c r="AY278" s="16" t="s">
        <v>116</v>
      </c>
      <c r="BE278" s="139">
        <f>IF(N278="základní",J278,0)</f>
        <v>0</v>
      </c>
      <c r="BF278" s="139">
        <f>IF(N278="snížená",J278,0)</f>
        <v>0</v>
      </c>
      <c r="BG278" s="139">
        <f>IF(N278="zákl. přenesená",J278,0)</f>
        <v>0</v>
      </c>
      <c r="BH278" s="139">
        <f>IF(N278="sníž. přenesená",J278,0)</f>
        <v>0</v>
      </c>
      <c r="BI278" s="139">
        <f>IF(N278="nulová",J278,0)</f>
        <v>0</v>
      </c>
      <c r="BJ278" s="16" t="s">
        <v>81</v>
      </c>
      <c r="BK278" s="139">
        <f>ROUND(I278*H278,2)</f>
        <v>0</v>
      </c>
      <c r="BL278" s="16" t="s">
        <v>144</v>
      </c>
      <c r="BM278" s="138" t="s">
        <v>565</v>
      </c>
    </row>
    <row r="279" spans="2:51" s="13" customFormat="1" ht="10">
      <c r="B279" s="170"/>
      <c r="D279" s="152" t="s">
        <v>246</v>
      </c>
      <c r="E279" s="171" t="s">
        <v>1</v>
      </c>
      <c r="F279" s="172" t="s">
        <v>566</v>
      </c>
      <c r="H279" s="171" t="s">
        <v>1</v>
      </c>
      <c r="I279" s="173"/>
      <c r="L279" s="170"/>
      <c r="M279" s="174"/>
      <c r="T279" s="175"/>
      <c r="AT279" s="171" t="s">
        <v>246</v>
      </c>
      <c r="AU279" s="171" t="s">
        <v>83</v>
      </c>
      <c r="AV279" s="13" t="s">
        <v>81</v>
      </c>
      <c r="AW279" s="13" t="s">
        <v>30</v>
      </c>
      <c r="AX279" s="13" t="s">
        <v>73</v>
      </c>
      <c r="AY279" s="171" t="s">
        <v>116</v>
      </c>
    </row>
    <row r="280" spans="2:51" s="12" customFormat="1" ht="10">
      <c r="B280" s="151"/>
      <c r="D280" s="152" t="s">
        <v>246</v>
      </c>
      <c r="E280" s="153" t="s">
        <v>1</v>
      </c>
      <c r="F280" s="154" t="s">
        <v>567</v>
      </c>
      <c r="H280" s="155">
        <v>120.5</v>
      </c>
      <c r="I280" s="156"/>
      <c r="L280" s="151"/>
      <c r="M280" s="157"/>
      <c r="T280" s="158"/>
      <c r="AT280" s="153" t="s">
        <v>246</v>
      </c>
      <c r="AU280" s="153" t="s">
        <v>83</v>
      </c>
      <c r="AV280" s="12" t="s">
        <v>83</v>
      </c>
      <c r="AW280" s="12" t="s">
        <v>30</v>
      </c>
      <c r="AX280" s="12" t="s">
        <v>73</v>
      </c>
      <c r="AY280" s="153" t="s">
        <v>116</v>
      </c>
    </row>
    <row r="281" spans="2:51" s="14" customFormat="1" ht="10">
      <c r="B281" s="176"/>
      <c r="D281" s="152" t="s">
        <v>246</v>
      </c>
      <c r="E281" s="177" t="s">
        <v>1</v>
      </c>
      <c r="F281" s="178" t="s">
        <v>300</v>
      </c>
      <c r="H281" s="179">
        <v>120.5</v>
      </c>
      <c r="I281" s="180"/>
      <c r="L281" s="176"/>
      <c r="M281" s="181"/>
      <c r="T281" s="182"/>
      <c r="AT281" s="177" t="s">
        <v>246</v>
      </c>
      <c r="AU281" s="177" t="s">
        <v>83</v>
      </c>
      <c r="AV281" s="14" t="s">
        <v>121</v>
      </c>
      <c r="AW281" s="14" t="s">
        <v>30</v>
      </c>
      <c r="AX281" s="14" t="s">
        <v>81</v>
      </c>
      <c r="AY281" s="177" t="s">
        <v>116</v>
      </c>
    </row>
    <row r="282" spans="2:65" s="1" customFormat="1" ht="24.15" customHeight="1">
      <c r="B282" s="31"/>
      <c r="C282" s="126" t="s">
        <v>568</v>
      </c>
      <c r="D282" s="126" t="s">
        <v>117</v>
      </c>
      <c r="E282" s="127" t="s">
        <v>569</v>
      </c>
      <c r="F282" s="128" t="s">
        <v>570</v>
      </c>
      <c r="G282" s="129" t="s">
        <v>189</v>
      </c>
      <c r="H282" s="130">
        <v>23</v>
      </c>
      <c r="I282" s="131"/>
      <c r="J282" s="132">
        <f>ROUND(I282*H282,2)</f>
        <v>0</v>
      </c>
      <c r="K282" s="133"/>
      <c r="L282" s="31"/>
      <c r="M282" s="134" t="s">
        <v>1</v>
      </c>
      <c r="N282" s="135" t="s">
        <v>38</v>
      </c>
      <c r="P282" s="136">
        <f>O282*H282</f>
        <v>0</v>
      </c>
      <c r="Q282" s="136">
        <v>0.00218</v>
      </c>
      <c r="R282" s="136">
        <f>Q282*H282</f>
        <v>0.050140000000000004</v>
      </c>
      <c r="S282" s="136">
        <v>0</v>
      </c>
      <c r="T282" s="137">
        <f>S282*H282</f>
        <v>0</v>
      </c>
      <c r="AR282" s="138" t="s">
        <v>144</v>
      </c>
      <c r="AT282" s="138" t="s">
        <v>117</v>
      </c>
      <c r="AU282" s="138" t="s">
        <v>83</v>
      </c>
      <c r="AY282" s="16" t="s">
        <v>116</v>
      </c>
      <c r="BE282" s="139">
        <f>IF(N282="základní",J282,0)</f>
        <v>0</v>
      </c>
      <c r="BF282" s="139">
        <f>IF(N282="snížená",J282,0)</f>
        <v>0</v>
      </c>
      <c r="BG282" s="139">
        <f>IF(N282="zákl. přenesená",J282,0)</f>
        <v>0</v>
      </c>
      <c r="BH282" s="139">
        <f>IF(N282="sníž. přenesená",J282,0)</f>
        <v>0</v>
      </c>
      <c r="BI282" s="139">
        <f>IF(N282="nulová",J282,0)</f>
        <v>0</v>
      </c>
      <c r="BJ282" s="16" t="s">
        <v>81</v>
      </c>
      <c r="BK282" s="139">
        <f>ROUND(I282*H282,2)</f>
        <v>0</v>
      </c>
      <c r="BL282" s="16" t="s">
        <v>144</v>
      </c>
      <c r="BM282" s="138" t="s">
        <v>571</v>
      </c>
    </row>
    <row r="283" spans="2:51" s="12" customFormat="1" ht="10">
      <c r="B283" s="151"/>
      <c r="D283" s="152" t="s">
        <v>246</v>
      </c>
      <c r="E283" s="153" t="s">
        <v>1</v>
      </c>
      <c r="F283" s="154" t="s">
        <v>572</v>
      </c>
      <c r="H283" s="155">
        <v>23</v>
      </c>
      <c r="I283" s="156"/>
      <c r="L283" s="151"/>
      <c r="M283" s="157"/>
      <c r="T283" s="158"/>
      <c r="AT283" s="153" t="s">
        <v>246</v>
      </c>
      <c r="AU283" s="153" t="s">
        <v>83</v>
      </c>
      <c r="AV283" s="12" t="s">
        <v>83</v>
      </c>
      <c r="AW283" s="12" t="s">
        <v>30</v>
      </c>
      <c r="AX283" s="12" t="s">
        <v>81</v>
      </c>
      <c r="AY283" s="153" t="s">
        <v>116</v>
      </c>
    </row>
    <row r="284" spans="2:65" s="1" customFormat="1" ht="24.15" customHeight="1">
      <c r="B284" s="31"/>
      <c r="C284" s="126" t="s">
        <v>573</v>
      </c>
      <c r="D284" s="126" t="s">
        <v>117</v>
      </c>
      <c r="E284" s="127" t="s">
        <v>574</v>
      </c>
      <c r="F284" s="128" t="s">
        <v>575</v>
      </c>
      <c r="G284" s="129" t="s">
        <v>189</v>
      </c>
      <c r="H284" s="130">
        <v>120.5</v>
      </c>
      <c r="I284" s="131"/>
      <c r="J284" s="132">
        <f>ROUND(I284*H284,2)</f>
        <v>0</v>
      </c>
      <c r="K284" s="133"/>
      <c r="L284" s="31"/>
      <c r="M284" s="134" t="s">
        <v>1</v>
      </c>
      <c r="N284" s="135" t="s">
        <v>38</v>
      </c>
      <c r="P284" s="136">
        <f>O284*H284</f>
        <v>0</v>
      </c>
      <c r="Q284" s="136">
        <v>0.00228</v>
      </c>
      <c r="R284" s="136">
        <f>Q284*H284</f>
        <v>0.27474</v>
      </c>
      <c r="S284" s="136">
        <v>0</v>
      </c>
      <c r="T284" s="137">
        <f>S284*H284</f>
        <v>0</v>
      </c>
      <c r="AR284" s="138" t="s">
        <v>144</v>
      </c>
      <c r="AT284" s="138" t="s">
        <v>117</v>
      </c>
      <c r="AU284" s="138" t="s">
        <v>83</v>
      </c>
      <c r="AY284" s="16" t="s">
        <v>116</v>
      </c>
      <c r="BE284" s="139">
        <f>IF(N284="základní",J284,0)</f>
        <v>0</v>
      </c>
      <c r="BF284" s="139">
        <f>IF(N284="snížená",J284,0)</f>
        <v>0</v>
      </c>
      <c r="BG284" s="139">
        <f>IF(N284="zákl. přenesená",J284,0)</f>
        <v>0</v>
      </c>
      <c r="BH284" s="139">
        <f>IF(N284="sníž. přenesená",J284,0)</f>
        <v>0</v>
      </c>
      <c r="BI284" s="139">
        <f>IF(N284="nulová",J284,0)</f>
        <v>0</v>
      </c>
      <c r="BJ284" s="16" t="s">
        <v>81</v>
      </c>
      <c r="BK284" s="139">
        <f>ROUND(I284*H284,2)</f>
        <v>0</v>
      </c>
      <c r="BL284" s="16" t="s">
        <v>144</v>
      </c>
      <c r="BM284" s="138" t="s">
        <v>576</v>
      </c>
    </row>
    <row r="285" spans="2:65" s="1" customFormat="1" ht="24.15" customHeight="1">
      <c r="B285" s="31"/>
      <c r="C285" s="126" t="s">
        <v>577</v>
      </c>
      <c r="D285" s="126" t="s">
        <v>117</v>
      </c>
      <c r="E285" s="127" t="s">
        <v>578</v>
      </c>
      <c r="F285" s="128" t="s">
        <v>579</v>
      </c>
      <c r="G285" s="129" t="s">
        <v>189</v>
      </c>
      <c r="H285" s="130">
        <v>23</v>
      </c>
      <c r="I285" s="131"/>
      <c r="J285" s="132">
        <f>ROUND(I285*H285,2)</f>
        <v>0</v>
      </c>
      <c r="K285" s="133"/>
      <c r="L285" s="31"/>
      <c r="M285" s="134" t="s">
        <v>1</v>
      </c>
      <c r="N285" s="135" t="s">
        <v>38</v>
      </c>
      <c r="P285" s="136">
        <f>O285*H285</f>
        <v>0</v>
      </c>
      <c r="Q285" s="136">
        <v>0.0022</v>
      </c>
      <c r="R285" s="136">
        <f>Q285*H285</f>
        <v>0.050600000000000006</v>
      </c>
      <c r="S285" s="136">
        <v>0</v>
      </c>
      <c r="T285" s="137">
        <f>S285*H285</f>
        <v>0</v>
      </c>
      <c r="AR285" s="138" t="s">
        <v>144</v>
      </c>
      <c r="AT285" s="138" t="s">
        <v>117</v>
      </c>
      <c r="AU285" s="138" t="s">
        <v>83</v>
      </c>
      <c r="AY285" s="16" t="s">
        <v>116</v>
      </c>
      <c r="BE285" s="139">
        <f>IF(N285="základní",J285,0)</f>
        <v>0</v>
      </c>
      <c r="BF285" s="139">
        <f>IF(N285="snížená",J285,0)</f>
        <v>0</v>
      </c>
      <c r="BG285" s="139">
        <f>IF(N285="zákl. přenesená",J285,0)</f>
        <v>0</v>
      </c>
      <c r="BH285" s="139">
        <f>IF(N285="sníž. přenesená",J285,0)</f>
        <v>0</v>
      </c>
      <c r="BI285" s="139">
        <f>IF(N285="nulová",J285,0)</f>
        <v>0</v>
      </c>
      <c r="BJ285" s="16" t="s">
        <v>81</v>
      </c>
      <c r="BK285" s="139">
        <f>ROUND(I285*H285,2)</f>
        <v>0</v>
      </c>
      <c r="BL285" s="16" t="s">
        <v>144</v>
      </c>
      <c r="BM285" s="138" t="s">
        <v>580</v>
      </c>
    </row>
    <row r="286" spans="2:51" s="12" customFormat="1" ht="10">
      <c r="B286" s="151"/>
      <c r="D286" s="152" t="s">
        <v>246</v>
      </c>
      <c r="E286" s="153" t="s">
        <v>1</v>
      </c>
      <c r="F286" s="154" t="s">
        <v>572</v>
      </c>
      <c r="H286" s="155">
        <v>23</v>
      </c>
      <c r="I286" s="156"/>
      <c r="L286" s="151"/>
      <c r="M286" s="157"/>
      <c r="T286" s="158"/>
      <c r="AT286" s="153" t="s">
        <v>246</v>
      </c>
      <c r="AU286" s="153" t="s">
        <v>83</v>
      </c>
      <c r="AV286" s="12" t="s">
        <v>83</v>
      </c>
      <c r="AW286" s="12" t="s">
        <v>30</v>
      </c>
      <c r="AX286" s="12" t="s">
        <v>81</v>
      </c>
      <c r="AY286" s="153" t="s">
        <v>116</v>
      </c>
    </row>
    <row r="287" spans="2:65" s="1" customFormat="1" ht="16.5" customHeight="1">
      <c r="B287" s="31"/>
      <c r="C287" s="126" t="s">
        <v>581</v>
      </c>
      <c r="D287" s="126" t="s">
        <v>117</v>
      </c>
      <c r="E287" s="127" t="s">
        <v>582</v>
      </c>
      <c r="F287" s="128" t="s">
        <v>583</v>
      </c>
      <c r="G287" s="129" t="s">
        <v>189</v>
      </c>
      <c r="H287" s="130">
        <v>23</v>
      </c>
      <c r="I287" s="131"/>
      <c r="J287" s="132">
        <f>ROUND(I287*H287,2)</f>
        <v>0</v>
      </c>
      <c r="K287" s="133"/>
      <c r="L287" s="31"/>
      <c r="M287" s="134" t="s">
        <v>1</v>
      </c>
      <c r="N287" s="135" t="s">
        <v>38</v>
      </c>
      <c r="P287" s="136">
        <f>O287*H287</f>
        <v>0</v>
      </c>
      <c r="Q287" s="136">
        <v>0.0022</v>
      </c>
      <c r="R287" s="136">
        <f>Q287*H287</f>
        <v>0.050600000000000006</v>
      </c>
      <c r="S287" s="136">
        <v>0</v>
      </c>
      <c r="T287" s="137">
        <f>S287*H287</f>
        <v>0</v>
      </c>
      <c r="AR287" s="138" t="s">
        <v>144</v>
      </c>
      <c r="AT287" s="138" t="s">
        <v>117</v>
      </c>
      <c r="AU287" s="138" t="s">
        <v>83</v>
      </c>
      <c r="AY287" s="16" t="s">
        <v>116</v>
      </c>
      <c r="BE287" s="139">
        <f>IF(N287="základní",J287,0)</f>
        <v>0</v>
      </c>
      <c r="BF287" s="139">
        <f>IF(N287="snížená",J287,0)</f>
        <v>0</v>
      </c>
      <c r="BG287" s="139">
        <f>IF(N287="zákl. přenesená",J287,0)</f>
        <v>0</v>
      </c>
      <c r="BH287" s="139">
        <f>IF(N287="sníž. přenesená",J287,0)</f>
        <v>0</v>
      </c>
      <c r="BI287" s="139">
        <f>IF(N287="nulová",J287,0)</f>
        <v>0</v>
      </c>
      <c r="BJ287" s="16" t="s">
        <v>81</v>
      </c>
      <c r="BK287" s="139">
        <f>ROUND(I287*H287,2)</f>
        <v>0</v>
      </c>
      <c r="BL287" s="16" t="s">
        <v>144</v>
      </c>
      <c r="BM287" s="138" t="s">
        <v>584</v>
      </c>
    </row>
    <row r="288" spans="2:51" s="12" customFormat="1" ht="10">
      <c r="B288" s="151"/>
      <c r="D288" s="152" t="s">
        <v>246</v>
      </c>
      <c r="E288" s="153" t="s">
        <v>1</v>
      </c>
      <c r="F288" s="154" t="s">
        <v>572</v>
      </c>
      <c r="H288" s="155">
        <v>23</v>
      </c>
      <c r="I288" s="156"/>
      <c r="L288" s="151"/>
      <c r="M288" s="157"/>
      <c r="T288" s="158"/>
      <c r="AT288" s="153" t="s">
        <v>246</v>
      </c>
      <c r="AU288" s="153" t="s">
        <v>83</v>
      </c>
      <c r="AV288" s="12" t="s">
        <v>83</v>
      </c>
      <c r="AW288" s="12" t="s">
        <v>30</v>
      </c>
      <c r="AX288" s="12" t="s">
        <v>81</v>
      </c>
      <c r="AY288" s="153" t="s">
        <v>116</v>
      </c>
    </row>
    <row r="289" spans="2:65" s="1" customFormat="1" ht="16.5" customHeight="1">
      <c r="B289" s="31"/>
      <c r="C289" s="126" t="s">
        <v>585</v>
      </c>
      <c r="D289" s="126" t="s">
        <v>117</v>
      </c>
      <c r="E289" s="127" t="s">
        <v>586</v>
      </c>
      <c r="F289" s="128" t="s">
        <v>587</v>
      </c>
      <c r="G289" s="129" t="s">
        <v>189</v>
      </c>
      <c r="H289" s="130">
        <v>23</v>
      </c>
      <c r="I289" s="131"/>
      <c r="J289" s="132">
        <f>ROUND(I289*H289,2)</f>
        <v>0</v>
      </c>
      <c r="K289" s="133"/>
      <c r="L289" s="31"/>
      <c r="M289" s="134" t="s">
        <v>1</v>
      </c>
      <c r="N289" s="135" t="s">
        <v>38</v>
      </c>
      <c r="P289" s="136">
        <f>O289*H289</f>
        <v>0</v>
      </c>
      <c r="Q289" s="136">
        <v>0.00117</v>
      </c>
      <c r="R289" s="136">
        <f>Q289*H289</f>
        <v>0.02691</v>
      </c>
      <c r="S289" s="136">
        <v>0</v>
      </c>
      <c r="T289" s="137">
        <f>S289*H289</f>
        <v>0</v>
      </c>
      <c r="AR289" s="138" t="s">
        <v>144</v>
      </c>
      <c r="AT289" s="138" t="s">
        <v>117</v>
      </c>
      <c r="AU289" s="138" t="s">
        <v>83</v>
      </c>
      <c r="AY289" s="16" t="s">
        <v>116</v>
      </c>
      <c r="BE289" s="139">
        <f>IF(N289="základní",J289,0)</f>
        <v>0</v>
      </c>
      <c r="BF289" s="139">
        <f>IF(N289="snížená",J289,0)</f>
        <v>0</v>
      </c>
      <c r="BG289" s="139">
        <f>IF(N289="zákl. přenesená",J289,0)</f>
        <v>0</v>
      </c>
      <c r="BH289" s="139">
        <f>IF(N289="sníž. přenesená",J289,0)</f>
        <v>0</v>
      </c>
      <c r="BI289" s="139">
        <f>IF(N289="nulová",J289,0)</f>
        <v>0</v>
      </c>
      <c r="BJ289" s="16" t="s">
        <v>81</v>
      </c>
      <c r="BK289" s="139">
        <f>ROUND(I289*H289,2)</f>
        <v>0</v>
      </c>
      <c r="BL289" s="16" t="s">
        <v>144</v>
      </c>
      <c r="BM289" s="138" t="s">
        <v>588</v>
      </c>
    </row>
    <row r="290" spans="2:51" s="12" customFormat="1" ht="10">
      <c r="B290" s="151"/>
      <c r="D290" s="152" t="s">
        <v>246</v>
      </c>
      <c r="E290" s="153" t="s">
        <v>1</v>
      </c>
      <c r="F290" s="154" t="s">
        <v>572</v>
      </c>
      <c r="H290" s="155">
        <v>23</v>
      </c>
      <c r="I290" s="156"/>
      <c r="L290" s="151"/>
      <c r="M290" s="157"/>
      <c r="T290" s="158"/>
      <c r="AT290" s="153" t="s">
        <v>246</v>
      </c>
      <c r="AU290" s="153" t="s">
        <v>83</v>
      </c>
      <c r="AV290" s="12" t="s">
        <v>83</v>
      </c>
      <c r="AW290" s="12" t="s">
        <v>30</v>
      </c>
      <c r="AX290" s="12" t="s">
        <v>81</v>
      </c>
      <c r="AY290" s="153" t="s">
        <v>116</v>
      </c>
    </row>
    <row r="291" spans="2:65" s="1" customFormat="1" ht="24.15" customHeight="1">
      <c r="B291" s="31"/>
      <c r="C291" s="126" t="s">
        <v>589</v>
      </c>
      <c r="D291" s="126" t="s">
        <v>117</v>
      </c>
      <c r="E291" s="127" t="s">
        <v>590</v>
      </c>
      <c r="F291" s="128" t="s">
        <v>591</v>
      </c>
      <c r="G291" s="129" t="s">
        <v>189</v>
      </c>
      <c r="H291" s="130">
        <v>120.5</v>
      </c>
      <c r="I291" s="131"/>
      <c r="J291" s="132">
        <f>ROUND(I291*H291,2)</f>
        <v>0</v>
      </c>
      <c r="K291" s="133"/>
      <c r="L291" s="31"/>
      <c r="M291" s="134" t="s">
        <v>1</v>
      </c>
      <c r="N291" s="135" t="s">
        <v>38</v>
      </c>
      <c r="P291" s="136">
        <f>O291*H291</f>
        <v>0</v>
      </c>
      <c r="Q291" s="136">
        <v>0.00436</v>
      </c>
      <c r="R291" s="136">
        <f>Q291*H291</f>
        <v>0.5253800000000001</v>
      </c>
      <c r="S291" s="136">
        <v>0</v>
      </c>
      <c r="T291" s="137">
        <f>S291*H291</f>
        <v>0</v>
      </c>
      <c r="AR291" s="138" t="s">
        <v>144</v>
      </c>
      <c r="AT291" s="138" t="s">
        <v>117</v>
      </c>
      <c r="AU291" s="138" t="s">
        <v>83</v>
      </c>
      <c r="AY291" s="16" t="s">
        <v>116</v>
      </c>
      <c r="BE291" s="139">
        <f>IF(N291="základní",J291,0)</f>
        <v>0</v>
      </c>
      <c r="BF291" s="139">
        <f>IF(N291="snížená",J291,0)</f>
        <v>0</v>
      </c>
      <c r="BG291" s="139">
        <f>IF(N291="zákl. přenesená",J291,0)</f>
        <v>0</v>
      </c>
      <c r="BH291" s="139">
        <f>IF(N291="sníž. přenesená",J291,0)</f>
        <v>0</v>
      </c>
      <c r="BI291" s="139">
        <f>IF(N291="nulová",J291,0)</f>
        <v>0</v>
      </c>
      <c r="BJ291" s="16" t="s">
        <v>81</v>
      </c>
      <c r="BK291" s="139">
        <f>ROUND(I291*H291,2)</f>
        <v>0</v>
      </c>
      <c r="BL291" s="16" t="s">
        <v>144</v>
      </c>
      <c r="BM291" s="138" t="s">
        <v>592</v>
      </c>
    </row>
    <row r="292" spans="2:51" s="12" customFormat="1" ht="10">
      <c r="B292" s="151"/>
      <c r="D292" s="152" t="s">
        <v>246</v>
      </c>
      <c r="E292" s="153" t="s">
        <v>1</v>
      </c>
      <c r="F292" s="154" t="s">
        <v>593</v>
      </c>
      <c r="H292" s="155">
        <v>120.5</v>
      </c>
      <c r="I292" s="156"/>
      <c r="L292" s="151"/>
      <c r="M292" s="157"/>
      <c r="T292" s="158"/>
      <c r="AT292" s="153" t="s">
        <v>246</v>
      </c>
      <c r="AU292" s="153" t="s">
        <v>83</v>
      </c>
      <c r="AV292" s="12" t="s">
        <v>83</v>
      </c>
      <c r="AW292" s="12" t="s">
        <v>30</v>
      </c>
      <c r="AX292" s="12" t="s">
        <v>81</v>
      </c>
      <c r="AY292" s="153" t="s">
        <v>116</v>
      </c>
    </row>
    <row r="293" spans="2:65" s="1" customFormat="1" ht="24.15" customHeight="1">
      <c r="B293" s="31"/>
      <c r="C293" s="126" t="s">
        <v>594</v>
      </c>
      <c r="D293" s="126" t="s">
        <v>117</v>
      </c>
      <c r="E293" s="127" t="s">
        <v>595</v>
      </c>
      <c r="F293" s="128" t="s">
        <v>596</v>
      </c>
      <c r="G293" s="129" t="s">
        <v>189</v>
      </c>
      <c r="H293" s="130">
        <v>120.5</v>
      </c>
      <c r="I293" s="131"/>
      <c r="J293" s="132">
        <f>ROUND(I293*H293,2)</f>
        <v>0</v>
      </c>
      <c r="K293" s="133"/>
      <c r="L293" s="31"/>
      <c r="M293" s="134" t="s">
        <v>1</v>
      </c>
      <c r="N293" s="135" t="s">
        <v>38</v>
      </c>
      <c r="P293" s="136">
        <f>O293*H293</f>
        <v>0</v>
      </c>
      <c r="Q293" s="136">
        <v>0.00169</v>
      </c>
      <c r="R293" s="136">
        <f>Q293*H293</f>
        <v>0.20364500000000002</v>
      </c>
      <c r="S293" s="136">
        <v>0</v>
      </c>
      <c r="T293" s="137">
        <f>S293*H293</f>
        <v>0</v>
      </c>
      <c r="AR293" s="138" t="s">
        <v>144</v>
      </c>
      <c r="AT293" s="138" t="s">
        <v>117</v>
      </c>
      <c r="AU293" s="138" t="s">
        <v>83</v>
      </c>
      <c r="AY293" s="16" t="s">
        <v>116</v>
      </c>
      <c r="BE293" s="139">
        <f>IF(N293="základní",J293,0)</f>
        <v>0</v>
      </c>
      <c r="BF293" s="139">
        <f>IF(N293="snížená",J293,0)</f>
        <v>0</v>
      </c>
      <c r="BG293" s="139">
        <f>IF(N293="zákl. přenesená",J293,0)</f>
        <v>0</v>
      </c>
      <c r="BH293" s="139">
        <f>IF(N293="sníž. přenesená",J293,0)</f>
        <v>0</v>
      </c>
      <c r="BI293" s="139">
        <f>IF(N293="nulová",J293,0)</f>
        <v>0</v>
      </c>
      <c r="BJ293" s="16" t="s">
        <v>81</v>
      </c>
      <c r="BK293" s="139">
        <f>ROUND(I293*H293,2)</f>
        <v>0</v>
      </c>
      <c r="BL293" s="16" t="s">
        <v>144</v>
      </c>
      <c r="BM293" s="138" t="s">
        <v>597</v>
      </c>
    </row>
    <row r="294" spans="2:65" s="1" customFormat="1" ht="24.15" customHeight="1">
      <c r="B294" s="31"/>
      <c r="C294" s="126" t="s">
        <v>598</v>
      </c>
      <c r="D294" s="126" t="s">
        <v>117</v>
      </c>
      <c r="E294" s="127" t="s">
        <v>599</v>
      </c>
      <c r="F294" s="128" t="s">
        <v>600</v>
      </c>
      <c r="G294" s="129" t="s">
        <v>289</v>
      </c>
      <c r="H294" s="130">
        <v>6</v>
      </c>
      <c r="I294" s="131"/>
      <c r="J294" s="132">
        <f>ROUND(I294*H294,2)</f>
        <v>0</v>
      </c>
      <c r="K294" s="133"/>
      <c r="L294" s="31"/>
      <c r="M294" s="134" t="s">
        <v>1</v>
      </c>
      <c r="N294" s="135" t="s">
        <v>38</v>
      </c>
      <c r="P294" s="136">
        <f>O294*H294</f>
        <v>0</v>
      </c>
      <c r="Q294" s="136">
        <v>0.00036</v>
      </c>
      <c r="R294" s="136">
        <f>Q294*H294</f>
        <v>0.00216</v>
      </c>
      <c r="S294" s="136">
        <v>0</v>
      </c>
      <c r="T294" s="137">
        <f>S294*H294</f>
        <v>0</v>
      </c>
      <c r="AR294" s="138" t="s">
        <v>144</v>
      </c>
      <c r="AT294" s="138" t="s">
        <v>117</v>
      </c>
      <c r="AU294" s="138" t="s">
        <v>83</v>
      </c>
      <c r="AY294" s="16" t="s">
        <v>116</v>
      </c>
      <c r="BE294" s="139">
        <f>IF(N294="základní",J294,0)</f>
        <v>0</v>
      </c>
      <c r="BF294" s="139">
        <f>IF(N294="snížená",J294,0)</f>
        <v>0</v>
      </c>
      <c r="BG294" s="139">
        <f>IF(N294="zákl. přenesená",J294,0)</f>
        <v>0</v>
      </c>
      <c r="BH294" s="139">
        <f>IF(N294="sníž. přenesená",J294,0)</f>
        <v>0</v>
      </c>
      <c r="BI294" s="139">
        <f>IF(N294="nulová",J294,0)</f>
        <v>0</v>
      </c>
      <c r="BJ294" s="16" t="s">
        <v>81</v>
      </c>
      <c r="BK294" s="139">
        <f>ROUND(I294*H294,2)</f>
        <v>0</v>
      </c>
      <c r="BL294" s="16" t="s">
        <v>144</v>
      </c>
      <c r="BM294" s="138" t="s">
        <v>601</v>
      </c>
    </row>
    <row r="295" spans="2:65" s="1" customFormat="1" ht="24.15" customHeight="1">
      <c r="B295" s="31"/>
      <c r="C295" s="126" t="s">
        <v>602</v>
      </c>
      <c r="D295" s="126" t="s">
        <v>117</v>
      </c>
      <c r="E295" s="127" t="s">
        <v>603</v>
      </c>
      <c r="F295" s="128" t="s">
        <v>604</v>
      </c>
      <c r="G295" s="129" t="s">
        <v>189</v>
      </c>
      <c r="H295" s="130">
        <v>4.5</v>
      </c>
      <c r="I295" s="131"/>
      <c r="J295" s="132">
        <f>ROUND(I295*H295,2)</f>
        <v>0</v>
      </c>
      <c r="K295" s="133"/>
      <c r="L295" s="31"/>
      <c r="M295" s="134" t="s">
        <v>1</v>
      </c>
      <c r="N295" s="135" t="s">
        <v>38</v>
      </c>
      <c r="P295" s="136">
        <f>O295*H295</f>
        <v>0</v>
      </c>
      <c r="Q295" s="136">
        <v>0.00217</v>
      </c>
      <c r="R295" s="136">
        <f>Q295*H295</f>
        <v>0.009765</v>
      </c>
      <c r="S295" s="136">
        <v>0</v>
      </c>
      <c r="T295" s="137">
        <f>S295*H295</f>
        <v>0</v>
      </c>
      <c r="AR295" s="138" t="s">
        <v>144</v>
      </c>
      <c r="AT295" s="138" t="s">
        <v>117</v>
      </c>
      <c r="AU295" s="138" t="s">
        <v>83</v>
      </c>
      <c r="AY295" s="16" t="s">
        <v>116</v>
      </c>
      <c r="BE295" s="139">
        <f>IF(N295="základní",J295,0)</f>
        <v>0</v>
      </c>
      <c r="BF295" s="139">
        <f>IF(N295="snížená",J295,0)</f>
        <v>0</v>
      </c>
      <c r="BG295" s="139">
        <f>IF(N295="zákl. přenesená",J295,0)</f>
        <v>0</v>
      </c>
      <c r="BH295" s="139">
        <f>IF(N295="sníž. přenesená",J295,0)</f>
        <v>0</v>
      </c>
      <c r="BI295" s="139">
        <f>IF(N295="nulová",J295,0)</f>
        <v>0</v>
      </c>
      <c r="BJ295" s="16" t="s">
        <v>81</v>
      </c>
      <c r="BK295" s="139">
        <f>ROUND(I295*H295,2)</f>
        <v>0</v>
      </c>
      <c r="BL295" s="16" t="s">
        <v>144</v>
      </c>
      <c r="BM295" s="138" t="s">
        <v>605</v>
      </c>
    </row>
    <row r="296" spans="2:65" s="1" customFormat="1" ht="21.75" customHeight="1">
      <c r="B296" s="31"/>
      <c r="C296" s="126" t="s">
        <v>606</v>
      </c>
      <c r="D296" s="126" t="s">
        <v>117</v>
      </c>
      <c r="E296" s="127" t="s">
        <v>607</v>
      </c>
      <c r="F296" s="128" t="s">
        <v>608</v>
      </c>
      <c r="G296" s="129" t="s">
        <v>120</v>
      </c>
      <c r="H296" s="130">
        <v>4</v>
      </c>
      <c r="I296" s="131"/>
      <c r="J296" s="132">
        <f>ROUND(I296*H296,2)</f>
        <v>0</v>
      </c>
      <c r="K296" s="133"/>
      <c r="L296" s="31"/>
      <c r="M296" s="134" t="s">
        <v>1</v>
      </c>
      <c r="N296" s="135" t="s">
        <v>38</v>
      </c>
      <c r="P296" s="136">
        <f>O296*H296</f>
        <v>0</v>
      </c>
      <c r="Q296" s="136">
        <v>0</v>
      </c>
      <c r="R296" s="136">
        <f>Q296*H296</f>
        <v>0</v>
      </c>
      <c r="S296" s="136">
        <v>0</v>
      </c>
      <c r="T296" s="137">
        <f>S296*H296</f>
        <v>0</v>
      </c>
      <c r="AR296" s="138" t="s">
        <v>144</v>
      </c>
      <c r="AT296" s="138" t="s">
        <v>117</v>
      </c>
      <c r="AU296" s="138" t="s">
        <v>83</v>
      </c>
      <c r="AY296" s="16" t="s">
        <v>116</v>
      </c>
      <c r="BE296" s="139">
        <f>IF(N296="základní",J296,0)</f>
        <v>0</v>
      </c>
      <c r="BF296" s="139">
        <f>IF(N296="snížená",J296,0)</f>
        <v>0</v>
      </c>
      <c r="BG296" s="139">
        <f>IF(N296="zákl. přenesená",J296,0)</f>
        <v>0</v>
      </c>
      <c r="BH296" s="139">
        <f>IF(N296="sníž. přenesená",J296,0)</f>
        <v>0</v>
      </c>
      <c r="BI296" s="139">
        <f>IF(N296="nulová",J296,0)</f>
        <v>0</v>
      </c>
      <c r="BJ296" s="16" t="s">
        <v>81</v>
      </c>
      <c r="BK296" s="139">
        <f>ROUND(I296*H296,2)</f>
        <v>0</v>
      </c>
      <c r="BL296" s="16" t="s">
        <v>144</v>
      </c>
      <c r="BM296" s="138" t="s">
        <v>609</v>
      </c>
    </row>
    <row r="297" spans="2:65" s="1" customFormat="1" ht="24.15" customHeight="1">
      <c r="B297" s="31"/>
      <c r="C297" s="126" t="s">
        <v>610</v>
      </c>
      <c r="D297" s="126" t="s">
        <v>117</v>
      </c>
      <c r="E297" s="127" t="s">
        <v>611</v>
      </c>
      <c r="F297" s="128" t="s">
        <v>612</v>
      </c>
      <c r="G297" s="129" t="s">
        <v>385</v>
      </c>
      <c r="H297" s="183"/>
      <c r="I297" s="131"/>
      <c r="J297" s="132">
        <f>ROUND(I297*H297,2)</f>
        <v>0</v>
      </c>
      <c r="K297" s="133"/>
      <c r="L297" s="31"/>
      <c r="M297" s="134" t="s">
        <v>1</v>
      </c>
      <c r="N297" s="135" t="s">
        <v>38</v>
      </c>
      <c r="P297" s="136">
        <f>O297*H297</f>
        <v>0</v>
      </c>
      <c r="Q297" s="136">
        <v>0</v>
      </c>
      <c r="R297" s="136">
        <f>Q297*H297</f>
        <v>0</v>
      </c>
      <c r="S297" s="136">
        <v>0</v>
      </c>
      <c r="T297" s="137">
        <f>S297*H297</f>
        <v>0</v>
      </c>
      <c r="AR297" s="138" t="s">
        <v>144</v>
      </c>
      <c r="AT297" s="138" t="s">
        <v>117</v>
      </c>
      <c r="AU297" s="138" t="s">
        <v>83</v>
      </c>
      <c r="AY297" s="16" t="s">
        <v>116</v>
      </c>
      <c r="BE297" s="139">
        <f>IF(N297="základní",J297,0)</f>
        <v>0</v>
      </c>
      <c r="BF297" s="139">
        <f>IF(N297="snížená",J297,0)</f>
        <v>0</v>
      </c>
      <c r="BG297" s="139">
        <f>IF(N297="zákl. přenesená",J297,0)</f>
        <v>0</v>
      </c>
      <c r="BH297" s="139">
        <f>IF(N297="sníž. přenesená",J297,0)</f>
        <v>0</v>
      </c>
      <c r="BI297" s="139">
        <f>IF(N297="nulová",J297,0)</f>
        <v>0</v>
      </c>
      <c r="BJ297" s="16" t="s">
        <v>81</v>
      </c>
      <c r="BK297" s="139">
        <f>ROUND(I297*H297,2)</f>
        <v>0</v>
      </c>
      <c r="BL297" s="16" t="s">
        <v>144</v>
      </c>
      <c r="BM297" s="138" t="s">
        <v>613</v>
      </c>
    </row>
    <row r="298" spans="2:63" s="10" customFormat="1" ht="22.75" customHeight="1">
      <c r="B298" s="116"/>
      <c r="D298" s="117" t="s">
        <v>72</v>
      </c>
      <c r="E298" s="149" t="s">
        <v>614</v>
      </c>
      <c r="F298" s="149" t="s">
        <v>615</v>
      </c>
      <c r="I298" s="119"/>
      <c r="J298" s="150">
        <f>BK298</f>
        <v>0</v>
      </c>
      <c r="L298" s="116"/>
      <c r="M298" s="121"/>
      <c r="P298" s="122">
        <f>SUM(P299:P314)</f>
        <v>0</v>
      </c>
      <c r="R298" s="122">
        <f>SUM(R299:R314)</f>
        <v>0.33155100000000004</v>
      </c>
      <c r="T298" s="123">
        <f>SUM(T299:T314)</f>
        <v>0.33299999999999996</v>
      </c>
      <c r="AR298" s="117" t="s">
        <v>83</v>
      </c>
      <c r="AT298" s="124" t="s">
        <v>72</v>
      </c>
      <c r="AU298" s="124" t="s">
        <v>81</v>
      </c>
      <c r="AY298" s="117" t="s">
        <v>116</v>
      </c>
      <c r="BK298" s="125">
        <f>SUM(BK299:BK314)</f>
        <v>0</v>
      </c>
    </row>
    <row r="299" spans="2:65" s="1" customFormat="1" ht="16.5" customHeight="1">
      <c r="B299" s="31"/>
      <c r="C299" s="126" t="s">
        <v>616</v>
      </c>
      <c r="D299" s="126" t="s">
        <v>117</v>
      </c>
      <c r="E299" s="127" t="s">
        <v>617</v>
      </c>
      <c r="F299" s="128" t="s">
        <v>618</v>
      </c>
      <c r="G299" s="129" t="s">
        <v>189</v>
      </c>
      <c r="H299" s="130">
        <v>155.8</v>
      </c>
      <c r="I299" s="131"/>
      <c r="J299" s="132">
        <f>ROUND(I299*H299,2)</f>
        <v>0</v>
      </c>
      <c r="K299" s="133"/>
      <c r="L299" s="31"/>
      <c r="M299" s="134" t="s">
        <v>1</v>
      </c>
      <c r="N299" s="135" t="s">
        <v>38</v>
      </c>
      <c r="P299" s="136">
        <f>O299*H299</f>
        <v>0</v>
      </c>
      <c r="Q299" s="136">
        <v>6E-05</v>
      </c>
      <c r="R299" s="136">
        <f>Q299*H299</f>
        <v>0.009348</v>
      </c>
      <c r="S299" s="136">
        <v>0</v>
      </c>
      <c r="T299" s="137">
        <f>S299*H299</f>
        <v>0</v>
      </c>
      <c r="AR299" s="138" t="s">
        <v>144</v>
      </c>
      <c r="AT299" s="138" t="s">
        <v>117</v>
      </c>
      <c r="AU299" s="138" t="s">
        <v>83</v>
      </c>
      <c r="AY299" s="16" t="s">
        <v>116</v>
      </c>
      <c r="BE299" s="139">
        <f>IF(N299="základní",J299,0)</f>
        <v>0</v>
      </c>
      <c r="BF299" s="139">
        <f>IF(N299="snížená",J299,0)</f>
        <v>0</v>
      </c>
      <c r="BG299" s="139">
        <f>IF(N299="zákl. přenesená",J299,0)</f>
        <v>0</v>
      </c>
      <c r="BH299" s="139">
        <f>IF(N299="sníž. přenesená",J299,0)</f>
        <v>0</v>
      </c>
      <c r="BI299" s="139">
        <f>IF(N299="nulová",J299,0)</f>
        <v>0</v>
      </c>
      <c r="BJ299" s="16" t="s">
        <v>81</v>
      </c>
      <c r="BK299" s="139">
        <f>ROUND(I299*H299,2)</f>
        <v>0</v>
      </c>
      <c r="BL299" s="16" t="s">
        <v>144</v>
      </c>
      <c r="BM299" s="138" t="s">
        <v>619</v>
      </c>
    </row>
    <row r="300" spans="2:51" s="12" customFormat="1" ht="10">
      <c r="B300" s="151"/>
      <c r="D300" s="152" t="s">
        <v>246</v>
      </c>
      <c r="E300" s="153" t="s">
        <v>1</v>
      </c>
      <c r="F300" s="154" t="s">
        <v>620</v>
      </c>
      <c r="H300" s="155">
        <v>155.8</v>
      </c>
      <c r="I300" s="156"/>
      <c r="L300" s="151"/>
      <c r="M300" s="157"/>
      <c r="T300" s="158"/>
      <c r="AT300" s="153" t="s">
        <v>246</v>
      </c>
      <c r="AU300" s="153" t="s">
        <v>83</v>
      </c>
      <c r="AV300" s="12" t="s">
        <v>83</v>
      </c>
      <c r="AW300" s="12" t="s">
        <v>30</v>
      </c>
      <c r="AX300" s="12" t="s">
        <v>81</v>
      </c>
      <c r="AY300" s="153" t="s">
        <v>116</v>
      </c>
    </row>
    <row r="301" spans="2:65" s="1" customFormat="1" ht="16.5" customHeight="1">
      <c r="B301" s="31"/>
      <c r="C301" s="159" t="s">
        <v>621</v>
      </c>
      <c r="D301" s="159" t="s">
        <v>262</v>
      </c>
      <c r="E301" s="160" t="s">
        <v>622</v>
      </c>
      <c r="F301" s="161" t="s">
        <v>623</v>
      </c>
      <c r="G301" s="162" t="s">
        <v>189</v>
      </c>
      <c r="H301" s="163">
        <v>163.59</v>
      </c>
      <c r="I301" s="164"/>
      <c r="J301" s="165">
        <f>ROUND(I301*H301,2)</f>
        <v>0</v>
      </c>
      <c r="K301" s="166"/>
      <c r="L301" s="167"/>
      <c r="M301" s="168" t="s">
        <v>1</v>
      </c>
      <c r="N301" s="169" t="s">
        <v>38</v>
      </c>
      <c r="P301" s="136">
        <f>O301*H301</f>
        <v>0</v>
      </c>
      <c r="Q301" s="136">
        <v>0.0017</v>
      </c>
      <c r="R301" s="136">
        <f>Q301*H301</f>
        <v>0.278103</v>
      </c>
      <c r="S301" s="136">
        <v>0</v>
      </c>
      <c r="T301" s="137">
        <f>S301*H301</f>
        <v>0</v>
      </c>
      <c r="AR301" s="138" t="s">
        <v>172</v>
      </c>
      <c r="AT301" s="138" t="s">
        <v>262</v>
      </c>
      <c r="AU301" s="138" t="s">
        <v>83</v>
      </c>
      <c r="AY301" s="16" t="s">
        <v>116</v>
      </c>
      <c r="BE301" s="139">
        <f>IF(N301="základní",J301,0)</f>
        <v>0</v>
      </c>
      <c r="BF301" s="139">
        <f>IF(N301="snížená",J301,0)</f>
        <v>0</v>
      </c>
      <c r="BG301" s="139">
        <f>IF(N301="zákl. přenesená",J301,0)</f>
        <v>0</v>
      </c>
      <c r="BH301" s="139">
        <f>IF(N301="sníž. přenesená",J301,0)</f>
        <v>0</v>
      </c>
      <c r="BI301" s="139">
        <f>IF(N301="nulová",J301,0)</f>
        <v>0</v>
      </c>
      <c r="BJ301" s="16" t="s">
        <v>81</v>
      </c>
      <c r="BK301" s="139">
        <f>ROUND(I301*H301,2)</f>
        <v>0</v>
      </c>
      <c r="BL301" s="16" t="s">
        <v>144</v>
      </c>
      <c r="BM301" s="138" t="s">
        <v>624</v>
      </c>
    </row>
    <row r="302" spans="2:51" s="12" customFormat="1" ht="10">
      <c r="B302" s="151"/>
      <c r="D302" s="152" t="s">
        <v>246</v>
      </c>
      <c r="F302" s="154" t="s">
        <v>625</v>
      </c>
      <c r="H302" s="155">
        <v>163.59</v>
      </c>
      <c r="I302" s="156"/>
      <c r="L302" s="151"/>
      <c r="M302" s="157"/>
      <c r="T302" s="158"/>
      <c r="AT302" s="153" t="s">
        <v>246</v>
      </c>
      <c r="AU302" s="153" t="s">
        <v>83</v>
      </c>
      <c r="AV302" s="12" t="s">
        <v>83</v>
      </c>
      <c r="AW302" s="12" t="s">
        <v>4</v>
      </c>
      <c r="AX302" s="12" t="s">
        <v>81</v>
      </c>
      <c r="AY302" s="153" t="s">
        <v>116</v>
      </c>
    </row>
    <row r="303" spans="2:65" s="1" customFormat="1" ht="24.15" customHeight="1">
      <c r="B303" s="31"/>
      <c r="C303" s="126" t="s">
        <v>626</v>
      </c>
      <c r="D303" s="126" t="s">
        <v>117</v>
      </c>
      <c r="E303" s="127" t="s">
        <v>627</v>
      </c>
      <c r="F303" s="128" t="s">
        <v>628</v>
      </c>
      <c r="G303" s="129" t="s">
        <v>189</v>
      </c>
      <c r="H303" s="130">
        <v>12.6</v>
      </c>
      <c r="I303" s="131"/>
      <c r="J303" s="132">
        <f>ROUND(I303*H303,2)</f>
        <v>0</v>
      </c>
      <c r="K303" s="133"/>
      <c r="L303" s="31"/>
      <c r="M303" s="134" t="s">
        <v>1</v>
      </c>
      <c r="N303" s="135" t="s">
        <v>38</v>
      </c>
      <c r="P303" s="136">
        <f>O303*H303</f>
        <v>0</v>
      </c>
      <c r="Q303" s="136">
        <v>0</v>
      </c>
      <c r="R303" s="136">
        <f>Q303*H303</f>
        <v>0</v>
      </c>
      <c r="S303" s="136">
        <v>0</v>
      </c>
      <c r="T303" s="137">
        <f>S303*H303</f>
        <v>0</v>
      </c>
      <c r="AR303" s="138" t="s">
        <v>144</v>
      </c>
      <c r="AT303" s="138" t="s">
        <v>117</v>
      </c>
      <c r="AU303" s="138" t="s">
        <v>83</v>
      </c>
      <c r="AY303" s="16" t="s">
        <v>116</v>
      </c>
      <c r="BE303" s="139">
        <f>IF(N303="základní",J303,0)</f>
        <v>0</v>
      </c>
      <c r="BF303" s="139">
        <f>IF(N303="snížená",J303,0)</f>
        <v>0</v>
      </c>
      <c r="BG303" s="139">
        <f>IF(N303="zákl. přenesená",J303,0)</f>
        <v>0</v>
      </c>
      <c r="BH303" s="139">
        <f>IF(N303="sníž. přenesená",J303,0)</f>
        <v>0</v>
      </c>
      <c r="BI303" s="139">
        <f>IF(N303="nulová",J303,0)</f>
        <v>0</v>
      </c>
      <c r="BJ303" s="16" t="s">
        <v>81</v>
      </c>
      <c r="BK303" s="139">
        <f>ROUND(I303*H303,2)</f>
        <v>0</v>
      </c>
      <c r="BL303" s="16" t="s">
        <v>144</v>
      </c>
      <c r="BM303" s="138" t="s">
        <v>629</v>
      </c>
    </row>
    <row r="304" spans="2:51" s="13" customFormat="1" ht="10">
      <c r="B304" s="170"/>
      <c r="D304" s="152" t="s">
        <v>246</v>
      </c>
      <c r="E304" s="171" t="s">
        <v>1</v>
      </c>
      <c r="F304" s="172" t="s">
        <v>630</v>
      </c>
      <c r="H304" s="171" t="s">
        <v>1</v>
      </c>
      <c r="I304" s="173"/>
      <c r="L304" s="170"/>
      <c r="M304" s="174"/>
      <c r="T304" s="175"/>
      <c r="AT304" s="171" t="s">
        <v>246</v>
      </c>
      <c r="AU304" s="171" t="s">
        <v>83</v>
      </c>
      <c r="AV304" s="13" t="s">
        <v>81</v>
      </c>
      <c r="AW304" s="13" t="s">
        <v>30</v>
      </c>
      <c r="AX304" s="13" t="s">
        <v>73</v>
      </c>
      <c r="AY304" s="171" t="s">
        <v>116</v>
      </c>
    </row>
    <row r="305" spans="2:51" s="12" customFormat="1" ht="10">
      <c r="B305" s="151"/>
      <c r="D305" s="152" t="s">
        <v>246</v>
      </c>
      <c r="E305" s="153" t="s">
        <v>1</v>
      </c>
      <c r="F305" s="154" t="s">
        <v>631</v>
      </c>
      <c r="H305" s="155">
        <v>6.3</v>
      </c>
      <c r="I305" s="156"/>
      <c r="L305" s="151"/>
      <c r="M305" s="157"/>
      <c r="T305" s="158"/>
      <c r="AT305" s="153" t="s">
        <v>246</v>
      </c>
      <c r="AU305" s="153" t="s">
        <v>83</v>
      </c>
      <c r="AV305" s="12" t="s">
        <v>83</v>
      </c>
      <c r="AW305" s="12" t="s">
        <v>30</v>
      </c>
      <c r="AX305" s="12" t="s">
        <v>73</v>
      </c>
      <c r="AY305" s="153" t="s">
        <v>116</v>
      </c>
    </row>
    <row r="306" spans="2:51" s="13" customFormat="1" ht="10">
      <c r="B306" s="170"/>
      <c r="D306" s="152" t="s">
        <v>246</v>
      </c>
      <c r="E306" s="171" t="s">
        <v>1</v>
      </c>
      <c r="F306" s="172" t="s">
        <v>632</v>
      </c>
      <c r="H306" s="171" t="s">
        <v>1</v>
      </c>
      <c r="I306" s="173"/>
      <c r="L306" s="170"/>
      <c r="M306" s="174"/>
      <c r="T306" s="175"/>
      <c r="AT306" s="171" t="s">
        <v>246</v>
      </c>
      <c r="AU306" s="171" t="s">
        <v>83</v>
      </c>
      <c r="AV306" s="13" t="s">
        <v>81</v>
      </c>
      <c r="AW306" s="13" t="s">
        <v>30</v>
      </c>
      <c r="AX306" s="13" t="s">
        <v>73</v>
      </c>
      <c r="AY306" s="171" t="s">
        <v>116</v>
      </c>
    </row>
    <row r="307" spans="2:51" s="12" customFormat="1" ht="10">
      <c r="B307" s="151"/>
      <c r="D307" s="152" t="s">
        <v>246</v>
      </c>
      <c r="E307" s="153" t="s">
        <v>1</v>
      </c>
      <c r="F307" s="154" t="s">
        <v>631</v>
      </c>
      <c r="H307" s="155">
        <v>6.3</v>
      </c>
      <c r="I307" s="156"/>
      <c r="L307" s="151"/>
      <c r="M307" s="157"/>
      <c r="T307" s="158"/>
      <c r="AT307" s="153" t="s">
        <v>246</v>
      </c>
      <c r="AU307" s="153" t="s">
        <v>83</v>
      </c>
      <c r="AV307" s="12" t="s">
        <v>83</v>
      </c>
      <c r="AW307" s="12" t="s">
        <v>30</v>
      </c>
      <c r="AX307" s="12" t="s">
        <v>73</v>
      </c>
      <c r="AY307" s="153" t="s">
        <v>116</v>
      </c>
    </row>
    <row r="308" spans="2:51" s="14" customFormat="1" ht="10">
      <c r="B308" s="176"/>
      <c r="D308" s="152" t="s">
        <v>246</v>
      </c>
      <c r="E308" s="177" t="s">
        <v>1</v>
      </c>
      <c r="F308" s="178" t="s">
        <v>300</v>
      </c>
      <c r="H308" s="179">
        <v>12.6</v>
      </c>
      <c r="I308" s="180"/>
      <c r="L308" s="176"/>
      <c r="M308" s="181"/>
      <c r="T308" s="182"/>
      <c r="AT308" s="177" t="s">
        <v>246</v>
      </c>
      <c r="AU308" s="177" t="s">
        <v>83</v>
      </c>
      <c r="AV308" s="14" t="s">
        <v>121</v>
      </c>
      <c r="AW308" s="14" t="s">
        <v>30</v>
      </c>
      <c r="AX308" s="14" t="s">
        <v>81</v>
      </c>
      <c r="AY308" s="177" t="s">
        <v>116</v>
      </c>
    </row>
    <row r="309" spans="2:65" s="1" customFormat="1" ht="21.75" customHeight="1">
      <c r="B309" s="31"/>
      <c r="C309" s="159" t="s">
        <v>633</v>
      </c>
      <c r="D309" s="159" t="s">
        <v>262</v>
      </c>
      <c r="E309" s="160" t="s">
        <v>634</v>
      </c>
      <c r="F309" s="161" t="s">
        <v>635</v>
      </c>
      <c r="G309" s="162" t="s">
        <v>189</v>
      </c>
      <c r="H309" s="163">
        <v>12.6</v>
      </c>
      <c r="I309" s="164"/>
      <c r="J309" s="165">
        <f>ROUND(I309*H309,2)</f>
        <v>0</v>
      </c>
      <c r="K309" s="166"/>
      <c r="L309" s="167"/>
      <c r="M309" s="168" t="s">
        <v>1</v>
      </c>
      <c r="N309" s="169" t="s">
        <v>38</v>
      </c>
      <c r="P309" s="136">
        <f>O309*H309</f>
        <v>0</v>
      </c>
      <c r="Q309" s="136">
        <v>0.0035</v>
      </c>
      <c r="R309" s="136">
        <f>Q309*H309</f>
        <v>0.0441</v>
      </c>
      <c r="S309" s="136">
        <v>0</v>
      </c>
      <c r="T309" s="137">
        <f>S309*H309</f>
        <v>0</v>
      </c>
      <c r="AR309" s="138" t="s">
        <v>172</v>
      </c>
      <c r="AT309" s="138" t="s">
        <v>262</v>
      </c>
      <c r="AU309" s="138" t="s">
        <v>83</v>
      </c>
      <c r="AY309" s="16" t="s">
        <v>116</v>
      </c>
      <c r="BE309" s="139">
        <f>IF(N309="základní",J309,0)</f>
        <v>0</v>
      </c>
      <c r="BF309" s="139">
        <f>IF(N309="snížená",J309,0)</f>
        <v>0</v>
      </c>
      <c r="BG309" s="139">
        <f>IF(N309="zákl. přenesená",J309,0)</f>
        <v>0</v>
      </c>
      <c r="BH309" s="139">
        <f>IF(N309="sníž. přenesená",J309,0)</f>
        <v>0</v>
      </c>
      <c r="BI309" s="139">
        <f>IF(N309="nulová",J309,0)</f>
        <v>0</v>
      </c>
      <c r="BJ309" s="16" t="s">
        <v>81</v>
      </c>
      <c r="BK309" s="139">
        <f>ROUND(I309*H309,2)</f>
        <v>0</v>
      </c>
      <c r="BL309" s="16" t="s">
        <v>144</v>
      </c>
      <c r="BM309" s="138" t="s">
        <v>636</v>
      </c>
    </row>
    <row r="310" spans="2:65" s="1" customFormat="1" ht="24.15" customHeight="1">
      <c r="B310" s="31"/>
      <c r="C310" s="126" t="s">
        <v>637</v>
      </c>
      <c r="D310" s="126" t="s">
        <v>117</v>
      </c>
      <c r="E310" s="127" t="s">
        <v>638</v>
      </c>
      <c r="F310" s="128" t="s">
        <v>639</v>
      </c>
      <c r="G310" s="129" t="s">
        <v>189</v>
      </c>
      <c r="H310" s="130">
        <v>11.1</v>
      </c>
      <c r="I310" s="131"/>
      <c r="J310" s="132">
        <f>ROUND(I310*H310,2)</f>
        <v>0</v>
      </c>
      <c r="K310" s="133"/>
      <c r="L310" s="31"/>
      <c r="M310" s="134" t="s">
        <v>1</v>
      </c>
      <c r="N310" s="135" t="s">
        <v>38</v>
      </c>
      <c r="P310" s="136">
        <f>O310*H310</f>
        <v>0</v>
      </c>
      <c r="Q310" s="136">
        <v>0</v>
      </c>
      <c r="R310" s="136">
        <f>Q310*H310</f>
        <v>0</v>
      </c>
      <c r="S310" s="136">
        <v>0.03</v>
      </c>
      <c r="T310" s="137">
        <f>S310*H310</f>
        <v>0.33299999999999996</v>
      </c>
      <c r="AR310" s="138" t="s">
        <v>144</v>
      </c>
      <c r="AT310" s="138" t="s">
        <v>117</v>
      </c>
      <c r="AU310" s="138" t="s">
        <v>83</v>
      </c>
      <c r="AY310" s="16" t="s">
        <v>116</v>
      </c>
      <c r="BE310" s="139">
        <f>IF(N310="základní",J310,0)</f>
        <v>0</v>
      </c>
      <c r="BF310" s="139">
        <f>IF(N310="snížená",J310,0)</f>
        <v>0</v>
      </c>
      <c r="BG310" s="139">
        <f>IF(N310="zákl. přenesená",J310,0)</f>
        <v>0</v>
      </c>
      <c r="BH310" s="139">
        <f>IF(N310="sníž. přenesená",J310,0)</f>
        <v>0</v>
      </c>
      <c r="BI310" s="139">
        <f>IF(N310="nulová",J310,0)</f>
        <v>0</v>
      </c>
      <c r="BJ310" s="16" t="s">
        <v>81</v>
      </c>
      <c r="BK310" s="139">
        <f>ROUND(I310*H310,2)</f>
        <v>0</v>
      </c>
      <c r="BL310" s="16" t="s">
        <v>144</v>
      </c>
      <c r="BM310" s="138" t="s">
        <v>640</v>
      </c>
    </row>
    <row r="311" spans="2:51" s="12" customFormat="1" ht="10">
      <c r="B311" s="151"/>
      <c r="D311" s="152" t="s">
        <v>246</v>
      </c>
      <c r="E311" s="153" t="s">
        <v>1</v>
      </c>
      <c r="F311" s="154" t="s">
        <v>641</v>
      </c>
      <c r="H311" s="155">
        <v>11.1</v>
      </c>
      <c r="I311" s="156"/>
      <c r="L311" s="151"/>
      <c r="M311" s="157"/>
      <c r="T311" s="158"/>
      <c r="AT311" s="153" t="s">
        <v>246</v>
      </c>
      <c r="AU311" s="153" t="s">
        <v>83</v>
      </c>
      <c r="AV311" s="12" t="s">
        <v>83</v>
      </c>
      <c r="AW311" s="12" t="s">
        <v>30</v>
      </c>
      <c r="AX311" s="12" t="s">
        <v>81</v>
      </c>
      <c r="AY311" s="153" t="s">
        <v>116</v>
      </c>
    </row>
    <row r="312" spans="2:65" s="1" customFormat="1" ht="24.15" customHeight="1">
      <c r="B312" s="31"/>
      <c r="C312" s="126" t="s">
        <v>642</v>
      </c>
      <c r="D312" s="126" t="s">
        <v>117</v>
      </c>
      <c r="E312" s="127" t="s">
        <v>643</v>
      </c>
      <c r="F312" s="128" t="s">
        <v>644</v>
      </c>
      <c r="G312" s="129" t="s">
        <v>189</v>
      </c>
      <c r="H312" s="130">
        <v>7.8</v>
      </c>
      <c r="I312" s="131"/>
      <c r="J312" s="132">
        <f>ROUND(I312*H312,2)</f>
        <v>0</v>
      </c>
      <c r="K312" s="133"/>
      <c r="L312" s="31"/>
      <c r="M312" s="134" t="s">
        <v>1</v>
      </c>
      <c r="N312" s="135" t="s">
        <v>38</v>
      </c>
      <c r="P312" s="136">
        <f>O312*H312</f>
        <v>0</v>
      </c>
      <c r="Q312" s="136">
        <v>0</v>
      </c>
      <c r="R312" s="136">
        <f>Q312*H312</f>
        <v>0</v>
      </c>
      <c r="S312" s="136">
        <v>0</v>
      </c>
      <c r="T312" s="137">
        <f>S312*H312</f>
        <v>0</v>
      </c>
      <c r="AR312" s="138" t="s">
        <v>144</v>
      </c>
      <c r="AT312" s="138" t="s">
        <v>117</v>
      </c>
      <c r="AU312" s="138" t="s">
        <v>83</v>
      </c>
      <c r="AY312" s="16" t="s">
        <v>116</v>
      </c>
      <c r="BE312" s="139">
        <f>IF(N312="základní",J312,0)</f>
        <v>0</v>
      </c>
      <c r="BF312" s="139">
        <f>IF(N312="snížená",J312,0)</f>
        <v>0</v>
      </c>
      <c r="BG312" s="139">
        <f>IF(N312="zákl. přenesená",J312,0)</f>
        <v>0</v>
      </c>
      <c r="BH312" s="139">
        <f>IF(N312="sníž. přenesená",J312,0)</f>
        <v>0</v>
      </c>
      <c r="BI312" s="139">
        <f>IF(N312="nulová",J312,0)</f>
        <v>0</v>
      </c>
      <c r="BJ312" s="16" t="s">
        <v>81</v>
      </c>
      <c r="BK312" s="139">
        <f>ROUND(I312*H312,2)</f>
        <v>0</v>
      </c>
      <c r="BL312" s="16" t="s">
        <v>144</v>
      </c>
      <c r="BM312" s="138" t="s">
        <v>645</v>
      </c>
    </row>
    <row r="313" spans="2:51" s="12" customFormat="1" ht="10">
      <c r="B313" s="151"/>
      <c r="D313" s="152" t="s">
        <v>246</v>
      </c>
      <c r="E313" s="153" t="s">
        <v>1</v>
      </c>
      <c r="F313" s="154" t="s">
        <v>646</v>
      </c>
      <c r="H313" s="155">
        <v>7.8</v>
      </c>
      <c r="I313" s="156"/>
      <c r="L313" s="151"/>
      <c r="M313" s="157"/>
      <c r="T313" s="158"/>
      <c r="AT313" s="153" t="s">
        <v>246</v>
      </c>
      <c r="AU313" s="153" t="s">
        <v>83</v>
      </c>
      <c r="AV313" s="12" t="s">
        <v>83</v>
      </c>
      <c r="AW313" s="12" t="s">
        <v>30</v>
      </c>
      <c r="AX313" s="12" t="s">
        <v>81</v>
      </c>
      <c r="AY313" s="153" t="s">
        <v>116</v>
      </c>
    </row>
    <row r="314" spans="2:65" s="1" customFormat="1" ht="24.15" customHeight="1">
      <c r="B314" s="31"/>
      <c r="C314" s="126" t="s">
        <v>647</v>
      </c>
      <c r="D314" s="126" t="s">
        <v>117</v>
      </c>
      <c r="E314" s="127" t="s">
        <v>648</v>
      </c>
      <c r="F314" s="128" t="s">
        <v>649</v>
      </c>
      <c r="G314" s="129" t="s">
        <v>385</v>
      </c>
      <c r="H314" s="183"/>
      <c r="I314" s="131"/>
      <c r="J314" s="132">
        <f>ROUND(I314*H314,2)</f>
        <v>0</v>
      </c>
      <c r="K314" s="133"/>
      <c r="L314" s="31"/>
      <c r="M314" s="134" t="s">
        <v>1</v>
      </c>
      <c r="N314" s="135" t="s">
        <v>38</v>
      </c>
      <c r="P314" s="136">
        <f>O314*H314</f>
        <v>0</v>
      </c>
      <c r="Q314" s="136">
        <v>0</v>
      </c>
      <c r="R314" s="136">
        <f>Q314*H314</f>
        <v>0</v>
      </c>
      <c r="S314" s="136">
        <v>0</v>
      </c>
      <c r="T314" s="137">
        <f>S314*H314</f>
        <v>0</v>
      </c>
      <c r="AR314" s="138" t="s">
        <v>144</v>
      </c>
      <c r="AT314" s="138" t="s">
        <v>117</v>
      </c>
      <c r="AU314" s="138" t="s">
        <v>83</v>
      </c>
      <c r="AY314" s="16" t="s">
        <v>116</v>
      </c>
      <c r="BE314" s="139">
        <f>IF(N314="základní",J314,0)</f>
        <v>0</v>
      </c>
      <c r="BF314" s="139">
        <f>IF(N314="snížená",J314,0)</f>
        <v>0</v>
      </c>
      <c r="BG314" s="139">
        <f>IF(N314="zákl. přenesená",J314,0)</f>
        <v>0</v>
      </c>
      <c r="BH314" s="139">
        <f>IF(N314="sníž. přenesená",J314,0)</f>
        <v>0</v>
      </c>
      <c r="BI314" s="139">
        <f>IF(N314="nulová",J314,0)</f>
        <v>0</v>
      </c>
      <c r="BJ314" s="16" t="s">
        <v>81</v>
      </c>
      <c r="BK314" s="139">
        <f>ROUND(I314*H314,2)</f>
        <v>0</v>
      </c>
      <c r="BL314" s="16" t="s">
        <v>144</v>
      </c>
      <c r="BM314" s="138" t="s">
        <v>650</v>
      </c>
    </row>
    <row r="315" spans="2:63" s="10" customFormat="1" ht="25.9" customHeight="1">
      <c r="B315" s="116"/>
      <c r="D315" s="117" t="s">
        <v>72</v>
      </c>
      <c r="E315" s="118" t="s">
        <v>651</v>
      </c>
      <c r="F315" s="118" t="s">
        <v>652</v>
      </c>
      <c r="I315" s="119"/>
      <c r="J315" s="120">
        <f>BK315</f>
        <v>0</v>
      </c>
      <c r="L315" s="116"/>
      <c r="M315" s="121"/>
      <c r="P315" s="122">
        <f>P316+P318</f>
        <v>0</v>
      </c>
      <c r="R315" s="122">
        <f>R316+R318</f>
        <v>0</v>
      </c>
      <c r="T315" s="123">
        <f>T316+T318</f>
        <v>0</v>
      </c>
      <c r="AR315" s="117" t="s">
        <v>131</v>
      </c>
      <c r="AT315" s="124" t="s">
        <v>72</v>
      </c>
      <c r="AU315" s="124" t="s">
        <v>73</v>
      </c>
      <c r="AY315" s="117" t="s">
        <v>116</v>
      </c>
      <c r="BK315" s="125">
        <f>BK316+BK318</f>
        <v>0</v>
      </c>
    </row>
    <row r="316" spans="2:63" s="10" customFormat="1" ht="22.75" customHeight="1">
      <c r="B316" s="116"/>
      <c r="D316" s="117" t="s">
        <v>72</v>
      </c>
      <c r="E316" s="149" t="s">
        <v>653</v>
      </c>
      <c r="F316" s="149" t="s">
        <v>654</v>
      </c>
      <c r="I316" s="119"/>
      <c r="J316" s="150">
        <f>BK316</f>
        <v>0</v>
      </c>
      <c r="L316" s="116"/>
      <c r="M316" s="121"/>
      <c r="P316" s="122">
        <f>P317</f>
        <v>0</v>
      </c>
      <c r="R316" s="122">
        <f>R317</f>
        <v>0</v>
      </c>
      <c r="T316" s="123">
        <f>T317</f>
        <v>0</v>
      </c>
      <c r="AR316" s="117" t="s">
        <v>131</v>
      </c>
      <c r="AT316" s="124" t="s">
        <v>72</v>
      </c>
      <c r="AU316" s="124" t="s">
        <v>81</v>
      </c>
      <c r="AY316" s="117" t="s">
        <v>116</v>
      </c>
      <c r="BK316" s="125">
        <f>BK317</f>
        <v>0</v>
      </c>
    </row>
    <row r="317" spans="2:65" s="1" customFormat="1" ht="16.5" customHeight="1">
      <c r="B317" s="31"/>
      <c r="C317" s="126" t="s">
        <v>655</v>
      </c>
      <c r="D317" s="126" t="s">
        <v>117</v>
      </c>
      <c r="E317" s="127" t="s">
        <v>656</v>
      </c>
      <c r="F317" s="128" t="s">
        <v>654</v>
      </c>
      <c r="G317" s="129" t="s">
        <v>506</v>
      </c>
      <c r="H317" s="130">
        <v>1</v>
      </c>
      <c r="I317" s="131"/>
      <c r="J317" s="132">
        <f>ROUND(I317*H317,2)</f>
        <v>0</v>
      </c>
      <c r="K317" s="133"/>
      <c r="L317" s="31"/>
      <c r="M317" s="134" t="s">
        <v>1</v>
      </c>
      <c r="N317" s="135" t="s">
        <v>38</v>
      </c>
      <c r="P317" s="136">
        <f>O317*H317</f>
        <v>0</v>
      </c>
      <c r="Q317" s="136">
        <v>0</v>
      </c>
      <c r="R317" s="136">
        <f>Q317*H317</f>
        <v>0</v>
      </c>
      <c r="S317" s="136">
        <v>0</v>
      </c>
      <c r="T317" s="137">
        <f>S317*H317</f>
        <v>0</v>
      </c>
      <c r="AR317" s="138" t="s">
        <v>657</v>
      </c>
      <c r="AT317" s="138" t="s">
        <v>117</v>
      </c>
      <c r="AU317" s="138" t="s">
        <v>83</v>
      </c>
      <c r="AY317" s="16" t="s">
        <v>116</v>
      </c>
      <c r="BE317" s="139">
        <f>IF(N317="základní",J317,0)</f>
        <v>0</v>
      </c>
      <c r="BF317" s="139">
        <f>IF(N317="snížená",J317,0)</f>
        <v>0</v>
      </c>
      <c r="BG317" s="139">
        <f>IF(N317="zákl. přenesená",J317,0)</f>
        <v>0</v>
      </c>
      <c r="BH317" s="139">
        <f>IF(N317="sníž. přenesená",J317,0)</f>
        <v>0</v>
      </c>
      <c r="BI317" s="139">
        <f>IF(N317="nulová",J317,0)</f>
        <v>0</v>
      </c>
      <c r="BJ317" s="16" t="s">
        <v>81</v>
      </c>
      <c r="BK317" s="139">
        <f>ROUND(I317*H317,2)</f>
        <v>0</v>
      </c>
      <c r="BL317" s="16" t="s">
        <v>657</v>
      </c>
      <c r="BM317" s="138" t="s">
        <v>658</v>
      </c>
    </row>
    <row r="318" spans="2:63" s="10" customFormat="1" ht="22.75" customHeight="1">
      <c r="B318" s="116"/>
      <c r="D318" s="117" t="s">
        <v>72</v>
      </c>
      <c r="E318" s="149" t="s">
        <v>659</v>
      </c>
      <c r="F318" s="149" t="s">
        <v>660</v>
      </c>
      <c r="I318" s="119"/>
      <c r="J318" s="150">
        <f>BK318</f>
        <v>0</v>
      </c>
      <c r="L318" s="116"/>
      <c r="M318" s="121"/>
      <c r="P318" s="122">
        <f>P319</f>
        <v>0</v>
      </c>
      <c r="R318" s="122">
        <f>R319</f>
        <v>0</v>
      </c>
      <c r="T318" s="123">
        <f>T319</f>
        <v>0</v>
      </c>
      <c r="AR318" s="117" t="s">
        <v>131</v>
      </c>
      <c r="AT318" s="124" t="s">
        <v>72</v>
      </c>
      <c r="AU318" s="124" t="s">
        <v>81</v>
      </c>
      <c r="AY318" s="117" t="s">
        <v>116</v>
      </c>
      <c r="BK318" s="125">
        <f>BK319</f>
        <v>0</v>
      </c>
    </row>
    <row r="319" spans="2:65" s="1" customFormat="1" ht="21.75" customHeight="1">
      <c r="B319" s="31"/>
      <c r="C319" s="126" t="s">
        <v>661</v>
      </c>
      <c r="D319" s="126" t="s">
        <v>117</v>
      </c>
      <c r="E319" s="127" t="s">
        <v>662</v>
      </c>
      <c r="F319" s="128" t="s">
        <v>663</v>
      </c>
      <c r="G319" s="129" t="s">
        <v>506</v>
      </c>
      <c r="H319" s="130">
        <v>1</v>
      </c>
      <c r="I319" s="131"/>
      <c r="J319" s="132">
        <f>ROUND(I319*H319,2)</f>
        <v>0</v>
      </c>
      <c r="K319" s="133"/>
      <c r="L319" s="31"/>
      <c r="M319" s="140" t="s">
        <v>1</v>
      </c>
      <c r="N319" s="141" t="s">
        <v>38</v>
      </c>
      <c r="O319" s="142"/>
      <c r="P319" s="143">
        <f>O319*H319</f>
        <v>0</v>
      </c>
      <c r="Q319" s="143">
        <v>0</v>
      </c>
      <c r="R319" s="143">
        <f>Q319*H319</f>
        <v>0</v>
      </c>
      <c r="S319" s="143">
        <v>0</v>
      </c>
      <c r="T319" s="144">
        <f>S319*H319</f>
        <v>0</v>
      </c>
      <c r="AR319" s="138" t="s">
        <v>657</v>
      </c>
      <c r="AT319" s="138" t="s">
        <v>117</v>
      </c>
      <c r="AU319" s="138" t="s">
        <v>83</v>
      </c>
      <c r="AY319" s="16" t="s">
        <v>116</v>
      </c>
      <c r="BE319" s="139">
        <f>IF(N319="základní",J319,0)</f>
        <v>0</v>
      </c>
      <c r="BF319" s="139">
        <f>IF(N319="snížená",J319,0)</f>
        <v>0</v>
      </c>
      <c r="BG319" s="139">
        <f>IF(N319="zákl. přenesená",J319,0)</f>
        <v>0</v>
      </c>
      <c r="BH319" s="139">
        <f>IF(N319="sníž. přenesená",J319,0)</f>
        <v>0</v>
      </c>
      <c r="BI319" s="139">
        <f>IF(N319="nulová",J319,0)</f>
        <v>0</v>
      </c>
      <c r="BJ319" s="16" t="s">
        <v>81</v>
      </c>
      <c r="BK319" s="139">
        <f>ROUND(I319*H319,2)</f>
        <v>0</v>
      </c>
      <c r="BL319" s="16" t="s">
        <v>657</v>
      </c>
      <c r="BM319" s="138" t="s">
        <v>664</v>
      </c>
    </row>
    <row r="320" spans="2:12" s="1" customFormat="1" ht="7" customHeight="1">
      <c r="B320" s="43"/>
      <c r="C320" s="44"/>
      <c r="D320" s="44"/>
      <c r="E320" s="44"/>
      <c r="F320" s="44"/>
      <c r="G320" s="44"/>
      <c r="H320" s="44"/>
      <c r="I320" s="44"/>
      <c r="J320" s="44"/>
      <c r="K320" s="44"/>
      <c r="L320" s="31"/>
    </row>
  </sheetData>
  <sheetProtection algorithmName="SHA-512" hashValue="oKcv09YxlYaFtR+NuGkHlv+Bb0zgwzCD7aXOSi/tpFY0a7cesXYNRwZSUZsafDNgkQ9Aa8NW7P2bzmN/o5xInQ==" saltValue="Ps+VeaacLpUPrdJ7KtGt84kgXO8bTN+4t/ueKqOSv3tv2pMSwP0RIilpEpXcQrQ9JY/oZBUMrC9/qCD4wwGBrw==" spinCount="100000" sheet="1" objects="1" scenarios="1" formatColumns="0" formatRows="0" autoFilter="0"/>
  <autoFilter ref="C134:K319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PC-MICHAL\hrdy_binijihlava.cz</dc:creator>
  <cp:keywords/>
  <dc:description/>
  <cp:lastModifiedBy>Aneta Alferi</cp:lastModifiedBy>
  <dcterms:created xsi:type="dcterms:W3CDTF">2023-11-16T06:34:31Z</dcterms:created>
  <dcterms:modified xsi:type="dcterms:W3CDTF">2023-11-20T12:27:26Z</dcterms:modified>
  <cp:category/>
  <cp:version/>
  <cp:contentType/>
  <cp:contentStatus/>
</cp:coreProperties>
</file>