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965" activeTab="1"/>
  </bookViews>
  <sheets>
    <sheet name="Rekapitulace stavby" sheetId="1" r:id="rId1"/>
    <sheet name="1.1, 1.2, 1.3 - 1.1 Archi..." sheetId="2" r:id="rId2"/>
    <sheet name="1.4. - Zařízení silnoprou..." sheetId="3" r:id="rId3"/>
    <sheet name="ON, VN - OSTATNÍ + VEDLEJ..." sheetId="4" r:id="rId4"/>
    <sheet name="Pokyny pro vyplnění" sheetId="5" r:id="rId5"/>
  </sheets>
  <definedNames>
    <definedName name="_xlnm.Print_Titles" localSheetId="1">'1.1, 1.2, 1.3 - 1.1 Archi...'!$87:$87</definedName>
    <definedName name="_xlnm.Print_Titles" localSheetId="2">'1.4. - Zařízení silnoprou...'!$75:$75</definedName>
    <definedName name="_xlnm.Print_Titles" localSheetId="3">'ON, VN - OSTATNÍ + VEDLEJ...'!$69:$69</definedName>
    <definedName name="_xlnm.Print_Titles" localSheetId="0">'Rekapitulace stavby'!$47:$47</definedName>
    <definedName name="_xlnm.Print_Area" localSheetId="1">'1.1, 1.2, 1.3 - 1.1 Archi...'!$C$4:$P$34,'1.1, 1.2, 1.3 - 1.1 Archi...'!$C$40:$Q$70,'1.1, 1.2, 1.3 - 1.1 Archi...'!$C$76:$R$926</definedName>
    <definedName name="_xlnm.Print_Area" localSheetId="2">'1.4. - Zařízení silnoprou...'!$C$4:$P$34,'1.4. - Zařízení silnoprou...'!$C$40:$Q$58,'1.4. - Zařízení silnoprou...'!$C$64:$R$222</definedName>
    <definedName name="_xlnm.Print_Area" localSheetId="3">'ON, VN - OSTATNÍ + VEDLEJ...'!$C$4:$P$33,'ON, VN - OSTATNÍ + VEDLEJ...'!$C$39:$Q$53,'ON, VN - OSTATNÍ + VEDLEJ...'!$C$59:$R$132</definedName>
    <definedName name="_xlnm.Print_Area" localSheetId="4">'Pokyny pro vyplnění'!$B$2:$K$68,'Pokyny pro vyplnění'!$B$71:$K$109,'Pokyny pro vyplnění'!$B$112:$K$174,'Pokyny pro vyplnění'!$B$177:$K$197</definedName>
    <definedName name="_xlnm.Print_Area" localSheetId="0">'Rekapitulace stavby'!$D$4:$AO$32,'Rekapitulace stavby'!$C$38:$AQ$54</definedName>
  </definedNames>
  <calcPr fullCalcOnLoad="1"/>
</workbook>
</file>

<file path=xl/sharedStrings.xml><?xml version="1.0" encoding="utf-8"?>
<sst xmlns="http://schemas.openxmlformats.org/spreadsheetml/2006/main" count="7590" uniqueCount="1490">
  <si>
    <t>Export VZ</t>
  </si>
  <si>
    <t>List obsahuje:</t>
  </si>
  <si>
    <t>1.0</t>
  </si>
  <si>
    <t>False</t>
  </si>
  <si>
    <t>optimalizováno pro tisk sestav ve formátu A4 - na výšku</t>
  </si>
  <si>
    <t>&gt;&gt;  skryté sloupce  &lt;&lt;</t>
  </si>
  <si>
    <t>0.01</t>
  </si>
  <si>
    <t>21</t>
  </si>
  <si>
    <t>15</t>
  </si>
  <si>
    <t>REKAPITULACE STAVBY</t>
  </si>
  <si>
    <t>v ---  níže se nacházejí doplnkové a pomocné údaje k sestavám  --- v</t>
  </si>
  <si>
    <t>Návod na vyplnění</t>
  </si>
  <si>
    <t>0.001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</si>
  <si>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</si>
  <si>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</si>
  <si>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2021-21-14-DPS - SNÍŽENÍ ENERGETICKÉ NÁROČNOSTI BUDOVY HOTELU SKALSKÝ DVŮR</t>
  </si>
  <si>
    <t>0.1</t>
  </si>
  <si>
    <t>1</t>
  </si>
  <si>
    <t>Místo:</t>
  </si>
  <si>
    <t>Lísek, Bystřice nad Pernštejnem</t>
  </si>
  <si>
    <t>Datum:</t>
  </si>
  <si>
    <t>16.03.2022</t>
  </si>
  <si>
    <t>10</t>
  </si>
  <si>
    <t>100</t>
  </si>
  <si>
    <t>Zadavatel:</t>
  </si>
  <si>
    <t>IČ:</t>
  </si>
  <si>
    <t>Ministerstvo zemědělství</t>
  </si>
  <si>
    <t>DIČ:</t>
  </si>
  <si>
    <t>Uchazeč:</t>
  </si>
  <si>
    <t>Vyplň údaj</t>
  </si>
  <si>
    <t>Projektant:</t>
  </si>
  <si>
    <t>SANTIS a.s.</t>
  </si>
  <si>
    <t>True</t>
  </si>
  <si>
    <t>Poznámka:</t>
  </si>
  <si>
    <t>Cena bez DPH</t>
  </si>
  <si>
    <t>DPH</t>
  </si>
  <si>
    <t>základní</t>
  </si>
  <si>
    <t>ze</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</si>
  <si>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</si>
  <si>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</si>
  <si>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</si>
  <si>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</si>
  <si>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</si>
  <si>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</si>
  <si>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</si>
  <si>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</si>
  <si>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</si>
  <si>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</si>
  <si>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</si>
  <si>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</si>
  <si>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</si>
  <si>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</si>
  <si>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</si>
  <si>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</si>
  <si>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</si>
  <si>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</si>
  <si>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</si>
  <si>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</si>
  <si>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</si>
  <si>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</si>
  <si>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</si>
  <si>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</si>
  <si>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</si>
  <si>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</si>
  <si>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</si>
  <si>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</si>
  <si>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</si>
  <si>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</si>
  <si>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</si>
  <si>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{E4B4435D-1085-49B3-BAF2-EFA65690AEDF}</t>
  </si>
  <si>
    <t>{00000000-0000-0000-0000-000000000000}</t>
  </si>
  <si>
    <t>SO-01</t>
  </si>
  <si>
    <t>HOTEL</t>
  </si>
  <si>
    <t>STA</t>
  </si>
  <si>
    <t>{C9EAB474-4CB3-44D0-A5CB-B8254DA3FDB9}</t>
  </si>
  <si>
    <t>2</t>
  </si>
  <si>
    <t>1.1, 1.2, 1.3</t>
  </si>
  <si>
    <t>1.1 Architektonicko-stavební řešení, 1.2 Stavebně konstrukční řešení, 1.3 Požárně bezpečnost. řešení</t>
  </si>
  <si>
    <t>Soupis</t>
  </si>
  <si>
    <t>{44BC3BBE-0233-49C0-9C3E-3EC72E0861A6}</t>
  </si>
  <si>
    <t>1.4.</t>
  </si>
  <si>
    <t>Zařízení silnoproudé elektrotechniky a bleskosvodu (SIL)</t>
  </si>
  <si>
    <t>{17524477-CC9E-4EE6-96AC-0DD59DA938E2}</t>
  </si>
  <si>
    <t>ON, VN</t>
  </si>
  <si>
    <t>OSTATNÍ + VEDLEJŠÍ NÁKLADY</t>
  </si>
  <si>
    <t>VON</t>
  </si>
  <si>
    <t>{A661AF17-A63F-43A1-A352-CCB436AD3A80}</t>
  </si>
  <si>
    <t>Zpět na list:</t>
  </si>
  <si>
    <t>KRYCÍ LIST SOUPISU</t>
  </si>
  <si>
    <t>Objekt:</t>
  </si>
  <si>
    <t>SO-01 - HOTEL</t>
  </si>
  <si>
    <t>Soupis:</t>
  </si>
  <si>
    <t>1.1, 1.2, 1.3 - 1.1 Architektonicko-stavební řešení, 1.2 Stavebně konstrukční řešení, 1.3 Požárně bezpečnost. řešení</t>
  </si>
  <si>
    <t>KSO:</t>
  </si>
  <si>
    <t>Dle výběrového řízení</t>
  </si>
  <si>
    <t>REKAPITULACE ČLENĚNÍ SOUPISU PRACÍ</t>
  </si>
  <si>
    <t>Kód dílu - Popis</t>
  </si>
  <si>
    <t>Cena celkem [CZK]</t>
  </si>
  <si>
    <t>Náklady soupisu celkem</t>
  </si>
  <si>
    <t>-1</t>
  </si>
  <si>
    <t>HSV - Práce a dodávky HSV</t>
  </si>
  <si>
    <t xml:space="preserve">    3 - Svislé a kompletní konstrukce</t>
  </si>
  <si>
    <t xml:space="preserve">    6 - Úpravy povrchů, podlahy a osazování výplní</t>
  </si>
  <si>
    <t xml:space="preserve">    9 - Ostatní konstrukce a práce-bourání</t>
  </si>
  <si>
    <t xml:space="preserve">    99 - Přesun hmot</t>
  </si>
  <si>
    <t>PSV - Práce a dodávky PSV</t>
  </si>
  <si>
    <t xml:space="preserve">    711 - Izolace proti vodě, vlhkosti a plynům</t>
  </si>
  <si>
    <t xml:space="preserve">    713 - Izolace tepelné</t>
  </si>
  <si>
    <t xml:space="preserve">      KZS - KZS - ostatní  D+M</t>
  </si>
  <si>
    <t xml:space="preserve">      ST - STŘECHA - ostatní  D+M</t>
  </si>
  <si>
    <t xml:space="preserve">    762 - Konstrukce tesařské</t>
  </si>
  <si>
    <t xml:space="preserve">    764 - Konstrukce klempířské</t>
  </si>
  <si>
    <t xml:space="preserve">    766 - Konstrukce truhlářské</t>
  </si>
  <si>
    <t xml:space="preserve">    767 - Konstrukce zámečnické</t>
  </si>
  <si>
    <t xml:space="preserve">    771 - Podlahy z dlaždic</t>
  </si>
  <si>
    <t xml:space="preserve">    783 - Nátěry</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</si>
  <si>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</si>
  <si>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</si>
  <si>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</si>
  <si>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</si>
  <si>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</si>
  <si>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</si>
  <si>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</si>
  <si>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</si>
  <si>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</si>
  <si>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</si>
  <si>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</si>
  <si>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</si>
  <si>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</si>
  <si>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</si>
  <si>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</si>
  <si>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ROZPOCET</t>
  </si>
  <si>
    <t>K</t>
  </si>
  <si>
    <t>345311611</t>
  </si>
  <si>
    <t>Zídky atikové, parapetní, schodišťové a zábradelní z betonu prostého tř. C 16/20</t>
  </si>
  <si>
    <t>m3</t>
  </si>
  <si>
    <t>CS ÚRS 2012 01</t>
  </si>
  <si>
    <t>4</t>
  </si>
  <si>
    <t>Stěny a příčky z betonu (1) nosné, (2) výplňové a oddělovací pevné, ochranné přizdívky, (5) atikové, poprsní, schodišťové a zábradelní zídky Konkretizace: Zídky atikové, parapetní, schodišťové a zábradelní z betonu prostého tř. C 16/20</t>
  </si>
  <si>
    <t>PP</t>
  </si>
  <si>
    <t xml:space="preserve">Poznámka k položce:
Materiál: beton C16/20 - X0.
Viz detaily DET.A.03+04 - zvýšení atiky.
</t>
  </si>
  <si>
    <t>P</t>
  </si>
  <si>
    <t>Zvýšení atiky</t>
  </si>
  <si>
    <t>VV</t>
  </si>
  <si>
    <t xml:space="preserve">0,100*0,450*15,40 "m3; Detail DET.A.03" </t>
  </si>
  <si>
    <t xml:space="preserve">0,150*0,450*62,80 "m3; Detail DET.A.04" </t>
  </si>
  <si>
    <t>Součet</t>
  </si>
  <si>
    <t>341351105</t>
  </si>
  <si>
    <t>Zřízení bednění oboustranného stěn nosných</t>
  </si>
  <si>
    <t>m2</t>
  </si>
  <si>
    <t>Bednění stěn a příček (1) nosných, (2) výplňových a oddělovacích pevných včetně vzpěr nebo jiného zajištění svislé nebo šikmé (odkloněné), půdorysně přímé nebo zalomené oboustranné za každou stranu - zřízení</t>
  </si>
  <si>
    <t xml:space="preserve">Poznámka k položce:
Viz detaily DET.A.03+04 - zvýšení atiky.
</t>
  </si>
  <si>
    <t xml:space="preserve">2*0,100*15,40 "m2; Detail DET.A.03" </t>
  </si>
  <si>
    <t xml:space="preserve">2*0,150*62,80 "m2; Detail DET.A.04" </t>
  </si>
  <si>
    <t>3</t>
  </si>
  <si>
    <t>341351106</t>
  </si>
  <si>
    <t>Odstranění bednění oboustranného stěn nosných</t>
  </si>
  <si>
    <t>Bednění stěn a příček (1) nosných, (2) výplňových a oddělovacích pevných včetně vzpěr nebo jiného zajištění svislé nebo šikmé (odkloněné), půdorysně přímé nebo zalomené oboustranné za každou stranu - odstranění</t>
  </si>
  <si>
    <t>34023 R1421</t>
  </si>
  <si>
    <t xml:space="preserve">D+M   Stavební výpomoci a úpravy stěn, stropů, teras / podlah a ostatních konstrukcí. 
Např. prostupy, otvory, průrazy, drážky, zazdívky, zapravení, atd.
</t>
  </si>
  <si>
    <t>HZS</t>
  </si>
  <si>
    <t xml:space="preserve">Poznámka k položce:
</t>
  </si>
  <si>
    <t>5</t>
  </si>
  <si>
    <t>61232 J30 R1421</t>
  </si>
  <si>
    <t>D+M   SC  Jádrová omítka - vyspravení ploch v rozsahu 30%.
Včetně veškerého příslušenství a doplňků (např. rohovníky, systémové doplňky, dilatační profily, atd.).</t>
  </si>
  <si>
    <t xml:space="preserve">D+M   SC  Jádrová omítka - vyspravení ploch v rozsahu 30%.
Včetně veškerého příslušenství a doplňků (např. rohovníky, systémové doplňky, dilatační profily, atd.).
</t>
  </si>
  <si>
    <t xml:space="preserve">Poznámka k položce:
Pozn.: Stávající podklad - omítka vápenocementová.
Pozn.: Podrobná specifikace viz TZ.
Viz skladba SC11 na v.č. AS5.01 Střecha - nový stav.
</t>
  </si>
  <si>
    <t>Jádrová omítka - 30%</t>
  </si>
  <si>
    <t xml:space="preserve">2,60 "m2; SC11" </t>
  </si>
  <si>
    <t>6</t>
  </si>
  <si>
    <t>61231 J10 R1421</t>
  </si>
  <si>
    <t xml:space="preserve">D+M   SD  Jádrová omítka - vyspravení ploch v rozsahu 10%.
Včetně veškerého příslušenství a doplňků (např. rohovníky, systémové doplňky, dilatační profily, atd.).
</t>
  </si>
  <si>
    <t xml:space="preserve">Poznámka k položce:
Pozn.: Stávající podklad - omítka vápenocementová.
Pozn.: Podrobná specifikace viz TZ.
Viz skladba SD07 na v.č. AS2.00-AS2.06 Pohledy technické - nový stav.
</t>
  </si>
  <si>
    <t>Jádrová omítka - 10%</t>
  </si>
  <si>
    <t xml:space="preserve">212,90 "m2; SD07" </t>
  </si>
  <si>
    <t>7</t>
  </si>
  <si>
    <t>61231 J30 R1421</t>
  </si>
  <si>
    <t>D+M   SD  Jádrová omítka - vyspravení ploch v rozsahu 30%.
Včetně veškerého příslušenství a doplňků (např. rohovníky, systémové doplňky, dilatační profily, atd.).</t>
  </si>
  <si>
    <t xml:space="preserve">D+M   SD  Jádrová omítka - vyspravení ploch v rozsahu 30%.
Včetně veškerého příslušenství a doplňků (např. rohovníky, systémové doplňky, dilatační profily, atd.).
</t>
  </si>
  <si>
    <t xml:space="preserve">Poznámka k položce:
Pozn.: Stávající podklad - omítka vápenocementová.
Pozn.: Podrobná specifikace viz TZ.
Viz skladba SD03 - SD06a + SD10 +SD17 + SD17a na v.č. AS2.00-AS2.06 Pohledy technické - nový stav.
</t>
  </si>
  <si>
    <t xml:space="preserve">37,20 "m2; SD03" </t>
  </si>
  <si>
    <t xml:space="preserve">576,10 "m2; SD04" </t>
  </si>
  <si>
    <t xml:space="preserve">21,0 "m2; SD04a" </t>
  </si>
  <si>
    <t xml:space="preserve">378,20 "m2; SD05" </t>
  </si>
  <si>
    <t xml:space="preserve">41,50 "m2; SD05a" </t>
  </si>
  <si>
    <t xml:space="preserve">176,0 "m2; SD06" </t>
  </si>
  <si>
    <t xml:space="preserve">189,50 "m2; SD06a" </t>
  </si>
  <si>
    <t xml:space="preserve">242,50 "m2; SD10" </t>
  </si>
  <si>
    <t xml:space="preserve">42,80 "m2; SD17" </t>
  </si>
  <si>
    <t xml:space="preserve">31,50 "m2; SD17a" </t>
  </si>
  <si>
    <t>8</t>
  </si>
  <si>
    <t>61231 J50 R1421</t>
  </si>
  <si>
    <t xml:space="preserve">D+M   SD  Jádrová omítka - vyspravení ploch v rozsahu 50%.
Včetně veškerého příslušenství a doplňků (např. rohovníky, systémové doplňky, dilatační profily, atd.).
</t>
  </si>
  <si>
    <t xml:space="preserve">Poznámka k položce:
Pozn.: Stávající podklad - omítka vápenocementová.
Pozn.: Podrobná specifikace viz TZ.
Viz skladba SD09 na v.č. AS2.00-AS2.06 Pohledy technické - nový stav.
</t>
  </si>
  <si>
    <t>Jádrová omítka - 50%</t>
  </si>
  <si>
    <t xml:space="preserve">274,50 "m2; SD09" </t>
  </si>
  <si>
    <t>9</t>
  </si>
  <si>
    <t>61231 J60 R1421</t>
  </si>
  <si>
    <t xml:space="preserve">D+M   SD  Jádrová omítka - vyspravení ploch v rozsahu 60%.
Včetně veškerého příslušenství a doplňků (např. rohovníky, systémové doplňky, dilatační profily, atd.).
</t>
  </si>
  <si>
    <t xml:space="preserve">Poznámka k položce:
Pozn.: Stávající podklad - omítka vápenocementová.
Pozn.: Podrobná specifikace viz TZ.
Viz skladba SD08 na v.č. AS2.00-AS2.06 Pohledy technické - nový stav.
</t>
  </si>
  <si>
    <t>Jádrová omítka - 60%</t>
  </si>
  <si>
    <t xml:space="preserve">17,70 "m2; SD08" </t>
  </si>
  <si>
    <t>61231 CT R1421</t>
  </si>
  <si>
    <t>D+M   SD  Cementový tmel s perlinkou.
Včetně veškerého příslušenství a doplňků (např. rohovníky, systémové doplňky, dilatační profily, atd.).</t>
  </si>
  <si>
    <t xml:space="preserve">D+M   SD  Cementový tmel s perlinkou.
Včetně veškerého příslušenství a doplňků (např. rohovníky, systémové doplňky, dilatační profily, atd.).
</t>
  </si>
  <si>
    <t xml:space="preserve">Poznámka k položce:
Pozn.: Podrobná specifikace viz TZ.
Viz skladba SD06a na v.č. AS2.00-AS2.06 Pohledy technické - nový stav.
</t>
  </si>
  <si>
    <t>Cementový tmel s perlinkou</t>
  </si>
  <si>
    <t>11</t>
  </si>
  <si>
    <t>61231 1.3 R1421</t>
  </si>
  <si>
    <t>D+M   1.3  Obvodový pášť - tenkovrstvá silikonová omítka probarvená, zrnitost 1,5 mm. Odstín dle PD.
Včetně veškerého příslušenství a doplňků (např. rohovníky, systémové doplňky, dilatační profily, atd.).</t>
  </si>
  <si>
    <t xml:space="preserve">D+M   1.3  Obvodový pášť - tenkovrstvá silikonová omítka probarvená, zrnitost 1,5 mm. Odstín dle PD.
Včetně veškerého příslušenství a doplňků (např. rohovníky, systémové doplňky, dilatační profily, atd.).
</t>
  </si>
  <si>
    <t xml:space="preserve">Poznámka k položce:
Pozn.: Podrobná specifikace viz TZ.
Viz skladba SDx na v.č. AS2.00-AS2.06 Pohledy technické - nový stav.
Viz odkaz 1.3 na v.č. AS3.00-AS3.06 Pohledy architektonické.
Podrobná specifikace - viz Referenční standard + technická zpráva.
</t>
  </si>
  <si>
    <t>1.3.</t>
  </si>
  <si>
    <t>2008,10 "m2; Obvodový plášť vč. ostění + nadpraží"</t>
  </si>
  <si>
    <t>12</t>
  </si>
  <si>
    <t>61231 1.4 R1421</t>
  </si>
  <si>
    <t>D+M   1.4  Obvodový pášť - tenkovrstvá silikonová omítka probarvená, zrnitost 1,5 mm. Odstín dle PD.
Včetně veškerého příslušenství a doplňků (např. rohovníky, systémové doplňky, dilatační profily, atd.).</t>
  </si>
  <si>
    <t xml:space="preserve">Poznámka k položce:
Pozn.: Podrobná specifikace viz TZ.
Viz skladba SDx na v.č. AS2.00-AS2.06 Pohledy technické - nový stav.
Viz odkaz 1.4 na v.č. AS3.00-AS3.06 Pohledy architektonické.
Podrobná specifikace - viz Referenční standard + technická zpráva.
</t>
  </si>
  <si>
    <t>163,70 "m2; Obvodový plášť vč. ostění + nadpraží"</t>
  </si>
  <si>
    <t>13</t>
  </si>
  <si>
    <t>61231 1.5 R1421</t>
  </si>
  <si>
    <t>D+M   1.5  Obvodový pášť - tenkovrstvá minerální omítka dekorativní, probarvená. Struktura dřeva. Odstín dle PD.
Včetně veškerého příslušenství a doplňků (např. rohovníky, systémové doplňky, dilatační profily, atd.).</t>
  </si>
  <si>
    <t xml:space="preserve">Poznámka k položce:
Pozn.: Podrobná specifikace viz TZ.
Viz skladba SDx na v.č. AS2.00-AS2.06 Pohledy technické - nový stav.
Viz odkaz 1.5 na v.č. AS3.00-AS3.06 Pohledy architektonické.
Podrobná specifikace - viz Referenční standard + technická zpráva.
</t>
  </si>
  <si>
    <t>1.5.</t>
  </si>
  <si>
    <t>261,0 "m2; Obvodový plášť vč. ostění + nadpraží"</t>
  </si>
  <si>
    <t>14</t>
  </si>
  <si>
    <t>62189 1.6 R1421</t>
  </si>
  <si>
    <t>D+M   1.6  Obvodový plášť - vláknocementové šablony s probarveným jádrem. Typ česká šablona. Odstín viz PD.
Včetně veškerého příslušenství a doplňků (např. těsnění, spojovací, upevňovací a kotevní prvky, oplechování, konstrukční oplechování, příchytky, l</t>
  </si>
  <si>
    <t>D+M   1.6  Obvodový plášť - vláknocementové šablony s probarveným jádrem. Typ česká šablona. Odstín viz PD. 
Včetně veškerého příslušenství a doplňků (např. těsnění, spojovací, upevňovací a kotevní prvky, oplechování, konstrukční oplechování, příchytky, lemování, lištování, tmelení, TI podložky, vyrovnávacím podložky, klempířské prvky, dilatační profily, pomocná OK, atd.).</t>
  </si>
  <si>
    <t xml:space="preserve">Poznámka k položce:
D+M   1.6  Obvodový plášť - vláknocementové šablony s probarveným jádrem. Typ česká šablona. Odstín viz PD.
Včetně veškerého příslušenství a doplňků (např. těsnění, spojovací, upevňovací a kotevní prvky, oplechování, konstrukční oplechování, příchytky, lemování, lištování, tmelení, TI podložky, vyrovnávacím podložky, klempířské prvky, dilatační profily, pomocná OK, atd.).
Skladba:
- vláknocementové šablony
- systémový hliníkový (alt. dřevěný) rošt + kotevní prvky
Pozn.: Podrobná specifikace viz TZ.
Viz skladba SD09 na v.č. AS2.00-AS2.06 Pohledy technické - nový stav.
Viz odkaz 1.6 na v.č. AS3.00-AS3.06 Pohledy architektonické.
Podrobná specifikace - viz Referenční standard + technická zpráva.
</t>
  </si>
  <si>
    <t>1.6.</t>
  </si>
  <si>
    <t>281,50 "m2; Obvodový plášť vč. ostění + nadpraží"</t>
  </si>
  <si>
    <t>281.5*1.1 'Přepočtené koeficientem množství</t>
  </si>
  <si>
    <t>62189 1.8 R1421</t>
  </si>
  <si>
    <t>D+M   1.8  Obvodový plášť - vláknocementové desky s probarveným jádrem. Odstín viz PD.
Včetně veškerého příslušenství a doplňků (např. těsnění, spojovací, upevňovací a kotevní prvky, oplechování, konstrukční oplechování, příchytky, lemování, lištování, t</t>
  </si>
  <si>
    <t>D+M   1.8  Obvodový plášť - vláknocementové desky s probarveným jádrem. Odstín viz PD.
Včetně veškerého příslušenství a doplňků (např. těsnění, spojovací, upevňovací a kotevní prvky, oplechování, konstrukční oplechování, příchytky, lemování, lištování, tmelení, TI podložky, vyrovnávacím podložky, klempířské prvky, dilatační profily, pomocná OK, atd.).</t>
  </si>
  <si>
    <t xml:space="preserve">Poznámka k položce:
D+M   1.8  Obvodový plášť - vláknocementové desky s probarveným jádrem. Odstín viz PD.
Včetně veškerého příslušenství a doplňků (např. těsnění, spojovací, upevňovací a kotevní prvky, oplechování, konstrukční oplechování, příchytky, lemování, lištování, tmelení, TI podložky, vyrovnávacím podložky, klempířské prvky, dilatační profily, pomocná OK, atd.).
Skladba:
- vláknocementové desky (rozměry dle stávajících)
- systémový hliníkový (alt. dřevěný) rošt + kotevní prvky
Pozn.: Podrobná specifikace viz TZ.
Viz skladba SD13a na v.č. AS2.00-AS2.06 Pohledy technické - nový stav.
Viz odkaz 1.8 na v.č. AS3.00-AS3.06 Pohledy architektonické.
Podrobná specifikace - viz Referenční standard + technická zpráva.
</t>
  </si>
  <si>
    <t>1.8.</t>
  </si>
  <si>
    <t>3,30 "m2; Obvodový plášť"</t>
  </si>
  <si>
    <t>3.3*1.1 'Přepočtené koeficientem množství</t>
  </si>
  <si>
    <t>16</t>
  </si>
  <si>
    <t>61231 SC R1421</t>
  </si>
  <si>
    <t>D+M   SC11  Obvodový pášť - tenkovrstvá silikonová omítka probarvená, zrnitost 1,5 mm. Odstín dle PD.
Včetně veškerého příslušenství a doplňků (např. rohovníky, systémové doplňky, dilatační profily, atd.).</t>
  </si>
  <si>
    <t xml:space="preserve">Poznámka k položce:
Pozn.: Podrobná specifikace viz TZ.
Pozn.: Podrobná specifikace viz TZ.
Viz skladba SC11 na v.č. AS5.01 Střecha - nový stav.
Podrobná specifikace - viz Referenční standard + technická zpráva.
</t>
  </si>
  <si>
    <t>SC11</t>
  </si>
  <si>
    <t>2,60 "m2"</t>
  </si>
  <si>
    <t>17</t>
  </si>
  <si>
    <t>62189 SC08 R1421</t>
  </si>
  <si>
    <t>D+M   SC08  Podhled - vláknocementové desky s probarveným jádrem. Odstín viz PD.
Včetně veškerého příslušenství a doplňků (např. těsnění, spojovací, upevňovací a kotevní prvky, oplechování, konstrukční oplechování, příchytky, lemování, lištování, tmelení</t>
  </si>
  <si>
    <t>D+M   SC08  Podhled - vláknocementové desky s probarveným jádrem. Odstín viz PD.
Včetně veškerého příslušenství a doplňků (např. těsnění, spojovací, upevňovací a kotevní prvky, oplechování, konstrukční oplechování, příchytky, lemování, lištování, tmelení, TI podložky, vyrovnávacím podložky, klempířské prvky, dilatační profily, pomocná OK, atd.).</t>
  </si>
  <si>
    <t xml:space="preserve">Poznámka k položce:
D+M   SC08  Podhled - vláknocementové desky s probarveným jádrem. Odstín viz PD.
Včetně veškerého příslušenství a doplňků (např. těsnění, spojovací, upevňovací a kotevní prvky, oplechování, konstrukční oplechování, příchytky, lemování, lištování, tmelení, TI podložky, vyrovnávacím podložky, klempířské prvky, dilatační profily, pomocná OK, atd.).
Skladba:
- vláknocementové desky (rozměry 1200x3050 mm)
- systémový hliníkový (alt. dřevěný) rošt + kotevní prvky
Pozn.: Podrobná specifikace viz TZ.
Viz skladba SC08 na v.č. AS5.01 Střecha - nový stav.
Podrobná specifikace - viz Referenční standard + technická zpráva.
</t>
  </si>
  <si>
    <t>SC08 - Podhled - vláknocementové desky</t>
  </si>
  <si>
    <t>70,20 "m2"</t>
  </si>
  <si>
    <t>70.2*1.1 'Přepočtené koeficientem množství</t>
  </si>
  <si>
    <t>18</t>
  </si>
  <si>
    <t>62189 SC10 R1421</t>
  </si>
  <si>
    <t>D+M   SC10  Podhled - vláknocementové desky s probarveným jádrem. Odstín viz PD.
Včetně veškerého příslušenství a doplňků (např. těsnění, spojovací, upevňovací a kotevní prvky, oplechování, konstrukční oplechování, příchytky, lemování, lištování, tmelení</t>
  </si>
  <si>
    <t>D+M   SC10  Podhled - vláknocementové desky s probarveným jádrem. Odstín viz PD.
Včetně veškerého příslušenství a doplňků (např. těsnění, spojovací, upevňovací a kotevní prvky, oplechování, konstrukční oplechování, příchytky, lemování, lištování, tmelení, TI podložky, vyrovnávacím podložky, klempířské prvky, dilatační profily, pomocná OK, atd.).</t>
  </si>
  <si>
    <t xml:space="preserve">Poznámka k položce:
D+M   SC10  Podhled - vláknocementové desky s probarveným jádrem. Odstín viz PD.
Včetně veškerého příslušenství a doplňků (např. těsnění, spojovací, upevňovací a kotevní prvky, oplechování, konstrukční oplechování, příchytky, lemování, lištování, tmelení, TI podložky, vyrovnávacím podložky, klempířské prvky, dilatační profily, pomocná OK, atd.).
Skladba:
- vláknocementové desky (rozměry 1200x3050 mm)
- systémový hliníkový (alt. dřevěný) rošt + kotevní prvky
Pozn.: Podrobná specifikace viz TZ.
Viz skladba SC10 na v.č. AS5.01 Střecha - nový stav.
Podrobná specifikace - viz Referenční standard + technická zpráva.
</t>
  </si>
  <si>
    <t>SC10 - Podhled - vláknocementové desky</t>
  </si>
  <si>
    <t>18,60 "m2"</t>
  </si>
  <si>
    <t>18.6*1.1 'Přepočtené koeficientem množství</t>
  </si>
  <si>
    <t>19</t>
  </si>
  <si>
    <t>633321 SC VV R1421</t>
  </si>
  <si>
    <t>D+M   SC07 + SC09  Vyrovnávací vrstva - reprofilační malta tl. 2-10 mm.</t>
  </si>
  <si>
    <t xml:space="preserve">Poznámka k položce:
Viz skladba SC07 + SC09 na v.č. AS5.01 Střecha - nový stav.
Podrobná specifikace - viz Referenční standard.
</t>
  </si>
  <si>
    <t>SC07 - Vyrovnávací vrstva - reprofilační malta tl. 2-10 mm</t>
  </si>
  <si>
    <t>41,50 "m2; Vodorovná část"</t>
  </si>
  <si>
    <t>SC09 - Vyrovnávací vrstva - reprofilační malta tl. 2-10 mm</t>
  </si>
  <si>
    <t>144,50 "m2; Vodorovná část"</t>
  </si>
  <si>
    <t>20</t>
  </si>
  <si>
    <t>633321 SC NV R1421</t>
  </si>
  <si>
    <t>D+M   SC07  Nosná vrstva - cementový potěr C30 F6 tl. 50 mm + KARI síť 1x pr. 6 / 150x150.</t>
  </si>
  <si>
    <t xml:space="preserve">Poznámka k položce:
Viz skladba SC07 na v.č. AS5.01 Střecha - nový stav.
Podrobná specifikace - viz Referenční standard.
</t>
  </si>
  <si>
    <t>SC07 - Nosná vrstva - cementový potěr C30 F6, tl. 50 mm + KARI síť</t>
  </si>
  <si>
    <t>968 SC02B R1421</t>
  </si>
  <si>
    <t>SC02B   Odstranění stávající skladby ploché střechy.
Bourání včetně příslušenství a ostatních prvků střechy (např. klempířské prvky, žlaby, svody, oplechování, lemování, bleskosvod, odvodňovací systémy, apod.).
Včetně bourání a odstranění veškerého přís</t>
  </si>
  <si>
    <t xml:space="preserve">SC02B   Odstranění stávající skladby ploché střechy.
Bourání včetně příslušenství a ostatních prvků střechy (např. klempířské prvky, žlaby, svody, oplechování, lemování, bleskosvod, odvodňovací systémy, apod.).
Včetně bourání a odstranění veškerého příslušenství, doplňků, kotevních prvků, atd.
Bourání včetně případných rozvodů, instalací, technologie, atd. Včetně přesunu rozvodů, popř. ukončení, zaslepení na hlavní trase. 
Včetně řezání spár od navazujících stávajících konstrukcí.
</t>
  </si>
  <si>
    <t xml:space="preserve">Poznámka k položce:
SC02B   Odstranění stávající skladby ploché střechy.
Bourání včetně příslušenství a ostatních prvků střechy (např. klempířské prvky, žlaby, svody, oplechování, lemování, bleskosvod, odvodňovací systémy, apod.).
Včetně bourání a odstranění veškerého příslušenství, doplňků, kotevních prvků, atd.
Bourání včetně případných rozvodů, instalací, technologie, atd. Včetně přesunu rozvodů, popř. ukončení, zaslepení na hlavní trase. 
Včetně řezání spár od navazujících stávajících konstrukcí.
Předpokládaná skladba střechy:
- krytina: pozinkovaný falcovaný plech
- doplňková HI: 1x asfaltový pás
- bednění: dřevěná prkna tl. 25 mm
- nosná kce.: dřevěné krokve
- spádová vrstva: mezikrokevní - škvára
Pozn.: Zásady provádění bouracích prací - viz TZ a PD.
Viz skladba SC02B na v.č. AS4.01 Střecha - stávající stav.
</t>
  </si>
  <si>
    <t>SC02B</t>
  </si>
  <si>
    <t>49,50 "m2"</t>
  </si>
  <si>
    <t>22</t>
  </si>
  <si>
    <t>968 SC07B R1421</t>
  </si>
  <si>
    <t>SC07B   Odstranění stávající skladby ploché střechy / terasy.
Bourání včetně příslušenství a ostatních prvků střechy (např. klempířské prvky, žlaby, svody, oplechování, lemování, bleskosvod, odvodňovací systémy, apod.).
Včetně bourání a odstranění veške</t>
  </si>
  <si>
    <t xml:space="preserve">SC07B   Odstranění stávající skladby ploché střechy / terasy.
Bourání včetně příslušenství a ostatních prvků střechy (např. klempířské prvky, žlaby, svody, oplechování, lemování, bleskosvod, odvodňovací systémy, apod.).
Včetně bourání a odstranění veškerého příslušenství, doplňků, kotevních prvků, atd.
Bourání včetně případných rozvodů, instalací, technologie, atd. Včetně přesunu rozvodů, popř. ukončení, zaslepení na hlavní trase. 
Včetně řezání spár od navazujících stávajících konstrukcí.
</t>
  </si>
  <si>
    <t xml:space="preserve">Poznámka k položce:
SC07B   Odstranění stávající skladby ploché střechy / terasy.
Bourání včetně příslušenství a ostatních prvků střechy (např. klempířské prvky, žlaby, svody, oplechování, lemování, bleskosvod, odvodňovací systémy, apod.).
Včetně bourání a odstranění veškerého příslušenství, doplňků, kotevních prvků, atd.
Bourání včetně případných rozvodů, instalací, technologie, atd. Včetně přesunu rozvodů, popř. ukončení, zaslepení na hlavní trase. 
Včetně řezání spár od navazujících stávajících konstrukcí.
Předpokládaná skladba střechy / terasy:
- nášlapná vrstva: teraco / keramická dlažba tl. 30 mm vč. soklíků + cementová potěr tl. 25 mm
- HI: 2x asfaltový pás
- spádová vrstva: cementový potěr tl. 10-20 mm
Pozn.: Zásady provádění bouracích prací - viz TZ a PD.
Viz skladba SC07B na v.č. AS4.01 Střecha - stávající stav.
</t>
  </si>
  <si>
    <t>SC07B</t>
  </si>
  <si>
    <t>41,50 "m2"</t>
  </si>
  <si>
    <t>23</t>
  </si>
  <si>
    <t>968 SC08B R1421</t>
  </si>
  <si>
    <t>SC08B   Odstranění stávající skladby ploché střechy + podhledu.
Bourání včetně příslušenství a ostatních prvků střechy (např. klempířské prvky, žlaby, svody, oplechování, lemování, bleskosvod, odvodňovací systémy, apod.).
Včetně bourání a odstranění veš</t>
  </si>
  <si>
    <t xml:space="preserve">SC08B   Odstranění stávající skladby ploché střechy + podhledu.
Bourání včetně příslušenství a ostatních prvků střechy (např. klempířské prvky, žlaby, svody, oplechování, lemování, bleskosvod, odvodňovací systémy, apod.).
Včetně bourání a odstranění veškerého příslušenství, doplňků, kotevních prvků, atd.
Bourání včetně případných rozvodů, instalací, technologie, atd. Včetně přesunu rozvodů, popř. ukončení, zaslepení na hlavní trase. 
Včetně řezání spár od navazujících stávajících konstrukcí.
</t>
  </si>
  <si>
    <t xml:space="preserve">Poznámka k položce:
SC08B   Odstranění stávající skladby ploché střechy + podhledu.
Bourání včetně příslušenství a ostatních prvků střechy (např. klempířské prvky, žlaby, svody, oplechování, lemování, bleskosvod, odvodňovací systémy, apod.).
Včetně bourání a odstranění veškerého příslušenství, doplňků, kotevních prvků, atd.
Bourání včetně případných rozvodů, instalací, technologie, atd. Včetně přesunu rozvodů, popř. ukončení, zaslepení na hlavní trase. 
Včetně řezání spár od navazujících stávajících konstrukcí.
Předpokládaná skladba střechy a podhledu:
- krytina: HI souvrství z asfaltových pásů tl. 20 mm
- bednění: dřevěná prkna tl. 30 mm
- spádová vrstva: dřevěné stropnice
- podhled: dřevěná prkna tl. 25 mm + dřevěný rošt
Pozn.: Zásady provádění bouracích prací - viz TZ a PD.
Viz skladba SC08B na v.č. AS4.01 Střecha - stávající stav.
</t>
  </si>
  <si>
    <t>SC08B</t>
  </si>
  <si>
    <t>24</t>
  </si>
  <si>
    <t>968 SC09B R1421</t>
  </si>
  <si>
    <t>SC09B   Odstranění stávající skladby ploché střechy.
Bourání včetně příslušenství a ostatních prvků střechy (např. klempířské prvky, žlaby, svody, oplechování, lemování, bleskosvod, odvodňovací systémy, apod.).
Včetně bourání a odstranění veškerého přís</t>
  </si>
  <si>
    <t xml:space="preserve">SC09B   Odstranění stávající skladby ploché střechy.
Bourání včetně příslušenství a ostatních prvků střechy (např. klempířské prvky, žlaby, svody, oplechování, lemování, bleskosvod, odvodňovací systémy, apod.).
Včetně bourání a odstranění veškerého příslušenství, doplňků, kotevních prvků, atd.
Bourání včetně případných rozvodů, instalací, technologie, atd. Včetně přesunu rozvodů, popř. ukončení, zaslepení na hlavní trase. 
Včetně řezání spár od navazujících stávajících konstrukcí.
</t>
  </si>
  <si>
    <t xml:space="preserve">Poznámka k položce:
SC09B   Odstranění stávající skladby ploché střechy.
Bourání včetně příslušenství a ostatních prvků střechy (např. klempířské prvky, žlaby, svody, oplechování, lemování, bleskosvod, odvodňovací systémy, apod.).
Včetně bourání a odstranění veškerého příslušenství, doplňků, kotevních prvků, atd.
Bourání včetně případných rozvodů, instalací, technologie, atd. Včetně přesunu rozvodů, popř. ukončení, zaslepení na hlavní trase. 
Včetně řezání spár od navazujících stávajících konstrukcí
Předpokládaná skladba střechy:
- krytina: HI souvrství z asfaltových pásů tl. 20 mm
- TI: pěnový polystyren tl. 50 mm
- spádová vrstva: škvára tl. 10-250 mm
Pozn.: Zásady provádění bouracích prací - viz TZ a PD.
Viz skladba SC09B na v.č. AS4.01 Střecha - stávající stav.
</t>
  </si>
  <si>
    <t>SC09B</t>
  </si>
  <si>
    <t>144,50 "m2"</t>
  </si>
  <si>
    <t>25</t>
  </si>
  <si>
    <t>968 SC10B R1421</t>
  </si>
  <si>
    <t>SC10B   Odstranění stávající skladby ploché střechy - rampa.
Bourání včetně příslušenství a ostatních prvků střechy (např. klempířské prvky, žlaby, svody, oplechování, lemování, bleskosvod, odvodňovací systémy, apod.).
Včetně bourání a odstranění vešker</t>
  </si>
  <si>
    <t xml:space="preserve">SC10B   Odstranění stávající skladby ploché střechy - rampa.
Bourání včetně příslušenství a ostatních prvků střechy (např. klempířské prvky, žlaby, svody, oplechování, lemování, bleskosvod, odvodňovací systémy, apod.).
Včetně bourání a odstranění veškerého příslušenství, doplňků, kotevních prvků, atd.
Bourání včetně případných rozvodů, instalací, technologie, atd. Včetně přesunu rozvodů, popř. ukončení, zaslepení na hlavní trase. 
Včetně řezání spár od navazujících stávajících konstrukcí.
</t>
  </si>
  <si>
    <t xml:space="preserve">Poznámka k položce:
SC10B   Odstranění stávající skladby ploché střechy - rampa.
Bourání včetně příslušenství a ostatních prvků střechy (např. klempířské prvky, žlaby, svody, oplechování, lemování, bleskosvod, odvodňovací systémy, apod.).
Včetně bourání a odstranění veškerého příslušenství, doplňků, kotevních prvků, atd.
Bourání včetně případných rozvodů, instalací, technologie, atd. Včetně přesunu rozvodů, popř. ukončení, zaslepení na hlavní trase. 
Včetně řezání spár od navazujících stávajících konstrukcí.
Předpokládaná skladba střechy:
- krytina: pozinkovaný falcovaný plech
- doplňková HI: 1x asfaltový pás
- bednění: dřevěná prkna tl. 25 mm
- nosná konstrukce: ocelový rám
Pozn.: Zásady provádění bouracích prací - viz TZ a PD.
Viz skladba SC10B na v.č. AS4.01 Střecha - stávající stav.
</t>
  </si>
  <si>
    <t>SC10B</t>
  </si>
  <si>
    <t>26</t>
  </si>
  <si>
    <t>968 SC11B R1421</t>
  </si>
  <si>
    <t>SC11B   Odstranění stávající skladby ploché střechy - markýza.
Bourání včetně příslušenství a ostatních prvků střechy (např. klempířské prvky, žlaby, svody, oplechování, lemování, bleskosvod, odvodňovací systémy, apod.).
Včetně bourání a odstranění vešk</t>
  </si>
  <si>
    <t>SC11B   Odstranění stávající skladby ploché střechy - markýza.
Bourání včetně příslušenství a ostatních prvků střechy (např. klempířské prvky, žlaby, svody, oplechování, lemování, bleskosvod, odvodňovací systémy, apod.).
Včetně bourání a odstranění veškerého příslušenství, doplňků, kotevních prvků, atd.
Bourání včetně případných rozvodů, instalací, technologie, atd. Včetně přesunu rozvodů, popř. ukončení, zaslepení na hlavní trase. 
Včetně řezání spár od navazujících stávajících konstrukcí.</t>
  </si>
  <si>
    <t xml:space="preserve">Poznámka k položce:
SC11B   Odstranění stávající skladby ploché střechy - markýza.
Bourání včetně příslušenství a ostatních prvků střechy (např. klempířské prvky, žlaby, svody, oplechování, lemování, bleskosvod, odvodňovací systémy, apod.).
Včetně bourání a odstranění veškerého příslušenství, doplňků, kotevních prvků, atd.
Bourání včetně případných rozvodů, instalací, technologie, atd. Včetně přesunu rozvodů, popř. ukončení, zaslepení na hlavní trase. 
Včetně řezání spár od navazujících stávajících konstrukcí.
Předpokládaná skladba střechy - markýzy:
- krytina: pozinkovaný falcovaný plech
- doplňková HI: 1x asfaltový pás
Pozn.: Zásady provádění bouracích prací - viz TZ a PD.
Viz skladba SC11B na v.č. AS4.01 Střecha - stávající stav.
</t>
  </si>
  <si>
    <t>SC11B</t>
  </si>
  <si>
    <t>27</t>
  </si>
  <si>
    <t>968 BS.1 R1421</t>
  </si>
  <si>
    <t>BS.1   Odstranění stávajícího oplechování atiky. 
Včetně bourání a odstranění veškerého příslušenství, doplňků, kotevních prvků, atd.</t>
  </si>
  <si>
    <t xml:space="preserve">BS.1   Odstranění stávajícího oplechování atiky. 
Včetně bourání a odstranění veškerého příslušenství, doplňků, kotevních prvků, atd.
</t>
  </si>
  <si>
    <t xml:space="preserve">Poznámka k položce:
Pozn.: 193,0 m / 126,0 m2.
Pozn.: Zásady provádění bouracích prací - viz TZ a PD.
Viz odkaz BS.1 na v.č. AS4.01 Střecha - stávající stav.
</t>
  </si>
  <si>
    <t>28</t>
  </si>
  <si>
    <t>968 BS.2 R1421</t>
  </si>
  <si>
    <t xml:space="preserve">BS.2   Odstranění stávajícího oplechování atiky + HI souvrství z asfaltových pásů tl. 20 mm (z horní části atiky). 
Včetně bourání a odstranění veškerého příslušenství, doplňků, kotevních prvků, atd.
</t>
  </si>
  <si>
    <t xml:space="preserve">Poznámka k položce:
Pozn.: 114,0 m / 75,0 m2.
Pozn.: Zásady provádění bouracích prací - viz TZ a PD.
Viz odkaz BS.2 na v.č. AS4.01 Střecha - stávající stav.
</t>
  </si>
  <si>
    <t>29</t>
  </si>
  <si>
    <t>968 BS.3 R1421</t>
  </si>
  <si>
    <t>BS.3   Odstranění stávajícího ventilátoru.
Včetně úpravy rozvodů VZT - zaslepení v místě demontáže.
Včetně bourání a odstranění veškerého příslušenství, doplňků, kotevních prvků, atd.
Včetně D+M doplnění, zapravení a utěsnění skladby stávající ploché s</t>
  </si>
  <si>
    <t>kus</t>
  </si>
  <si>
    <t xml:space="preserve">BS.3   Odstranění stávajícího ventilátoru.
Včetně úpravy rozvodů VZT - zaslepení v místě demontáže.
Včetně bourání a odstranění veškerého příslušenství, doplňků, kotevních prvků, atd.
Včetně D+M doplnění, zapravení a utěsnění skladby stávající ploché střechy - EPS4 tl. 300 mm (1 m2).
</t>
  </si>
  <si>
    <t xml:space="preserve">Poznámka k položce:
BS.3   Odstranění stávajícího ventilátoru.
Včetně úpravy rozvodů VZT - zaslepení v místě demontáže.
Včetně bourání a odstranění veškerého příslušenství, doplňků, kotevních prvků, atd.
Včetně D+M doplnění, zapravení a utěsnění skladby stávající ploché střechy - EPS4 tl. 300 mm (1 m2).
Pozn.: Zásady provádění bouracích prací - viz TZ a PD.
Viz odkaz BS.3 na v.č. AS4.01 Střecha - stávající stav.
</t>
  </si>
  <si>
    <t>30</t>
  </si>
  <si>
    <t>968 SD03B R1421</t>
  </si>
  <si>
    <t xml:space="preserve">SD03B   Odstranění stávajícího keramického obkladu soklu tl. 30 mm, včetně podkladu.
Včetně bourání a odstranění veškerého příslušenství, doplňků, kotevních prvků, atd.
</t>
  </si>
  <si>
    <t xml:space="preserve">Poznámka k položce:
Pozn.: Zásady provádění bouracích prací - viz TZ a PD.
Viz skladba SD03B na v.č. AS1.00-AS1.06 Pohledy technické - stávající stav.
</t>
  </si>
  <si>
    <t>SD03B</t>
  </si>
  <si>
    <t>19,90 "m2"</t>
  </si>
  <si>
    <t>31</t>
  </si>
  <si>
    <t>968 SD0417B R1421</t>
  </si>
  <si>
    <t xml:space="preserve">SD04B + SD17B   Odstranění stávajícího obvodového pláště - tepelná izolace z pěnového polystyrenu EPS tl. 50 mm + tenkovrstná omítka.
Včetně bourání a odstranění veškerého příslušenství, doplňků, kotevních prvků, atd.
</t>
  </si>
  <si>
    <t xml:space="preserve">SD04B + SD17B   Odstranění stávajícího obvodového pláště - tepelná izolace z pěnového polystyrenu EPS tl. 50 mm + tenkovrstná omítka.
Včetně bourání a odstranění veškerého příslušenství, doplňků, kotevních prvků, atd.
</t>
  </si>
  <si>
    <t xml:space="preserve">Poznámka k položce:
Pozn.: Zásady provádění bouracích prací - viz TZ a PD.
Viz skladba SD04B + SD17B na v.č. AS1.00-AS1.06 Pohledy technické - stávající stav.
</t>
  </si>
  <si>
    <t>SD04B</t>
  </si>
  <si>
    <t>630,50 "m2"</t>
  </si>
  <si>
    <t>SD17B</t>
  </si>
  <si>
    <t>74,30 "m2"</t>
  </si>
  <si>
    <t>32</t>
  </si>
  <si>
    <t>968 SD05B R1421</t>
  </si>
  <si>
    <t xml:space="preserve">SD05B   Odstranění stávajícího obvodového pláště - tepelná izolace z pěnového polystyrenu EPS tl. 30 mm + tenkovrstná omítka.
Včetně bourání a odstranění veškerého příslušenství, doplňků, kotevních prvků, atd.
</t>
  </si>
  <si>
    <t xml:space="preserve">Poznámka k položce:
Pozn.: Zásady provádění bouracích prací - viz TZ a PD.
Viz skladba SD05B na v.č. AS1.00-AS1.06 Pohledy technické - stávající stav.
</t>
  </si>
  <si>
    <t>SD05B</t>
  </si>
  <si>
    <t>383,20 "m2"</t>
  </si>
  <si>
    <t>33</t>
  </si>
  <si>
    <t>968 SD09B R1421</t>
  </si>
  <si>
    <t>SD09B   Odstranění stávajícího fasádního obkladu - dřevěné šindele vč. nosného dřevěného roštu.
Včetně bourání a odstranění veškerého příslušenství, doplňků, kotevních prvků, atd.</t>
  </si>
  <si>
    <t xml:space="preserve">SD09B   Odstranění stávajícího fasádního obkladu - dřevěné šindele vč. nosného dřevěného roštu.
Včetně bourání a odstranění veškerého příslušenství, doplňků, kotevních prvků, atd.
</t>
  </si>
  <si>
    <t xml:space="preserve">Poznámka k položce:
Pozn.: Zásady provádění bouracích prací - viz TZ a PD.
Viz skladba SD09B na v.č. AS1.00-AS1.06 Pohledy technické - stávající stav.
</t>
  </si>
  <si>
    <t>SD09B</t>
  </si>
  <si>
    <t>274,50 "m2"</t>
  </si>
  <si>
    <t>34</t>
  </si>
  <si>
    <t>968 SD10Ba R1421</t>
  </si>
  <si>
    <t xml:space="preserve">SD10B   Odstranění stávajícího fasádního obkladu - dřevěná prkna na falc vč. nosného dřevěného roštu.
Včetně bourání a odstranění veškerého příslušenství, doplňků, kotevních prvků, atd.
</t>
  </si>
  <si>
    <t xml:space="preserve">Poznámka k položce:
Pozn.: Zásady provádění bouracích prací - viz TZ a PD.
Viz skladba SD10B na v.č. AS1.00-AS1.06 Pohledy technické - stávající stav.
</t>
  </si>
  <si>
    <t>SD10B</t>
  </si>
  <si>
    <t>175,70 "m2"</t>
  </si>
  <si>
    <t>35</t>
  </si>
  <si>
    <t>968 SD10Bb R1421</t>
  </si>
  <si>
    <t xml:space="preserve">SD10B   Odstranění stávající tepelné izolace fasády - tepelná izolace z pěnového polystyrenu EPS tl. 50 mm.
Včetně bourání a odstranění veškerého příslušenství, doplňků, kotevních prvků, atd.
</t>
  </si>
  <si>
    <t xml:space="preserve">Poznámka k položce:
Pozn.: Zásady provádění bouracích prací - viz TZ a PD.
Viz skladba SD10B na v.č. AS1.00-AS1.06 Pohledy technické - stávající stav.
</t>
  </si>
  <si>
    <t>36</t>
  </si>
  <si>
    <t>968 SD1116Ba R1421</t>
  </si>
  <si>
    <t>SD11B + SD16B   Odstranění stávajícího fasádního obkladu - dřevěná prkna vč. nosného dřevěného roštu.
Včetně bourání a odstranění veškerého příslušenství, doplňků, kotevních prvků, atd.</t>
  </si>
  <si>
    <t xml:space="preserve">SD11B + SD16B   Odstranění stávajícího fasádního obkladu - dřevěná prkna vč. nosného dřevěného roštu.
Včetně bourání a odstranění veškerého příslušenství, doplňků, kotevních prvků, atd.
</t>
  </si>
  <si>
    <t xml:space="preserve">Poznámka k položce:
Pozn.: Zásady provádění bouracích prací - viz TZ a PD.
Viz skladba SD11B + SD16B na v.č. AS1.00-AS1.06 Pohledy technické - stávající stav.
</t>
  </si>
  <si>
    <t>SD11B</t>
  </si>
  <si>
    <t>58,70 "m2"</t>
  </si>
  <si>
    <t>SD16B</t>
  </si>
  <si>
    <t>12,80 "m2"</t>
  </si>
  <si>
    <t>37</t>
  </si>
  <si>
    <t>968 SD11Bb R1421</t>
  </si>
  <si>
    <t xml:space="preserve">SD11B   Odstranění stávající tepelné izolace fasády - tepelná izolace z minerální vaty tl. 50 mm s difúzní fólií.
Včetně bourání a odstranění veškerého příslušenství, doplňků, kotevních prvků, atd.
</t>
  </si>
  <si>
    <t xml:space="preserve">Poznámka k položce:
Pozn.: Zásady provádění bouracích prací - viz TZ a PD.
Viz skladba SD11B na v.č. AS1.00-AS1.06 Pohledy technické - stávající stav.
</t>
  </si>
  <si>
    <t>38</t>
  </si>
  <si>
    <t>968 SD15Ba R1421</t>
  </si>
  <si>
    <t xml:space="preserve">SD15B   Odstranění stávajícího opláštění římsy - tepelná izolace z pěnového polystyrenu EPS tl. 20 mm + tenkovrstná omítka.
Včetně bourání a odstranění veškerého příslušenství, doplňků, kotevních prvků, atd.
</t>
  </si>
  <si>
    <t xml:space="preserve">Poznámka k položce:
Pozn.: Zásady provádění bouracích prací - viz TZ a PD.
Viz skladba SD15B na v.č. AS1.00-AS1.06 Pohledy technické - stávající stav.
</t>
  </si>
  <si>
    <t>SD15B</t>
  </si>
  <si>
    <t>48,50 "m2"</t>
  </si>
  <si>
    <t>39</t>
  </si>
  <si>
    <t>968 SD15Bb R1421</t>
  </si>
  <si>
    <t>SD15B   Odstranění stávající konstrukce římsy - cementotřískové desky.
Včetně bourání a odstranění veškerého příslušenství, doplňků, kotevních prvků, atd.</t>
  </si>
  <si>
    <t xml:space="preserve">SD15B   Odstranění stávající konstrukce římsy - cementotřískové desky.
Včetně bourání a odstranění veškerého příslušenství, doplňků, kotevních prvků, atd.
</t>
  </si>
  <si>
    <t>40</t>
  </si>
  <si>
    <t>968 BF.1 R1421</t>
  </si>
  <si>
    <t xml:space="preserve">BF.1   Odstranění stávajících odvodňovacích svodů a žlabů. 
Včetně bourání a odstranění veškerého příslušenství, doplňků, kotevních prvků, atd.
</t>
  </si>
  <si>
    <t>m</t>
  </si>
  <si>
    <t xml:space="preserve">Poznámka k položce:
Pozn.: Zásady provádění bouracích prací - viz TZ a PD.
Viz odkaz BF.1 na v.č. AS1.00-AS1.06 Pohledy technické - stávající stav.
</t>
  </si>
  <si>
    <t>41</t>
  </si>
  <si>
    <t>968 BF.2 R1421</t>
  </si>
  <si>
    <t>BF.2   Odstranění stávajícího oplechování výplní otvorů. 
Včetně bourání a odstranění veškerého příslušenství, doplňků, kotevních prvků, atd.</t>
  </si>
  <si>
    <t xml:space="preserve">BF.2   Odstranění stávajícího oplechování výplní otvorů. 
Včetně bourání a odstranění veškerého příslušenství, doplňků, kotevních prvků, atd.
</t>
  </si>
  <si>
    <t xml:space="preserve">Poznámka k položce:
Pozn.: Zásady provádění bouracích prací - viz TZ a PD.
Viz odkaz BF.2 na v.č. AS1.00-AS1.06 Pohledy technické - stávající stav.
</t>
  </si>
  <si>
    <t>42</t>
  </si>
  <si>
    <t>968 BF.3 R1421</t>
  </si>
  <si>
    <t xml:space="preserve">BF.3   Odstranění stávajících dřevěných oken vč. oplechování. 
Včetně vybourání rámu, parapetů, ovládání, kování a ostatního příslušenství, atd.
Včetně bourání a odstranění veškerého příslušenství, doplňků, kotevních prvků, atd.
</t>
  </si>
  <si>
    <t xml:space="preserve">BF.3   Odstranění stávajících dřevěných oken vč. oplechování. 
Včetně vybourání rámu, parapetů, ovládání, kování a ostatního příslušenství, atd.
Včetně bourání a odstranění veškerého příslušenství, doplňků, kotevních prvků, atd.
</t>
  </si>
  <si>
    <t xml:space="preserve">Poznámka k položce:
Pozn.: Zásady provádění bouracích prací - viz TZ a PD.
Viz odkaz BF.3 na v.č. AS1.00-AS1.06 Pohledy technické - stávající stav.
</t>
  </si>
  <si>
    <t>43</t>
  </si>
  <si>
    <t>968 BF.4 R1421</t>
  </si>
  <si>
    <t xml:space="preserve">BF.4   Odstranění stávajících dřevěných dveří. 
Včetně vybourání zárubní, prahu, ovládání, kování a ostatního příslušenství, atd.
Včetně bourání a odstranění veškerého příslušenství, doplňků, kotevních prvků, atd.
</t>
  </si>
  <si>
    <t xml:space="preserve">Poznámka k položce:
Pozn.: Zásady provádění bouracích prací - viz TZ a PD.
Viz odkaz BF.4 na v.č. AS1.00-AS1.06 Pohledy technické - stávající stav.
</t>
  </si>
  <si>
    <t>44</t>
  </si>
  <si>
    <t>968 BF.5 R1421</t>
  </si>
  <si>
    <t>BF.5   Odstranění stávajících VZT mřížek. 
Včetně bourání a odstranění veškerého příslušenství, doplňků, kotevních prvků, atd.</t>
  </si>
  <si>
    <t xml:space="preserve">BF.5   Odstranění stávajících VZT mřížek. 
Včetně bourání a odstranění veškerého příslušenství, doplňků, kotevních prvků, atd.
</t>
  </si>
  <si>
    <t xml:space="preserve">Poznámka k položce:
Pozn.: Zásady provádění bouracích prací - viz TZ a PD.
Viz odkaz BF.5 na v.č. AS1.00-AS1.06 Pohledy technické - stávající stav.
</t>
  </si>
  <si>
    <t>45</t>
  </si>
  <si>
    <t>968 BF.6 R1421</t>
  </si>
  <si>
    <t>BF.6   Odstranění stávajícího zábradlí (kov / dřevo). 
Včetně bourání a odstranění veškerého příslušenství, doplňků, kotevních prvků, atd.</t>
  </si>
  <si>
    <t xml:space="preserve">BF.6   Odstranění stávajícího zábradlí (kov / dřevo). 
Včetně bourání a odstranění veškerého příslušenství, doplňků, kotevních prvků, atd.
</t>
  </si>
  <si>
    <t xml:space="preserve">Poznámka k položce:
Pozn.: Zásady provádění bouracích prací - viz TZ a PD.
Viz odkaz BF.6 na v.č. AS1.00-AS1.06 Pohledy technické - stávající stav.
</t>
  </si>
  <si>
    <t>46</t>
  </si>
  <si>
    <t>968 BF.7 R1421</t>
  </si>
  <si>
    <t xml:space="preserve">BF.7   Odstranění stávajícího dřevěného obkladu vč. nosného roštu.
Včetně bourání a odstranění veškerého příslušenství, doplňků, kotevních prvků, atd.
</t>
  </si>
  <si>
    <t xml:space="preserve">Poznámka k položce:
Pozn.: Zásady provádění bouracích prací - viz TZ a PD.
Viz odkaz BF.7 na v.č. AS1.00-AS1.06 Pohledy technické - stávající stav.
</t>
  </si>
  <si>
    <t>47</t>
  </si>
  <si>
    <t>968 BF.8 R1421</t>
  </si>
  <si>
    <t xml:space="preserve">BF.8   Vybourání stávající železobetonové rampy. Včetně řezání spár od navazujících stávajících konstrukcí.
Včetně D+M zapravení v místě fasády a zpevněné plochy. 
Včetně bourání a odstranění veškerého příslušenství, doplňků, kotevních prvků, atd.
</t>
  </si>
  <si>
    <t xml:space="preserve">Poznámka k položce:
Pozn.: Zásady provádění bouracích prací - viz TZ a PD.
Viz odkaz BF.8 na v.č. AS1.00-AS1.06 Pohledy technické - stávající stav.
</t>
  </si>
  <si>
    <t>48</t>
  </si>
  <si>
    <t>968 BF.9 R1421</t>
  </si>
  <si>
    <t xml:space="preserve">BF.9   Demontáž stávajících svítidel. 
Včetně odpojení el. energie. Včetně likvidace / přesunu el. rozvodů, popř. ukončení, zaslepení na hlavní trase. 
Včetně demontáže veškerého příslušenství, doplňků, kotevních prvků, atd.
</t>
  </si>
  <si>
    <t xml:space="preserve">Poznámka k položce:
Pozn.: Zásady provádění bouracích prací - viz TZ a PD.
Viz odkaz BF.9 na v.č. AS1.00-AS1.06 Pohledy technické - stávající stav.
</t>
  </si>
  <si>
    <t>49</t>
  </si>
  <si>
    <t>968 BF.10 R1421</t>
  </si>
  <si>
    <t>BF.10   Demontáž stávajícího VZT potrubí 600/500 mm. 
Včetně úpravy rozvodů VZT - zaslepení v místě demontáže.
Včetně demontáže veškerého příslušenství, doplňků, kotevních prvků, atd.</t>
  </si>
  <si>
    <t xml:space="preserve">BF.10   Demontáž stávajícího VZT potrubí 600/500 mm. 
Včetně úpravy rozvodů VZT - zaslepení v místě demontáže.
Včetně demontáže veškerého příslušenství, doplňků, kotevních prvků, atd.
</t>
  </si>
  <si>
    <t xml:space="preserve">Poznámka k položce:
Pozn.: Zásady provádění bouracích prací - viz TZ a PD.
Viz odkaz BF.10 na v.č. AS1.00-AS1.06 Pohledy technické - stávající stav.
</t>
  </si>
  <si>
    <t>50</t>
  </si>
  <si>
    <t>968 BF.11 R1421</t>
  </si>
  <si>
    <t>BF.11   Demontáž stávající dřevěné fošny dl. 9,0 m vč. kotvení.
Včetně bourání a odstranění veškerého příslušenství, doplňků, kotevních prvků, atd.</t>
  </si>
  <si>
    <t xml:space="preserve">BF.11   Demontáž stávající dřevěné fošny dl. 9,0 m vč. kotvení.
Včetně bourání a odstranění veškerého příslušenství, doplňků, kotevních prvků, atd.
</t>
  </si>
  <si>
    <t xml:space="preserve">Poznámka k položce:
Pozn.: Zásady provádění bouracích prací - viz TZ a PD.
Viz odkaz BF.11 na v.č. AS1.00-AS1.06 Pohledy technické - stávající stav.
</t>
  </si>
  <si>
    <t>51</t>
  </si>
  <si>
    <t>612 Ba R1421</t>
  </si>
  <si>
    <t>B   D+M  Zapravení omítek - omítka hrubá + štuková - ostění, nadpraží.
Provedení vhodnou technologií.
Včetně veškerého příslušenství a doplňků (např. rohovníky, systémové doplňky, dilatační profily, atd.).</t>
  </si>
  <si>
    <t xml:space="preserve">B   D+M  Zapravení omítek - omítka hrubá + štuková - ostění, nadpraží.
Provedení vhodnou technologií.
Včetně veškerého příslušenství a doplňků (např. rohovníky, systémové doplňky, dilatační profily, atd.).
</t>
  </si>
  <si>
    <t xml:space="preserve">Poznámka k položce:
Viz detail DET.B.01+02+03+04.
</t>
  </si>
  <si>
    <t>Zapravení omítek - ostění + nadpraží</t>
  </si>
  <si>
    <t>0,300*(149,40+315,70+185,50+217,20) "m2"</t>
  </si>
  <si>
    <t>52</t>
  </si>
  <si>
    <t>612 Bb R1421</t>
  </si>
  <si>
    <t xml:space="preserve">B   D+M  Plošné vyrovnání podkladu - cementová malta - pod parapety.
Provedení vhodnou technologií.
</t>
  </si>
  <si>
    <t xml:space="preserve">B   D+M  Plošné vyrovnání podkladu - cementová malta - pod parapety.
Provedení vhodnou technologií.
</t>
  </si>
  <si>
    <t xml:space="preserve">Poznámka k položce:
Viz detail DET.B.05.
</t>
  </si>
  <si>
    <t>Vyrovnání podkladu - parapety</t>
  </si>
  <si>
    <t>0,300*(390,0) "m2"</t>
  </si>
  <si>
    <t>53</t>
  </si>
  <si>
    <t>968 Bc R1421</t>
  </si>
  <si>
    <t>B   D+M  Provizorní zakrytí otvorů (např. OSB desky nebo dřevěný rošt + zaplachtování) - ochrana prostor proti prašnosti a šíření nečistot při stavebních a bouracích prací + zabezpečení prostoru proti vniknutí nepovolaných osob při provádění bouracích a s</t>
  </si>
  <si>
    <t>B   D+M  Provizorní zakrytí otvorů (např. OSB desky nebo dřevěný rošt + zaplachtování) - ochrana prostor proti prašnosti a šíření nečistot při stavebních a bouracích prací + zabezpečení prostoru proti vniknutí nepovolaných osob při provádění bouracích a stavebních prací.
Včetně následné demontáže a odstranění (dočasné umístění).
Včetně utěsnění u navazujících konstrukcí. 
Včetně veškerého příslušenství a doplňků, kotevních a spojovacích prvků, atd.</t>
  </si>
  <si>
    <t xml:space="preserve">Poznámka k položce:
B   D+M  Provizorní zakrytí otvorů (např. OSB desky nebo dřevěný rošt + zaplachtování) - ochrana prostor proti prašnosti a šíření nečistot při stavebních a bouracích prací + zabezpečení prostoru proti vniknutí nepovolaných osob při provádění bouracích a stavebních prací.
Včetně následné demontáže a odstranění (dočasné umístění).
Včetně utěsnění u navazujících konstrukcí. 
Včetně veškerého příslušenství a doplňků, kotevních a spojovacích prvků, atd.
</t>
  </si>
  <si>
    <t>54</t>
  </si>
  <si>
    <t>968 B0 c R1421</t>
  </si>
  <si>
    <t>B   Odstranění (příp. přeložky nebo ochrana) stávajících rozvodů, instalací, zařízení a technologie (např. UT, VZT, ZTI, EL, sdělovací vedení, apod.) v řešené části objektu. 
Včetně odstranění veškerého příslušenství, doplňků, kotevních prvků, atd.
Včet</t>
  </si>
  <si>
    <t>B   Odstranění (příp. přeložky nebo ochrana) stávajících rozvodů, instalací, zařízení a technologie (např. UT, VZT, ZTI, EL, sdělovací vedení, apod.) v řešené části objektu. 
Včetně odstranění veškerého příslušenství, doplňků, kotevních prvků, atd.
Včetně odpojení od hlavního přívodu.</t>
  </si>
  <si>
    <t xml:space="preserve">Poznámka k položce:
B   Odstranění (příp. přeložky nebo ochrana) stávajících rozvodů, instalací, zařízení a technologie (např. UT, VZT, ZTI, EL, sdělovací vedení, apod.) v řešené části objektu. 
Včetně odstranění veškerého příslušenství, doplňků, kotevních prvků, atd.
Včetně odpojení od hlavního přívodu.
Pozn.: Pokud dojde při realizaci ke styku se stávajícími rozvody, je nutno stávající sítě přeložit případně ověřit možnost zrušení.
Uchazeč nacení tuto položku na základě prohlídky a místního šetření.
Pozn.: Zásady provádění bouracích prací - viz TZ a PD.
</t>
  </si>
  <si>
    <t>55</t>
  </si>
  <si>
    <t>968 B0 a R1421</t>
  </si>
  <si>
    <t>Ověření skladby a materiálového řešení stávajících konstrukcí - soulad s předpoklady PD.</t>
  </si>
  <si>
    <t xml:space="preserve">Poznámka k položce:
Pozn.: Zásady provádění bouracích prací - viz TZ a PD.
</t>
  </si>
  <si>
    <t>56</t>
  </si>
  <si>
    <t>968 B0 b R1421</t>
  </si>
  <si>
    <t>Ověření stávajícího stavu a rozměrů konstrukcí - soulad s předpoklady PD.</t>
  </si>
  <si>
    <t>57</t>
  </si>
  <si>
    <t>968 B0 e R1421</t>
  </si>
  <si>
    <t xml:space="preserve">D+M   Začištění, oprava, doplnění a zapravení stávajících konstrukcí po provedení bouracích prací.
</t>
  </si>
  <si>
    <t xml:space="preserve">D+M   Začištění, oprava, doplnění a zapravení stávajících konstrukcí po provedení bouracích prací.
</t>
  </si>
  <si>
    <t xml:space="preserve">Poznámka k položce:
Např. začištění, vyspravení a zapravení stávajících stěn, obvodového pláště, stropních konstrukcí, podkladů, teras / podlah, povrchových úprav, atd. 
Vyplnění spár a řešení návazností mezi novými a stávajícími konstrukcemi. 
Vyspravení a vyrovnání podkladů. 
</t>
  </si>
  <si>
    <t>58</t>
  </si>
  <si>
    <t>941111112 R1421</t>
  </si>
  <si>
    <t xml:space="preserve">Pronájem lešení řadového trubkového lehkého pracovního, včetně ochranného zábradlí a ochranné sítě - plocha 1000 m2.
</t>
  </si>
  <si>
    <t>den</t>
  </si>
  <si>
    <t xml:space="preserve">Pronájem lešení řadového trubkového lehkého pracovního, včetně ochranného zábradlí a ochranné sítě - plocha 1000 m2.
</t>
  </si>
  <si>
    <t xml:space="preserve">Poznámka k položce:
Pozn.: Dle zvolené technologie dodavatele stavby.
Pozn.: Předpoklad provádění lešení na více etap.
</t>
  </si>
  <si>
    <t>59</t>
  </si>
  <si>
    <t>949101111</t>
  </si>
  <si>
    <t>Lešení pomocné pro objekty pozemních staveb s lešeňovou podlahou v do 1,9 m zatížení do 150 kg/m2</t>
  </si>
  <si>
    <t>Lešení pomocné pracovní pro objekty pozemních staveb pro zatížení do 150 kg/m2, o výšce lešeňové podlahy do 1,9 m</t>
  </si>
  <si>
    <t xml:space="preserve">Poznámka k položce:
Pozn.: Dle zvolené technologie dodavatele stavby.
</t>
  </si>
  <si>
    <t>60</t>
  </si>
  <si>
    <t>952901111 R</t>
  </si>
  <si>
    <t>Vyčištění budov bytové a občanské výstavby při výšce podlaží do 4 m</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</si>
  <si>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</si>
  <si>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61</t>
  </si>
  <si>
    <t>997002611</t>
  </si>
  <si>
    <t>Nakládání suti a vybouraných hmot</t>
  </si>
  <si>
    <t>t</t>
  </si>
  <si>
    <t>Nakládání suti a vybouraných hmot na dopravní prostředek pro vodorovné přemístění</t>
  </si>
  <si>
    <t>Nakládání suti na dopravní prostředek - v místě bourání</t>
  </si>
  <si>
    <t>33,0+40,0 "t; Bourané konstrukce"</t>
  </si>
  <si>
    <t>62</t>
  </si>
  <si>
    <t>997013501</t>
  </si>
  <si>
    <t>Odvoz suti na skládku a vybouraných hmot nebo meziskládku do 1 km se složením</t>
  </si>
  <si>
    <t>Odvoz suti a vybouraných hmot na skládku nebo meziskládku se složením, na vzdálenost do 1 km</t>
  </si>
  <si>
    <t>Odvoz suti na meziskládku - vnitrostaveništní doprava</t>
  </si>
  <si>
    <t>63</t>
  </si>
  <si>
    <t>997013511</t>
  </si>
  <si>
    <t>Odvoz suti a vybouraných hmot z meziskládky na skládku do 1 km s naložením a se složením</t>
  </si>
  <si>
    <t>Odvoz suti a vybouraných hmot z meziskládky na skládku s naložením a se složením, na vzdálenost do 1 km</t>
  </si>
  <si>
    <t>Odvoz suti na skládku</t>
  </si>
  <si>
    <t>64</t>
  </si>
  <si>
    <t>997013509</t>
  </si>
  <si>
    <t>Příplatek k odvozu suti a vybouraných hmot na skládku ZKD 1 km přes 1 km</t>
  </si>
  <si>
    <t>Odvoz suti a vybouraných hmot na skládku nebo meziskládku se složením, na vzdálenost Příplatek k ceně za každý další i započatý 1 km přes 1 km</t>
  </si>
  <si>
    <t>Odvoz suti na skládku - ZKD - 20 km</t>
  </si>
  <si>
    <t>20*(33,0+40,0) "t; Bourané konstrukce"</t>
  </si>
  <si>
    <t>65</t>
  </si>
  <si>
    <t>997013801</t>
  </si>
  <si>
    <t>Poplatek za uložení stavebního betonového odpadu na skládce (skládkovné)</t>
  </si>
  <si>
    <t>Poplatek za uložení stavebního odpadu na skládce (skládkovné) betonového</t>
  </si>
  <si>
    <t>Skládkovné</t>
  </si>
  <si>
    <t>40,0 "t"</t>
  </si>
  <si>
    <t>66</t>
  </si>
  <si>
    <t>997013831</t>
  </si>
  <si>
    <t>Poplatek za uložení stavebního směsného odpadu na skládce (skládkovné)</t>
  </si>
  <si>
    <t>Poplatek za uložení stavebního odpadu na skládce (skládkovné) směsného</t>
  </si>
  <si>
    <t>33,0 "t"</t>
  </si>
  <si>
    <t>67</t>
  </si>
  <si>
    <t>997013 R1421</t>
  </si>
  <si>
    <t xml:space="preserve">Likvidace odpadů vzniklých s realizací stavby. Včetně naložení hmot na dopravní prostředek, vodorovné dopravy na skládku (předpoklad 20 km), složení a předání hmot oprávněné osobě a včetně poplatku za uložení hmot na skládce.
</t>
  </si>
  <si>
    <t>soubor</t>
  </si>
  <si>
    <t xml:space="preserve">Poznámka k položce:
Pozn.: Druhy a množství odpadů + způsob jejich likvidace - viz SZ.
</t>
  </si>
  <si>
    <t>68</t>
  </si>
  <si>
    <t>998011003</t>
  </si>
  <si>
    <t>Přesun hmot pro budovy zděné v do 24 m</t>
  </si>
  <si>
    <t>Přesun hmot pro budovy občanské výstavby, bydlení, výrobu a služby s nosnou svislou konstrukcí zděnou z cihel nebo tvárnic vodorovná dopravní vzdálenost do 100 m pro budovy výšky přes 12 do 24 m</t>
  </si>
  <si>
    <t>69</t>
  </si>
  <si>
    <t>998011014</t>
  </si>
  <si>
    <t>Příplatek k přesunu hmot pro budovy zděné za zvětšený přesun do 500 m</t>
  </si>
  <si>
    <t>Přesun hmot pro budovy občanské výstavby, bydlení, výrobu a služby s nosnou svislou konstrukcí zděnou z cihel nebo tvárnic Příplatek k cenám za zvětšený přesun přes vymezenou největší dopravní vzdálenost do 500 m</t>
  </si>
  <si>
    <t>70</t>
  </si>
  <si>
    <t>711 SC PAE R1421</t>
  </si>
  <si>
    <t>D+M   SC02 + SC07  Parotěsná zábrana - penetrační asfaltová emulze.</t>
  </si>
  <si>
    <t xml:space="preserve">Poznámka k položce:
Viz skladba SC02 + SC07 na v.č. AS5.01 Střecha - nový stav.
Podrobná specifikace - viz Referenční standard.
</t>
  </si>
  <si>
    <t>SC02 - Parozábrana - PAE</t>
  </si>
  <si>
    <t>49,50 "m2; Vodorovná část"</t>
  </si>
  <si>
    <t>SC07 - Parozábrana - PAE</t>
  </si>
  <si>
    <t>71</t>
  </si>
  <si>
    <t>711 SC MAP R1421</t>
  </si>
  <si>
    <t>D+M   SC02 + SC07 + SC11  Parozábrana / doplňková HI vrstva - 1x modifikovaný asfaltový pás tl. 4,0 mm. Nataveno.
Včetně veškerého příslušenství (např. kotevní prvky, doplňky, oplechování, lemování, klempířské prvky, těsnění, drobný a spojovací materiál,</t>
  </si>
  <si>
    <t xml:space="preserve">D+M   SC02 + SC07 + SC11  Parozábrana / doplňková HI vrstva - 1x modifikovaný asfaltový pás tl. 4,0 mm. Nataveno.
Včetně veškerého příslušenství (např. kotevní prvky, doplňky, oplechování, lemování, klempířské prvky, těsnění, drobný a spojovací materiál, řešení prostupů, řešení dilatací, řešení bezpečnostních přepadů, atd.).
</t>
  </si>
  <si>
    <t xml:space="preserve">Poznámka k položce:
D+M   SC02 + SC07 + SC11  Parozábrana / doplňková HI vrstva - 1x modifikovaný asfaltový pás tl. 4,0 mm. Nataveno.
Včetně veškerého příslušenství (např. kotevní prvky, doplňky, oplechování, lemování, klempířské prvky, těsnění, drobný a spojovací materiál, řešení prostupů, řešení dilatací, řešení bezpečnostních přepadů, atd.).
Viz skladba SC02 + SC07 + SC11 na v.č. AS5.01 Střecha - nový stav.
Podrobná specifikace - viz Referenční standard.
</t>
  </si>
  <si>
    <t>SC02 - Parozábrana - MAP</t>
  </si>
  <si>
    <t>SC07 - Parozábrana - MAP</t>
  </si>
  <si>
    <t>SC11 - Doplňková HI vrstva - MAP</t>
  </si>
  <si>
    <t>2,60 "m2; Vodorovná část"</t>
  </si>
  <si>
    <t>93,60*1,15 "m2"</t>
  </si>
  <si>
    <t>72</t>
  </si>
  <si>
    <t>711 SC SEPa R1421</t>
  </si>
  <si>
    <t xml:space="preserve">D+M   SC02 + SC08 + SC09 + SC10 + SC11  Separační vrstva - separační netkaná textilie 150 g/m2.
Včetně veškerého příslušenství (např. kotevní prvky, doplňky, oplechování, lemování, klempířské prvky, těsnění, drobný a spojovací materiál, řešení prostupů, </t>
  </si>
  <si>
    <t xml:space="preserve">D+M   SC02 + SC08 + SC09 + SC10 + SC11  Separační vrstva - separační netkaná textilie 150 g/m2.
Včetně veškerého příslušenství (např. kotevní prvky, doplňky, oplechování, lemování, klempířské prvky, těsnění, drobný a spojovací materiál, řešení prostupů, řešení dilatací, řešení bezpečnostních přepadů, atd.).
</t>
  </si>
  <si>
    <t xml:space="preserve">Poznámka k položce:
D+M   SC02 + SC08 + SC09 + SC10 + SC11  Separační vrstva - separační netkaná textilie 150 g/m2.
Včetně veškerého příslušenství (např. kotevní prvky, doplňky, oplechování, lemování, klempířské prvky, těsnění, drobný a spojovací materiál, řešení prostupů, řešení dilatací, řešení bezpečnostních přepadů, atd.).
Viz skladba SC02 + SC08 + SC09 + SC10 + SC11 na v.č. AS5.01 Střecha - nový stav.
Podrobná specifikace - viz Referenční standard.
</t>
  </si>
  <si>
    <t>SC02 - Separační textilie</t>
  </si>
  <si>
    <t>SC08 - Separační textilie</t>
  </si>
  <si>
    <t>70,20 "m2; Vodorovná část"</t>
  </si>
  <si>
    <t>SC09 - Separační textilie</t>
  </si>
  <si>
    <t>SC10 - Separační textilie</t>
  </si>
  <si>
    <t>18,60 "m2; Vodorovná část"</t>
  </si>
  <si>
    <t>SC11 - Separační textilie</t>
  </si>
  <si>
    <t>285,40*1,15 "m2"</t>
  </si>
  <si>
    <t>73</t>
  </si>
  <si>
    <t>711 SC KRa R1421</t>
  </si>
  <si>
    <t>D+M   SC02 + SC08 + SC09 + SC10  Krytina - fólie mPVC, tl. 1,5 mm. 
Včetně veškerého příslušenství (např. kotevní prvky, doplňky, pomocné a výztužné profily, ukončovací profily, poplastované plechy, oplechování, lemování, klempířské prvky, těsnění, drobn</t>
  </si>
  <si>
    <t>D+M   SC02 + SC08 + SC09 + SC10  Krytina - fólie mPVC, tl. 1,5 mm. 
Včetně veškerého příslušenství (např. kotevní prvky, doplňky, pomocné a výztužné profily, ukončovací profily, poplastované plechy, oplechování, lemování, klempířské prvky, těsnění, drobný a spojovací materiál, řešení prostupů, řešení dilatací, řešení bezpečnostních přepadů, atd.).</t>
  </si>
  <si>
    <t xml:space="preserve">Poznámka k položce:
D+M   SC02 + SC08 + SC09 + SC10  Krytina - fólie mPVC, tl. 1,5 mm. 
Včetně veškerého příslušenství (např. kotevní prvky, doplňky, pomocné a výztužné profily, ukončovací profily, poplastované plechy, oplechování, lemování, klempířské prvky, těsnění, drobný a spojovací materiál, řešení prostupů, řešení dilatací, řešení bezpečnostních přepadů, atd.).
Viz skladba SC02 + SC08 + SC09 + SC10 na v.č. AS5.01 Střecha - nový stav.
Podrobná specifikace - viz Referenční standard.
</t>
  </si>
  <si>
    <t>SC02 - Krytina - mPVC fólie, tl. 1,5 mm</t>
  </si>
  <si>
    <t>SC08 - Krytina - mPVC fólie, tl. 1,5 mm</t>
  </si>
  <si>
    <t>SC09 - Krytina - mPVC fólie, tl. 1,5 mm</t>
  </si>
  <si>
    <t>SC10 - Krytina - mPVC fólie, tl. 1,5 mm</t>
  </si>
  <si>
    <t>282,80*1,15 "m2"</t>
  </si>
  <si>
    <t>74</t>
  </si>
  <si>
    <t>711 SC KRb R1421</t>
  </si>
  <si>
    <t>D+M   SC03 + SC03a  Krytina - fólie mPVC, tl. 1,5 mm se separační textilií (k lepení).
Včetně veškerého příslušenství (např. kotevní prvky, doplňky, pomocné a výztužné profily, ukončovací profily, poplastované plechy, oplechování, lemování, klempířské pr</t>
  </si>
  <si>
    <t>D+M   SC03 + SC03a  Krytina - fólie mPVC, tl. 1,5 mm se separační textilií (k lepení).
Včetně veškerého příslušenství (např. kotevní prvky, doplňky, pomocné a výztužné profily, ukončovací profily, poplastované plechy, oplechování, lemování, klempířské prvky, těsnění, drobný a spojovací materiál, řešení prostupů, řešení dilatací, řešení bezpečnostních přepadů, atd.).</t>
  </si>
  <si>
    <t xml:space="preserve">Poznámka k položce:
D+M   SC03 + SC03a  Krytina - fólie mPVC, tl. 1,5 mm se separační textilií (k lepení).
Včetně veškerého příslušenství (např. kotevní prvky, doplňky, pomocné a výztužné profily, ukončovací profily, poplastované plechy, oplechování, lemování, klempířské prvky, těsnění, drobný a spojovací materiál, řešení prostupů, řešení dilatací, řešení bezpečnostních přepadů, atd.).
Viz skladba SC03 + SC03a na v.č. AS5.01 Střecha - nový stav.
Viz detaily DET.A.01+02+03+04+05+08+09+10+11.
Podrobná specifikace - viz Referenční standard.
</t>
  </si>
  <si>
    <t>SC03 - Krytina - mPVC fólie se sep. textilií, tl. 1,5 mm</t>
  </si>
  <si>
    <t>814,70 "m2; Vodorovná část"</t>
  </si>
  <si>
    <t>SC03a - Krytina - mPVC fólie se sep. textilií, tl. 1,5 mm</t>
  </si>
  <si>
    <t>281,0 "m2; Vodorovná část"</t>
  </si>
  <si>
    <t>SC03 + SC03a - Krytina - mPVC fólie se sep. textilií, tl. 1,5 mm</t>
  </si>
  <si>
    <t>1,30*79,80 "m2; Svislá část - atika - detail DET.A.01"</t>
  </si>
  <si>
    <t>1,50*40,30 "m2; Svislá část - atika - detail DET.A.02"</t>
  </si>
  <si>
    <t>1,10*15,40 "m2; Svislá část - atika - detail DET.A.03"</t>
  </si>
  <si>
    <t>1,10*62,80 "m2; Svislá část - atika - detail DET.A.04"</t>
  </si>
  <si>
    <t>1,40*12,60 "m2; Svislá část - atika - detail DET.A.05"</t>
  </si>
  <si>
    <t>0,40*7,10 "m2; Svislá část - atika - detail DET.A.08"</t>
  </si>
  <si>
    <t>1,0*7,30 "m2; Svislá část - atika - detail DET.A.09"</t>
  </si>
  <si>
    <t>0,50*42,90 "m2; Svislá část - atika - detail DET.A.10"</t>
  </si>
  <si>
    <t>0,40*39,20 "m2; Svislá část - atika - detail DET.A.11"</t>
  </si>
  <si>
    <t>1,0*40,0 "m2; Svislá část - atika - SC09"</t>
  </si>
  <si>
    <t>0,50*30,0 "m2; Svislá část - atika - SC09"</t>
  </si>
  <si>
    <t>1465,820*1,15 "m2"</t>
  </si>
  <si>
    <t>75</t>
  </si>
  <si>
    <t>711 SC KOT R1421</t>
  </si>
  <si>
    <t>D+M   SC03 + SC03a  Dodatečné mechanické kotvení stávající skladby ploché střechy - kotvy + chráničky přes násyp.
Druh + počet kotvících prvků na základě posouzení dodavatele. 
Včetně provedení výtažné zkoušky - pro určení počtu kotev. 
Podrobná specif</t>
  </si>
  <si>
    <t xml:space="preserve">D+M   SC03 + SC03a  Dodatečné mechanické kotvení stávající skladby ploché střechy - kotvy + chráničky přes násyp.
Druh + počet kotvících prvků na základě posouzení dodavatele. 
Včetně provedení výtažné zkoušky - pro určení počtu kotev. 
Podrobná specifikace - viz TZ.
</t>
  </si>
  <si>
    <t xml:space="preserve">Poznámka k položce:
D+M   SC03 + SC03a  Dodatečné mechanické kotvení stávající skladby ploché střechy - kotvy + chráničky přes násyp.
Druh + počet kotvících prvků na základě posouzení dodavatele. 
Včetně provedení výtažné zkoušky - pro určení počtu kotev. 
Podrobná specifikace - viz TZ.
Viz skladba SC03 + SC03a na v.č. AS5.01 Střecha - nový stav.
Podrobná specifikace - viz Referenční standard.
</t>
  </si>
  <si>
    <t>SC03 - Dodatečné mechanické kotvení</t>
  </si>
  <si>
    <t>SC03a - Dodatečné mechanické kotvení</t>
  </si>
  <si>
    <t>76</t>
  </si>
  <si>
    <t>711 SC SEPb R1421</t>
  </si>
  <si>
    <t>D+M   SC07  Separační vrstva - fólie PE tl. 0,2 mm.
Včetně veškerého příslušenství (např. kotevní prvky, doplňky, oplechování, lemování, klempířské prvky, těsnění, drobný a spojovací materiál, řešení prostupů, řešení dilatací, řešení bezpečnostních přepa</t>
  </si>
  <si>
    <t xml:space="preserve">D+M   SC07  Separační vrstva - fólie PE tl. 0,2 mm.
Včetně veškerého příslušenství (např. kotevní prvky, doplňky, oplechování, lemování, klempířské prvky, těsnění, drobný a spojovací materiál, řešení prostupů, řešení dilatací, řešení bezpečnostních přepadů, atd.).
</t>
  </si>
  <si>
    <t xml:space="preserve">Poznámka k položce:
D+M   SC07  Separační vrstva - fólie PE tl. 0,2 mm.
Včetně veškerého příslušenství (např. kotevní prvky, doplňky, oplechování, lemování, klempířské prvky, těsnění, drobný a spojovací materiál, řešení prostupů, řešení dilatací, řešení bezpečnostních přepadů, atd.).
Viz skladba SC07 na v.č. AS5.01 Střecha - nový stav.
Podrobná specifikace - viz Referenční standard.
</t>
  </si>
  <si>
    <t>SC07 - Separační vrstva - fóilie PE, tl. 0,2 mm</t>
  </si>
  <si>
    <t>41,50*1,15 "m2"</t>
  </si>
  <si>
    <t>77</t>
  </si>
  <si>
    <t>711 SC HI R1421</t>
  </si>
  <si>
    <t>D+M   SC07  Hydroizolace - 2x nátěr hydroizolační stěrka vč. vyztužení síťoviny + přechody z výztužné pásky + penetrace.
Včetně veškerého příslušenství (např. kotevní prvky, doplňky, oplechování, lemování, klempířské prvky, těsnění, drobný a spojovací ma</t>
  </si>
  <si>
    <t xml:space="preserve">D+M   SC07  Hydroizolace - 2x nátěr hydroizolační stěrka vč. vyztužení síťoviny + přechody z výztužné pásky + penetrace.
Včetně veškerého příslušenství (např. kotevní prvky, doplňky, oplechování, lemování, klempířské prvky, těsnění, drobný a spojovací materiál, řešení prostupů, řešení dilatací, řešení bezpečnostních přepadů, atd.).
</t>
  </si>
  <si>
    <t xml:space="preserve">Poznámka k položce:
D+M   SC07  Hydroizolace - 2x nátěr hydroizolační stěrka vč. vyztužení síťoviny + přechody z výztužné pásky + penetrace.
Včetně veškerého příslušenství (např. kotevní prvky, doplňky, oplechování, lemování, klempířské prvky, těsnění, drobný a spojovací materiál, řešení prostupů, řešení dilatací, řešení bezpečnostních přepadů, atd.).
Viz skladba SC07 na v.č. AS5.01 Střecha - nový stav.
Podrobná specifikace - viz Referenční standard.
</t>
  </si>
  <si>
    <t>SC07 - Hydroizolace - 2x nátěr HI stěrka + penetrace</t>
  </si>
  <si>
    <t>78</t>
  </si>
  <si>
    <t>711 SCp MAP R1421</t>
  </si>
  <si>
    <t>D+M   SC  Přířez samolepícího asfaltového pásu tl. 4,0 mm. 
Včetně veškerého příslušenství (např. kotevní prvky, doplňky, oplechování, lemování, klempířské prvky, těsnění, drobný a spojovací materiál, řešení prostupů, řešení dilatací, řešení bezpečnostní</t>
  </si>
  <si>
    <t xml:space="preserve">D+M   SC  Přířez samolepícího asfaltového pásu tl. 4,0 mm. 
Včetně veškerého příslušenství (např. kotevní prvky, doplňky, oplechování, lemování, klempířské prvky, těsnění, drobný a spojovací materiál, řešení prostupů, řešení dilatací, řešení bezpečnostních přepadů, atd.).
</t>
  </si>
  <si>
    <t xml:space="preserve">Poznámka k položce:
D+M   SC  Přířez samolepícího asfaltového pásu tl. 4,0 mm. 
Včetně veškerého příslušenství (např. kotevní prvky, doplňky, oplechování, lemování, klempířské prvky, těsnění, drobný a spojovací materiál, řešení prostupů, řešení dilatací, řešení bezpečnostních přepadů, atd.).
Viz detail DET.A.07.
Podrobná specifikace - viz Referenční standard.
</t>
  </si>
  <si>
    <t>SC - Přířez samolepícího asfaltového pásu</t>
  </si>
  <si>
    <t>25,50*0,700 "m2; Vodorovná část - detail DET.A.07"</t>
  </si>
  <si>
    <t>17,850*1,15 "m2"</t>
  </si>
  <si>
    <t>79</t>
  </si>
  <si>
    <t>998711203</t>
  </si>
  <si>
    <t>Přesun hmot procentní pro izolace proti vodě, vlhkosti a plynům v objektech v do 60 m</t>
  </si>
  <si>
    <t>%</t>
  </si>
  <si>
    <t>Přesun hmot pro izolace proti vodě, vlhkosti a plynům stanovený procentní sazbou z ceny vodorovná dopravní vzdálenost do 50 m v objektech výšky přes 12 do 60 m</t>
  </si>
  <si>
    <t>80</t>
  </si>
  <si>
    <t>998711292</t>
  </si>
  <si>
    <t>Příplatek k přesunu hmot procentní 711 za zvětšený přesun do 100 m</t>
  </si>
  <si>
    <t>Přesun hmot pro izolace proti vodě, vlhkosti a plynům stanovený procentní sazbou z ceny Příplatek k cenám za zvětšený přesun přes vymezenou největší dopravní vzdálenost do 100 m</t>
  </si>
  <si>
    <t>81</t>
  </si>
  <si>
    <t>713153 SC EPS1 R1421</t>
  </si>
  <si>
    <t>D+M   SC11  Tepelná izolace z pěnového polystyrenu EPS1, tl. 30 mm.
Včetně lepící hmoty, kotevních prvků - bodové kotvení (kotevní hmoždinky s termokrytkami) a podkladu pro omítání (cementový tmel s perlinkou).
Včetně veškerého příslušenství a doplňků (</t>
  </si>
  <si>
    <t>D+M   SC11  Tepelná izolace z pěnového polystyrenu EPS1, tl. 30 mm.
Včetně lepící hmoty, kotevních prvků - bodové kotvení (kotevní hmoždinky s termokrytkami) a podkladu pro omítání (cementový tmel s perlinkou).
Včetně veškerého příslušenství a doplňků (oplechování, lemování, klempířské prvky, těsnění, lišty, drobný a spojovací materiál, TI podložky a víčka, náběhové klíny, řešení dilatací, atd.).</t>
  </si>
  <si>
    <t xml:space="preserve">Poznámka k položce:
D+M   SC11  Tepelná izolace z pěnového polystyrenu EPS1, tl. 30 mm.
Včetně lepící hmoty, kotevních prvků - bodové kotvení (kotevní hmoždinky s termokrytkami) a podkladu pro omítání (cementový tmel s perlinkou).
Včetně veškerého příslušenství a doplňků (oplechování, lemování, klempířské prvky, těsnění, lišty, drobný a spojovací materiál, TI podložky a víčka, náběhové klíny, řešení dilatací, atd.).
Viz skladba SC11 na v.č. AS5.01 Střecha - nový stav.
Podrobná specifikace - viz Referenční standard.
</t>
  </si>
  <si>
    <t>Tepelná izolace - pěnový polystyren EPS1, tl. 30 mm</t>
  </si>
  <si>
    <t xml:space="preserve">0,030*2,60 "m3; Vodorovná - SC11" </t>
  </si>
  <si>
    <t xml:space="preserve">0,0780*1,02 "m3" </t>
  </si>
  <si>
    <t>82</t>
  </si>
  <si>
    <t>713 SC EPS4 R1421</t>
  </si>
  <si>
    <t>D+M   SC02  Tepelná izolace z pěnového polystyrenu EPS4, tl. 140 mm (2x desky křížem kladené).
Včetně veškerého příslušenství (např. kotevní prvky, doplňky, náběhové klíny, oplechování, lemování, klempířské prvky, těsnění, drobný a spojovací materiál, ře</t>
  </si>
  <si>
    <t>D+M   SC02  Tepelná izolace z pěnového polystyrenu EPS4, tl. 140 mm (2x desky křížem kladené).
Včetně veškerého příslušenství (např. kotevní prvky, doplňky, náběhové klíny, oplechování, lemování, klempířské prvky, těsnění, drobný a spojovací materiál, řešení prostupů, řešení dilatací, řešení bezpečnostních přepadů, atd.).</t>
  </si>
  <si>
    <t xml:space="preserve">Poznámka k položce:
D+M   SC02  Tepelná izolace z pěnového polystyrenu EPS4, tl. 140 mm (2x desky křížem kladené).
Včetně veškerého příslušenství (např. kotevní prvky, doplňky, náběhové klíny, oplechování, lemování, klempířské prvky, těsnění, drobný a spojovací materiál, řešení prostupů, řešení dilatací, řešení bezpečnostních přepadů, atd.).
Viz skladba SC02 na v.č. AS5.01 Střecha - nový stav.
Podrobná specifikace - viz Referenční standard.
</t>
  </si>
  <si>
    <t>SC02 - Tepelná izolace z pěnového polystyrenu EPS4, tl. 140 mm</t>
  </si>
  <si>
    <t>0,140*49,50 "m3; Vodorovná"</t>
  </si>
  <si>
    <t>6,930*1,02 "m3"</t>
  </si>
  <si>
    <t>83</t>
  </si>
  <si>
    <t>713 SC EPS4s R1421</t>
  </si>
  <si>
    <t>D+M   SC02  Tepelná izolace z pěnového polystyrenu EPS4 - spádové klíny, tl. 60-200 mm.
Včetně veškerého příslušenství (např. kotevní prvky, doplňky, náběhové klíny, oplechování, lemování, klempířské prvky, těsnění, drobný a spojovací materiál, řešení pr</t>
  </si>
  <si>
    <t xml:space="preserve">D+M   SC02  Tepelná izolace z pěnového polystyrenu EPS4 - spádové klíny, tl. 60-200 mm.
Včetně veškerého příslušenství (např. kotevní prvky, doplňky, náběhové klíny, oplechování, lemování, klempířské prvky, těsnění, drobný a spojovací materiál, řešení prostupů, řešení dilatací, řešení bezpečnostních přepadů, atd.).
</t>
  </si>
  <si>
    <t xml:space="preserve">Poznámka k položce:
D+M   SC02  Tepelná izolace z pěnového polystyrenu EPS4 - spádové klíny, tl. 60-200 mm.
Včetně veškerého příslušenství (např. kotevní prvky, doplňky, náběhové klíny, oplechování, lemování, klempířské prvky, těsnění, drobný a spojovací materiál, řešení prostupů, řešení dilatací, řešení bezpečnostních přepadů, atd.).
Viz skladba SC02 na v.č. AS5.01 Střecha - nový stav.
Podrobná specifikace - viz Referenční standard.
</t>
  </si>
  <si>
    <t>SC02 - Tepelná izolace z pěnového polystyrenu EPS4 - spádové klíny, tl. 60-200 mm</t>
  </si>
  <si>
    <t>0,060*49,50+0,070*49,50 "m3; Vodorovná"</t>
  </si>
  <si>
    <t>6,435*1,02 "m3"</t>
  </si>
  <si>
    <t>84</t>
  </si>
  <si>
    <t>713 SC EPS4 1R1421</t>
  </si>
  <si>
    <t>D+M   SC03 + SC03a  Tepelná izolace z pěnového polystyrenu EPS4, tl. 200 mm (2x desky křížem kladené).
Včetně veškerého příslušenství (např. kotevní prvky, doplňky, náběhové klíny, oplechování, lemování, klempířské prvky, těsnění, drobný a spojovací mate</t>
  </si>
  <si>
    <t>D+M   SC03 + SC03a  Tepelná izolace z pěnového polystyrenu EPS4, tl. 200 mm (2x desky křížem kladené).
Včetně veškerého příslušenství (např. kotevní prvky, doplňky, náběhové klíny, oplechování, lemování, klempířské prvky, těsnění, drobný a spojovací materiál, řešení prostupů, řešení dilatací, řešení bezpečnostních přepadů, atd.).</t>
  </si>
  <si>
    <t xml:space="preserve">Poznámka k položce:
D+M   SC03 + SC03a  Tepelná izolace z pěnového polystyrenu EPS4, tl. 200 mm (2x desky křížem kladené).
Včetně veškerého příslušenství (např. kotevní prvky, doplňky, náběhové klíny, oplechování, lemování, klempířské prvky, těsnění, drobný a spojovací materiál, řešení prostupů, řešení dilatací, řešení bezpečnostních přepadů, atd.).
Viz skladba SC03 + SC03a na v.č. AS5.01 Střecha - nový stav.
Podrobná specifikace - viz Referenční standard.
</t>
  </si>
  <si>
    <t>SC03 - Tepelná izolace z pěnového polystyrenu EPS4, tl. 200 mm</t>
  </si>
  <si>
    <t>0,200*814,70 "m3; Vodorovná"</t>
  </si>
  <si>
    <t>SC03a - Tepelná izolace z pěnového polystyrenu EPS4, tl. 200 mm</t>
  </si>
  <si>
    <t>0,200*281,0 "m3; Vodorovná"</t>
  </si>
  <si>
    <t>219,140*1,02 "m3"</t>
  </si>
  <si>
    <t>85</t>
  </si>
  <si>
    <t>713 SC EPS4s 1R1421</t>
  </si>
  <si>
    <t>D+M   SC07  Spádová vrstva z pěnového polystyrenu EPS4 - spádové klíny, tl. 20-40 mm.
Včetně veškerého příslušenství (např. kotevní prvky, doplňky, náběhové klíny, oplechování, lemování, klempířské prvky, těsnění, drobný a spojovací materiál, řešení pros</t>
  </si>
  <si>
    <t xml:space="preserve">D+M   SC07  Spádová vrstva z pěnového polystyrenu EPS4 - spádové klíny, tl. 20-40 mm.
Včetně veškerého příslušenství (např. kotevní prvky, doplňky, náběhové klíny, oplechování, lemování, klempířské prvky, těsnění, drobný a spojovací materiál, řešení prostupů, řešení dilatací, řešení bezpečnostních přepadů, atd.).
</t>
  </si>
  <si>
    <t xml:space="preserve">Poznámka k položce:
D+M   SC07  Spádová vrstva z pěnového polystyrenu EPS4 - spádové klíny, tl. 20-40 mm.
Včetně veškerého příslušenství (např. kotevní prvky, doplňky, náběhové klíny, oplechování, lemování, klempířské prvky, těsnění, drobný a spojovací materiál, řešení prostupů, řešení dilatací, řešení bezpečnostních přepadů, atd.).
Viz skladba SC07 na v.č. AS5.01 Střecha - nový stav.
Podrobná specifikace - viz Referenční standard.
</t>
  </si>
  <si>
    <t>SC07 - Spádová vrstva z pěnového polystyrenu EPS4 - spádové klíny, tl. 20-40 mm</t>
  </si>
  <si>
    <t>0,020*41,50+0,010*41,50 "m3; Vodorovná"</t>
  </si>
  <si>
    <t>1,245*1,02 "m3"</t>
  </si>
  <si>
    <t>86</t>
  </si>
  <si>
    <t>713 SC EPS4s 2R1421</t>
  </si>
  <si>
    <t>D+M   SC09  Spádová vrstva z pěnového polystyrenu EPS4 - spádové klíny, tl. 60-300 mm.
Včetně veškerého příslušenství (např. kotevní prvky, doplňky, náběhové klíny, oplechování, lemování, klempířské prvky, těsnění, drobný a spojovací materiál, řešení pro</t>
  </si>
  <si>
    <t xml:space="preserve">D+M   SC09  Spádová vrstva z pěnového polystyrenu EPS4 - spádové klíny, tl. 60-300 mm.
Včetně veškerého příslušenství (např. kotevní prvky, doplňky, náběhové klíny, oplechování, lemování, klempířské prvky, těsnění, drobný a spojovací materiál, řešení prostupů, řešení dilatací, řešení bezpečnostních přepadů, atd.).
</t>
  </si>
  <si>
    <t xml:space="preserve">Poznámka k položce:
D+M   SC09  Spádová vrstva z pěnového polystyrenu EPS4 - spádové klíny, tl. 60-300 mm.
Včetně veškerého příslušenství (např. kotevní prvky, doplňky, náběhové klíny, oplechování, lemování, klempířské prvky, těsnění, drobný a spojovací materiál, řešení prostupů, řešení dilatací, řešení bezpečnostních přepadů, atd.).
Viz skladba SC09 na v.č. AS5.01 Střecha - nový stav.
Podrobná specifikace - viz Referenční standard.
</t>
  </si>
  <si>
    <t>SC09 - Spádová vrstva z pěnového polystyrenu EPS4 - spádové klíny, tl. 60-300 mm</t>
  </si>
  <si>
    <t>0,060*144,50+0,120*144,50 "m3; Vodorovná"</t>
  </si>
  <si>
    <t>26,010*1,02 "m3"</t>
  </si>
  <si>
    <t>87</t>
  </si>
  <si>
    <t>713 SC EPS4s 3R1421</t>
  </si>
  <si>
    <t>D+M   SC10  Spádová vrstva z pěnového polystyrenu EPS4 - spádové klíny, tl. 20-80 mm.
Včetně veškerého příslušenství (např. kotevní prvky, doplňky, náběhové klíny, oplechování, lemování, klempířské prvky, těsnění, drobný a spojovací materiál, řešení pros</t>
  </si>
  <si>
    <t xml:space="preserve">D+M   SC10  Spádová vrstva z pěnového polystyrenu EPS4 - spádové klíny, tl. 20-80 mm.
Včetně veškerého příslušenství (např. kotevní prvky, doplňky, náběhové klíny, oplechování, lemování, klempířské prvky, těsnění, drobný a spojovací materiál, řešení prostupů, řešení dilatací, řešení bezpečnostních přepadů, atd.).
</t>
  </si>
  <si>
    <t xml:space="preserve">Poznámka k položce:
D+M   SC10  Spádová vrstva z pěnového polystyrenu EPS4 - spádové klíny, tl. 20-80 mm.
Včetně veškerého příslušenství (např. kotevní prvky, doplňky, náběhové klíny, oplechování, lemování, klempířské prvky, těsnění, drobný a spojovací materiál, řešení prostupů, řešení dilatací, řešení bezpečnostních přepadů, atd.).
Viz skladba SC10 na v.č. AS5.01 Střecha - nový stav.
Podrobná specifikace - viz Referenční standard.
</t>
  </si>
  <si>
    <t>SC10 - Spádová vrstva z pěnového polystyrenu EPS4 - spádové klíny, tl. 20-80 mm</t>
  </si>
  <si>
    <t>0,020*18,60+0,030*18,60 "m3; Vodorovná"</t>
  </si>
  <si>
    <t>0,930*1,02 "m3"</t>
  </si>
  <si>
    <t>88</t>
  </si>
  <si>
    <t>713 SC EPS4 2R1421</t>
  </si>
  <si>
    <t>D+M   SC  Tepelná izolace z pěnového polystyrenu EPS4, tl. 50 mm - atika.
Včetně veškerého příslušenství (např. kotevní prvky, doplňky, náběhové klíny, oplechování, lemování, klempířské prvky, těsnění, drobný a spojovací materiál, řešení prostupů, řešení</t>
  </si>
  <si>
    <t>D+M   SC  Tepelná izolace z pěnového polystyrenu EPS4, tl. 50 mm - atika.
Včetně veškerého příslušenství (např. kotevní prvky, doplňky, náběhové klíny, oplechování, lemování, klempířské prvky, těsnění, drobný a spojovací materiál, řešení prostupů, řešení dilatací, řešení bezpečnostních přepadů, atd.).</t>
  </si>
  <si>
    <t xml:space="preserve">Poznámka k položce:
D+M   SC  Tepelná izolace z pěnového polystyrenu EPS4, tl. 50 mm - atika.
Včetně veškerého příslušenství (např. kotevní prvky, doplňky, náběhové klíny, oplechování, lemování, klempířské prvky, těsnění, drobný a spojovací materiál, řešení prostupů, řešení dilatací, řešení bezpečnostních přepadů, atd.).
Viz detaily DET.A.01+02+03+04+11.
Podrobná specifikace - viz Referenční standard.
</t>
  </si>
  <si>
    <t>SC - Tepelná izolace z pěnového polystyrenu EPS4, tl. 50 mm</t>
  </si>
  <si>
    <t>0,050*0,450*79,80 "m3; Vodorovná - atika - DET.A.01"</t>
  </si>
  <si>
    <t>0,050*0,450*40,30 "m3; Vodorovná - atika - DET.A.02"</t>
  </si>
  <si>
    <t>0,050*0,450*15,40 "m3; Vodorovná - atika - DET.A.03"</t>
  </si>
  <si>
    <t>0,050*0,450*62,80 "m3; Vodorovná - atika - DET.A.04"</t>
  </si>
  <si>
    <t>0,050*0,450*39,20 "m3; Vodorovná - střecha - DET.A.11"</t>
  </si>
  <si>
    <t>5,345*1,02 "m3"</t>
  </si>
  <si>
    <t>89</t>
  </si>
  <si>
    <t>713 SC EPS4 3R1421</t>
  </si>
  <si>
    <t>D+M   SC  Tepelná izolace z pěnového polystyrenu EPS4, tl. 80 mm - atika.
Včetně lepící hmoty a kotevních prvků - bodové kotvení (kotevní hmoždinky s termokrytkami).
Včetně veškerého příslušenství (např. kotevní prvky, doplňky, náběhové klíny, oplechová</t>
  </si>
  <si>
    <t>D+M   SC  Tepelná izolace z pěnového polystyrenu EPS4, tl. 80 mm - atika.
Včetně lepící hmoty a kotevních prvků - bodové kotvení (kotevní hmoždinky s termokrytkami).
Včetně veškerého příslušenství (např. kotevní prvky, doplňky, náběhové klíny, oplechování, lemování, klempířské prvky, těsnění, drobný a spojovací materiál, řešení prostupů, řešení dilatací, řešení bezpečnostních přepadů, TI podložky a víčka, atd.).</t>
  </si>
  <si>
    <t xml:space="preserve">Poznámka k položce:
D+M   SC  Tepelná izolace z pěnového polystyrenu EPS4, tl. 80 mm - atika.
Včetně lepící hmoty a kotevních prvků - bodové kotvení (kotevní hmoždinky s termokrytkami).
Včetně veškerého příslušenství (např. kotevní prvky, doplňky, náběhové klíny, oplechování, lemování, klempířské prvky, těsnění, drobný a spojovací materiál, řešení prostupů, řešení dilatací, řešení bezpečnostních přepadů, TI podložky a víčka, atd.).
Viz detaily DET.A.01+02+03+04+09+10+11.
Podrobná specifikace - viz Referenční standard.
</t>
  </si>
  <si>
    <t>SC - Tepelná izolace z pěnového polystyrenu EPS4, tl. 80 mm</t>
  </si>
  <si>
    <t>0,080*0,400*79,80 "m3; Svislá - atika - DET.A.01"</t>
  </si>
  <si>
    <t>0,080*0,600*40,30 "m3; Svislá - atika - DET.A.02"</t>
  </si>
  <si>
    <t>0,080*0,200*15,40 "m3; Svislá - atika - DET.A.03"</t>
  </si>
  <si>
    <t>0,080*0,200*62,80 "m3; Svislá - atika - DET.A.04"</t>
  </si>
  <si>
    <t>0,080*1,20*7,30 "m3; Svislá - atika - DET.A.09"</t>
  </si>
  <si>
    <t>0,080*0,500*42,90 "m3; Svislá - atika - DET.A.10"</t>
  </si>
  <si>
    <t>0,080*0,250*39,20 "m3; Svislá - střecha - DET.A.11"</t>
  </si>
  <si>
    <t>8,940*1,02 "m3"</t>
  </si>
  <si>
    <t>90</t>
  </si>
  <si>
    <t>713153 SD EPS1 R1421</t>
  </si>
  <si>
    <t>D+M   SD  Tepelná izolace z pěnového polystyrenu EPS1, tl. 20 mm.
Včetně lepící hmoty, kotevních prvků - bodové kotvení (kotevní hmoždinky s termokrytkami) a podkladu pro omítání (cementový tmel s perlinkou).
Včetně veškerého příslušenství a doplňků (op</t>
  </si>
  <si>
    <t>D+M   SD  Tepelná izolace z pěnového polystyrenu EPS1, tl. 20 mm.
Včetně lepící hmoty, kotevních prvků - bodové kotvení (kotevní hmoždinky s termokrytkami) a podkladu pro omítání (cementový tmel s perlinkou).
Včetně veškerého příslušenství a doplňků (oplechování, lemování, klempířské prvky, těsnění, lišty, drobný a spojovací materiál, TI podložky a víčka, náběhové klíny, řešení dilatací, atd.).</t>
  </si>
  <si>
    <t xml:space="preserve">Poznámka k položce:
D+M   SD  Tepelná izolace z pěnového polystyrenu EPS1, tl. 20 mm.
Včetně lepící hmoty, kotevních prvků - bodové kotvení (kotevní hmoždinky s termokrytkami) a podkladu pro omítání (cementový tmel s perlinkou).
Včetně veškerého příslušenství a doplňků (oplechování, lemování, klempířské prvky, těsnění, lišty, drobný a spojovací materiál, TI podložky a víčka, náběhové klíny, řešení dilatací, atd.).
Viz skladba SD15 + SD16 na v.č. AS2.00-AS2.06 Pohledy technické - nový stav.
Podrobná specifikace - viz Referenční standard + technická zpráva.
</t>
  </si>
  <si>
    <t>Tepelná izolace - pěnový polystyren EPS1, tl. 20 mm</t>
  </si>
  <si>
    <t xml:space="preserve">0,020*48,50 "m3; Svislá - SD15" </t>
  </si>
  <si>
    <t xml:space="preserve">0,020*18,50 "m3; Svislá - SD16" </t>
  </si>
  <si>
    <t xml:space="preserve">1,340*1,02 "m3" </t>
  </si>
  <si>
    <t>91</t>
  </si>
  <si>
    <t>713150 SD EPS1 R1421</t>
  </si>
  <si>
    <t>D+M   SD  Tepelná izolace z pěnového polystyrenu EPS1, tl. 50 mm.
Včetně lepící hmoty, kotevních prvků - bodové kotvení (kotevní hmoždinky s termokrytkami) a podkladu pro omítání (cementový tmel s perlinkou).
Včetně veškerého příslušenství a doplňků (op</t>
  </si>
  <si>
    <t>D+M   SD  Tepelná izolace z pěnového polystyrenu EPS1, tl. 50 mm.
Včetně lepící hmoty, kotevních prvků - bodové kotvení (kotevní hmoždinky s termokrytkami) a podkladu pro omítání (cementový tmel s perlinkou).
Včetně veškerého příslušenství a doplňků (oplechování, lemování, klempířské prvky, těsnění, lišty, drobný a spojovací materiál, TI podložky a víčka, náběhové klíny, řešení dilatací, atd.).</t>
  </si>
  <si>
    <t xml:space="preserve">Poznámka k položce:
D+M   SD  Tepelná izolace z pěnového polystyrenu EPS1, tl. 50 mm.
Včetně lepící hmoty, kotevních prvků - bodové kotvení (kotevní hmoždinky s termokrytkami) a podkladu pro omítání (cementový tmel s perlinkou).
Včetně veškerého příslušenství a doplňků (oplechování, lemování, klempířské prvky, těsnění, lišty, drobný a spojovací materiál, TI podložky a víčka, náběhové klíny, řešení dilatací, atd.).
Viz skladba SD04a na v.č. AS2.00-AS2.06 Pohledy technické - nový stav.
Podrobná specifikace - viz Referenční standard + technická zpráva.
</t>
  </si>
  <si>
    <t>Tepelná izolace - pěnový polystyren EPS1, tl. 50 mm</t>
  </si>
  <si>
    <t xml:space="preserve">0,050*21,0 "m3; Svislá - SD04a" </t>
  </si>
  <si>
    <t xml:space="preserve">1,050*1,02 "m3" </t>
  </si>
  <si>
    <t>92</t>
  </si>
  <si>
    <t>713151 SD EPS1 R1421</t>
  </si>
  <si>
    <t>D+M   SD  Tepelná izolace z pěnového polystyrenu EPS1, tl. 180 mm.
Včetně lepící hmoty, kotevních prvků - bodové kotvení (kotevní hmoždinky s termokrytkami) a podkladu pro omítání (cementový tmel s perlinkou).
Včetně veškerého příslušenství a doplňků (o</t>
  </si>
  <si>
    <t>D+M   SD  Tepelná izolace z pěnového polystyrenu EPS1, tl. 180 mm.
Včetně lepící hmoty, kotevních prvků - bodové kotvení (kotevní hmoždinky s termokrytkami) a podkladu pro omítání (cementový tmel s perlinkou).
Včetně veškerého příslušenství a doplňků (oplechování, lemování, klempířské prvky, těsnění, lišty, drobný a spojovací materiál, TI podložky a víčka, náběhové klíny, řešení dilatací, atd.).</t>
  </si>
  <si>
    <t xml:space="preserve">Poznámka k položce:
D+M   SD  Tepelná izolace z pěnového polystyrenu EPS1, tl. 180 mm.
Včetně lepící hmoty, kotevních prvků - bodové kotvení (kotevní hmoždinky s termokrytkami) a podkladu pro omítání (cementový tmel s perlinkou).
Včetně veškerého příslušenství a doplňků (oplechování, lemování, klempířské prvky, těsnění, lišty, drobný a spojovací materiál, TI podložky a víčka, náběhové klíny, řešení dilatací, atd.).
Viz skladba SD03 + SD04 + SD05 + SD06 + SD07 + SD10 na v.č. AS2.00-AS2.06 Pohledy technické - nový stav.
Podrobná specifikace - viz Referenční standard + technická zpráva.
</t>
  </si>
  <si>
    <t>Tepelná izolace - pěnový polystyren EPS1, tl. 180 mm</t>
  </si>
  <si>
    <t xml:space="preserve">0,180*37,20 "m3; Svislá - SD03" </t>
  </si>
  <si>
    <t xml:space="preserve">0,180*576,10 "m3; Svislá - SD04" </t>
  </si>
  <si>
    <t xml:space="preserve">0,180*378,20 "m3; Svislá - SD05" </t>
  </si>
  <si>
    <t xml:space="preserve">0,180*176,0 "m3; Svislá - SD06" </t>
  </si>
  <si>
    <t xml:space="preserve">0,180*212,90 "m3; Svislá - SD07" </t>
  </si>
  <si>
    <t xml:space="preserve">0,180*242,50 "m3; Svislá - SD10" </t>
  </si>
  <si>
    <t xml:space="preserve">292,122*1,02 "m3" </t>
  </si>
  <si>
    <t>93</t>
  </si>
  <si>
    <t>713152 SD EPS1 R1421</t>
  </si>
  <si>
    <t>D+M   SD  Tepelná izolace z pěnového polystyrenu EPS1, tl. 200 mm.
Včetně lepící hmoty, kotevních prvků - bodové kotvení (kotevní hmoždinky s termokrytkami) a podkladu pro omítání (cementový tmel s perlinkou).
Včetně veškerého příslušenství a doplňků (o</t>
  </si>
  <si>
    <t>D+M   SD  Tepelná izolace z pěnového polystyrenu EPS1, tl. 200 mm.
Včetně lepící hmoty, kotevních prvků - bodové kotvení (kotevní hmoždinky s termokrytkami) a podkladu pro omítání (cementový tmel s perlinkou).
Včetně veškerého příslušenství a doplňků (oplechování, lemování, klempířské prvky, těsnění, lišty, drobný a spojovací materiál, TI podložky a víčka, náběhové klíny, řešení dilatací, atd.).</t>
  </si>
  <si>
    <t xml:space="preserve">Poznámka k položce:
D+M   SD  Tepelná izolace z pěnového polystyrenu EPS1, tl. 200 mm.
Včetně lepící hmoty, kotevních prvků - bodové kotvení (kotevní hmoždinky s termokrytkami) a podkladu pro omítání (cementový tmel s perlinkou).
Včetně veškerého příslušenství a doplňků (oplechování, lemování, klempířské prvky, těsnění, lišty, drobný a spojovací materiál, TI podložky a víčka, náběhové klíny, řešení dilatací, atd.).
Viz skladba SD05a + SD11 na v.č. AS2.00-AS2.06 Pohledy technické - nový stav.
Podrobná specifikace - viz Referenční standard + technická zpráva.
</t>
  </si>
  <si>
    <t>Tepelná izolace - pěnový polystyren EPS1, tl. 200 mm</t>
  </si>
  <si>
    <t xml:space="preserve">0,200*41,50 "m3; Svislá - SD05a" </t>
  </si>
  <si>
    <t xml:space="preserve">0,200*58,70 "m3; Svislá - SD11" </t>
  </si>
  <si>
    <t xml:space="preserve">20,040*1,02 "m3" </t>
  </si>
  <si>
    <t>94</t>
  </si>
  <si>
    <t>713151 SD XPS1 R1421</t>
  </si>
  <si>
    <t>D+M   SD  Tepelná izolace z extrudovaného polystyrenu XPS1, tl. 180 mm.
Včetně lepící hmoty, kotevních prvků - bodové kotvení (kotevní hmoždinky s termokrytkami) a podkladu pro omítání (cementový tmel s perlinkou).
Včetně veškerého příslušenství a doplň</t>
  </si>
  <si>
    <t>D+M   SD  Tepelná izolace z extrudovaného polystyrenu XPS1, tl. 180 mm.
Včetně lepící hmoty, kotevních prvků - bodové kotvení (kotevní hmoždinky s termokrytkami) a podkladu pro omítání (cementový tmel s perlinkou).
Včetně veškerého příslušenství a doplňků (oplechování, lemování, klempířské prvky, těsnění, lišty, drobný a spojovací materiál, TI podložky a víčka, náběhové klíny, řešení dilatací, atd.).</t>
  </si>
  <si>
    <t xml:space="preserve">Poznámka k položce:
D+M   SD  Tepelná izolace z extrudovaného polystyrenu XPS1, tl. 180 mm.
Včetně lepící hmoty, kotevních prvků - bodové kotvení (kotevní hmoždinky s termokrytkami) a podkladu pro omítání (cementový tmel s perlinkou).
Včetně veškerého příslušenství a doplňků (oplechování, lemování, klempířské prvky, těsnění, lišty, drobný a spojovací materiál, TI podložky a víčka, náběhové klíny, řešení dilatací, atd.).
Viz skladba SD08 na v.č. AS2.00-AS2.06 Pohledy technické - nový stav.
Podrobná specifikace - viz Referenční standard + technická zpráva.
</t>
  </si>
  <si>
    <t>Tepelná izolace - extrudovaný polystyren XPS1, tl. 180 mm</t>
  </si>
  <si>
    <t xml:space="preserve">0,180*17,70 "m3; Svislá - SD08" </t>
  </si>
  <si>
    <t xml:space="preserve">3,186*1,02 "m3" </t>
  </si>
  <si>
    <t>95</t>
  </si>
  <si>
    <t>713150 SD MW1 R1421</t>
  </si>
  <si>
    <t xml:space="preserve">D+M   SD  Tepelná izolace z minerální vaty MW1, tl. 50 mm. Tuhost viz PD a TZ.
Včetně lepící hmoty, kotevních prvků - bodové kotvení (kotevní hmoždinky s termokrytkami) a podkladu pro omítání (cementový tmel s perlinkou).
Včetně veškerého příslušenství </t>
  </si>
  <si>
    <t>D+M   SD  Tepelná izolace z minerální vaty MW1, tl. 50 mm. Tuhost viz PD a TZ.
Včetně lepící hmoty, kotevních prvků - bodové kotvení (kotevní hmoždinky s termokrytkami) a podkladu pro omítání (cementový tmel s perlinkou).
Včetně veškerého příslušenství a doplňků (oplechování, lemování, klempířské prvky, těsnění, lišty, drobný a spojovací materiál, TI podložky a víčka, náběhové klíny, řešení dilatací, atd.).</t>
  </si>
  <si>
    <t xml:space="preserve">Poznámka k položce:
D+M   SD  Tepelná izolace z minerální vaty MW1, tl. 50 mm. Tuhost viz PD a TZ.
Včetně lepící hmoty, kotevních prvků - bodové kotvení (kotevní hmoždinky s termokrytkami) a podkladu pro omítání (cementový tmel s perlinkou).
Včetně veškerého příslušenství a doplňků (oplechování, lemování, klempířské prvky, těsnění, lišty, drobný a spojovací materiál, TI podložky a víčka, náběhové klíny, řešení dilatací, atd.).
Viz skladba SD17a na v.č. AS2.00-AS2.06 Pohledy technické - nový stav.
Podrobná specifikace - viz Referenční standard + technická zpráva.
</t>
  </si>
  <si>
    <t>Tepelná izolace - minerální vata MW1, tl. 50 mm</t>
  </si>
  <si>
    <t xml:space="preserve">0,050*31,50 "m3; Svislá - SD17a" </t>
  </si>
  <si>
    <t xml:space="preserve">1,575*1,02 "m3" </t>
  </si>
  <si>
    <t>96</t>
  </si>
  <si>
    <t>713151 SD MW1 R1421</t>
  </si>
  <si>
    <t>D+M   SD  Tepelná izolace z minerální vaty MW1, tl. 240 mm. Tuhost viz PD a TZ.
Včetně lepící hmoty, kotevních prvků - bodové kotvení (kotevní hmoždinky s termokrytkami) a podkladu pro omítání (cementový tmel s perlinkou).
Včetně veškerého příslušenství</t>
  </si>
  <si>
    <t>D+M   SD  Tepelná izolace z minerální vaty MW1, tl. 240 mm. Tuhost viz PD a TZ.
Včetně lepící hmoty, kotevních prvků - bodové kotvení (kotevní hmoždinky s termokrytkami) a podkladu pro omítání (cementový tmel s perlinkou).
Včetně veškerého příslušenství a doplňků (oplechování, lemování, klempířské prvky, těsnění, lišty, drobný a spojovací materiál, TI podložky a víčka, náběhové klíny, řešení dilatací, atd.).</t>
  </si>
  <si>
    <t xml:space="preserve">Poznámka k položce:
D+M   SD  Tepelná izolace z minerální vaty MW1, tl. 240 mm. Tuhost viz PD a TZ.
Včetně lepící hmoty, kotevních prvků - bodové kotvení (kotevní hmoždinky s termokrytkami) a podkladu pro omítání (cementový tmel s perlinkou).
Včetně veškerého příslušenství a doplňků (oplechování, lemování, klempířské prvky, těsnění, lišty, drobný a spojovací materiál, TI podložky a víčka, náběhové klíny, řešení dilatací, atd.).
Viz skladba SD17 na v.č. AS2.00-AS2.06 Pohledy technické - nový stav.
Podrobná specifikace - viz Referenční standard + technická zpráva.
</t>
  </si>
  <si>
    <t>Tepelná izolace - minerální vata MW1, tl. 240 mm</t>
  </si>
  <si>
    <t xml:space="preserve">0,240*42,80 "m3; Svislá - SD17" </t>
  </si>
  <si>
    <t xml:space="preserve">10,272*1,02 "m3" </t>
  </si>
  <si>
    <t>97</t>
  </si>
  <si>
    <t>713151 SD MW2 R1421</t>
  </si>
  <si>
    <t>D+M   SD  Tepelná izolace z minerální vaty s nakašírovanou textilií MW2, tl. 220 mm. Tuhost viz PD a TZ.
Včetně lepící hmoty a kotevních prvků - bodové kotvení (kotevní hmoždinky s termokrytkami).
Včetně veškerého příslušenství a doplňků (oplechování, l</t>
  </si>
  <si>
    <t>D+M   SD  Tepelná izolace z minerální vaty s nakašírovanou textilií MW2, tl. 220 mm. Tuhost viz PD a TZ.
Včetně lepící hmoty a kotevních prvků - bodové kotvení (kotevní hmoždinky s termokrytkami).
Včetně veškerého příslušenství a doplňků (oplechování, lemování, klempířské prvky, těsnění, lišty, drobný a spojovací materiál, TI podložky a víčka, náběhové klíny, řešení dilatací, atd.).</t>
  </si>
  <si>
    <t xml:space="preserve">Poznámka k položce:
D+M   SD  Tepelná izolace z minerální vaty s nakašírovanou textilií MW2, tl. 220 mm. Tuhost viz PD a TZ.
Včetně lepící hmoty a kotevních prvků - bodové kotvení (kotevní hmoždinky s termokrytkami).
Včetně veškerého příslušenství a doplňků (oplechování, lemování, klempířské prvky, těsnění, lišty, drobný a spojovací materiál, TI podložky a víčka, náběhové klíny, řešení dilatací, atd.).
Viz skladba SD09 na v.č. AS2.00-AS2.06 Pohledy technické - nový stav.
Podrobná specifikace - viz Referenční standard + technická zpráva.
</t>
  </si>
  <si>
    <t>Tepelná izolace - minerální vata MW2, tl. 220 mm</t>
  </si>
  <si>
    <t xml:space="preserve">0,220*274,50 "m3; Svislá - SD09" </t>
  </si>
  <si>
    <t xml:space="preserve">60,390*1,02 "m3" </t>
  </si>
  <si>
    <t>98</t>
  </si>
  <si>
    <t>713153 SDxEPS1 R1421</t>
  </si>
  <si>
    <t>D+M   SD  Tepelná izolace z pěnového polystyrenu EPS1, tl. 30 mm - v místě ostění, nadpraží a parapetu.
Včetně lepící hmoty, kotevních prvků - bodové kotvení (kotevní hmoždinky s termokrytkami) a podkladu pro omítání (cementový tmel s perlinkou).
Včetně</t>
  </si>
  <si>
    <t>D+M   SD  Tepelná izolace z pěnového polystyrenu EPS1, tl. 30 mm - v místě ostění, nadpraží a parapetu.
Včetně lepící hmoty, kotevních prvků - bodové kotvení (kotevní hmoždinky s termokrytkami) a podkladu pro omítání (cementový tmel s perlinkou).
Včetně veškerého příslušenství a doplňků (oplechování, lemování, klempířské prvky, těsnění, lišty, drobný a spojovací materiál, TI podložky a víčka, náběhové klíny, řešení dilatací, atd.).</t>
  </si>
  <si>
    <t xml:space="preserve">Poznámka k položce:
D+M   SD  Tepelná izolace z pěnového polystyrenu EPS1, tl. 30 mm - v místě ostění, nadpraží a parapetu.
Včetně lepící hmoty, kotevních prvků - bodové kotvení (kotevní hmoždinky s termokrytkami) a podkladu pro omítání (cementový tmel s perlinkou).
Včetně veškerého příslušenství a doplňků (oplechování, lemování, klempířské prvky, těsnění, lišty, drobný a spojovací materiál, TI podložky a víčka, náběhové klíny, řešení dilatací, atd.).
Viz detaily DET.B.01+03+05.
Podrobná specifikace - viz Referenční standard + technická zpráva.
</t>
  </si>
  <si>
    <t xml:space="preserve">0,030*0,400*149,40 "m3; Nadpraží - DET.B.01" </t>
  </si>
  <si>
    <t xml:space="preserve">0,030*0,400*185,50 "m3; Ostění - DET.B.03" </t>
  </si>
  <si>
    <t xml:space="preserve">0,030*0,400*390,0 "m3; Parapet - DET.B.05" </t>
  </si>
  <si>
    <t xml:space="preserve">8,699*1,02 "m3" </t>
  </si>
  <si>
    <t>99</t>
  </si>
  <si>
    <t>713153 SDxMW1 R1421</t>
  </si>
  <si>
    <t>D+M   SD  Tepelná izolace z minerální vaty MW1, tl. 30 mm - v místě ostění a nadpraží. Tuhost viz PD a TZ.
Včetně lepící hmoty, kotevních prvků - bodové kotvení (kotevní hmoždinky s termokrytkami) a podkladu pro omítání (cementový tmel s perlinkou).
Vče</t>
  </si>
  <si>
    <t>D+M   SD  Tepelná izolace z minerální vaty MW1, tl. 30 mm - v místě ostění a nadpraží. Tuhost viz PD a TZ.
Včetně lepící hmoty, kotevních prvků - bodové kotvení (kotevní hmoždinky s termokrytkami) a podkladu pro omítání (cementový tmel s perlinkou).
Včetně veškerého příslušenství a doplňků (oplechování, lemování, klempířské prvky, těsnění, lišty, drobný a spojovací materiál, TI podložky a víčka, náběhové klíny, řešení dilatací, atd.).</t>
  </si>
  <si>
    <t xml:space="preserve">Poznámka k položce:
D+M   SD  Tepelná izolace z minerální vaty MW1, tl. 30 mm - v místě ostění a nadpraží. Tuhost viz PD a TZ.
Včetně lepící hmoty, kotevních prvků - bodové kotvení (kotevní hmoždinky s termokrytkami) a podkladu pro omítání (cementový tmel s perlinkou).
Včetně veškerého příslušenství a doplňků (oplechování, lemování, klempířské prvky, těsnění, lišty, drobný a spojovací materiál, TI podložky a víčka, náběhové klíny, řešení dilatací, atd.).
Viz detaily DET.B.02+04.
Pozn.: 
Ekvivalentní řešení nadpraží / ostění, které nahrazuje požární pásy z minerální vaty nad okny. 
Použity mohou být pouze systémové výrobky držitele příslušného POK (požárně klasifikační osvědčení). 
Podrobná specifikace - viz Referenční standard + technická zpráva.
</t>
  </si>
  <si>
    <t>Tepelná izolace - minerální vata MW1, tl. 30 mm</t>
  </si>
  <si>
    <t xml:space="preserve">0,030*0,400*315,70 "m3; Nadpraží - DET.B.02" </t>
  </si>
  <si>
    <t xml:space="preserve">0,030*0,400*217,20 "m3; Ostění - DET.B.04" </t>
  </si>
  <si>
    <t xml:space="preserve">6,394*1,02 "m3" </t>
  </si>
  <si>
    <t>713153 SD SOK R1421</t>
  </si>
  <si>
    <t xml:space="preserve">D+M   SD  Sokl KZS (založení KZS nad terénem) - ve specifikaci dle detailu DET.B.06.
</t>
  </si>
  <si>
    <t xml:space="preserve">Poznámka k položce:
Viz detaily DET.B.06.
Pozn.: 
Ekvivalentní řešení založení KZS, které nahrazuje požární pásy z minerální vaty. 
Použity mohou být pouze systémové výrobky držitele příslušného POK (požárně klasifikační osvědčení). 
Podrobná specifikace - viz Referenční standard + technická zpráva.
</t>
  </si>
  <si>
    <t>Sokl KZS</t>
  </si>
  <si>
    <t xml:space="preserve">222,10 "m" </t>
  </si>
  <si>
    <t>101</t>
  </si>
  <si>
    <t>998713203</t>
  </si>
  <si>
    <t>Přesun hmot procentní pro izolace tepelné v objektech v do 24 m</t>
  </si>
  <si>
    <t>Přesun hmot pro izolace tepelné stanovený procentní sazbou z ceny vodorovná dopravní vzdálenost do 50 m v objektech výšky přes 12 do 24 m</t>
  </si>
  <si>
    <t>102</t>
  </si>
  <si>
    <t>998713292</t>
  </si>
  <si>
    <t>Příplatek k přesunu hmot procentní 713 za zvětšený přesun do 100 m</t>
  </si>
  <si>
    <t>Přesun hmot pro izolace tepelné stanovený procentní sazbou z ceny Příplatek k cenám za zvětšený přesun přes vymezenou největší dopravní vzdálenost do 100 m</t>
  </si>
  <si>
    <t>103</t>
  </si>
  <si>
    <t>767 F1 R1421</t>
  </si>
  <si>
    <t>D+M  F1  Rohový dilatační profil pro KZS - ve specifikaci dle odkazu F1 na výkr. Pohledy technické + TZ.</t>
  </si>
  <si>
    <t xml:space="preserve">Poznámka k položce:
Viz odkaz F1 na v.č. AS2.00-AS2.06 Pohledy technické - nový stav.
Podrobná specifikace - viz Referenční standard.
</t>
  </si>
  <si>
    <t>104</t>
  </si>
  <si>
    <t>767 F2 R1421</t>
  </si>
  <si>
    <t>D+M  F2  Přesun VZT žaluzie do líce KZS + prodloužení potrubí z pozink. plechu - ve specifikaci dle odkazu F2 na výkr. Pohledy technické + TZ.</t>
  </si>
  <si>
    <t xml:space="preserve">Poznámka k položce:
Viz odkaz F2 na v.č. AS2.00-AS2.06 Pohledy technické - nový stav.
</t>
  </si>
  <si>
    <t>105</t>
  </si>
  <si>
    <t>767 F3 R1421</t>
  </si>
  <si>
    <t>D+M  F3  Prodloužení VZT potrubí z pozink. plechu 600/500 mm + 2x krycí mřížka - ve specifikaci dle odkazu F3 na výkr. Pohledy technické + TZ.</t>
  </si>
  <si>
    <t xml:space="preserve">Poznámka k položce:
Viz odkaz F3 na v.č. AS2.00-AS2.06 Pohledy technické - nový stav.
</t>
  </si>
  <si>
    <t>106</t>
  </si>
  <si>
    <t>767 F4 R1421</t>
  </si>
  <si>
    <t>D+M  F4  Prodloužení odvětrávacích otvorů ploché střechy do líce KZS vč. krycí mřížky - ve specifikaci dle odkazu F4 na výkr. Pohledy technické + TZ.</t>
  </si>
  <si>
    <t xml:space="preserve">Poznámka k položce:
Viz odkaz F4 na v.č. AS2.00-AS2.06 Pohledy technické - nový stav.
</t>
  </si>
  <si>
    <t>107</t>
  </si>
  <si>
    <t>767 F5 R1421</t>
  </si>
  <si>
    <t>D+M  F5  Zazdění otvorů z pórobetonových tvárnic, tl. 200 mm, na maltu v systému - ve specifikaci dle odkazu F5 na výkr. Pohledy technické + TZ.</t>
  </si>
  <si>
    <t xml:space="preserve">Poznámka k položce:
Pozn.: 
Včetně veškerého příslušenství a doplňků (např. těsnící materiál, podkladní pásky, spojovací, upevňovací a kotevní prvky, atd.).
Viz odkaz F5 na v.č. AS2.00-AS2.06 Pohledy technické - nový stav.
Podrobná specifikace - viz Referenční standard.
</t>
  </si>
  <si>
    <t>108</t>
  </si>
  <si>
    <t>767 F6 R1421</t>
  </si>
  <si>
    <t>D+M  F6  Přesun plynového potrubí před KZS - prodloužení potrubí DN60 (2 x 0,3 m) + nové závěsy a´ 2,50 m (15 ks) + nové oc. chráničky DN100 (2 ks) - ve specifikaci dle odkazu F6 na výkr. Pohledy technické + TZ.</t>
  </si>
  <si>
    <t xml:space="preserve">Poznámka k položce:
Viz odkaz F6 na v.č. AS2.00-AS2.06 Pohledy technické - nový stav.
</t>
  </si>
  <si>
    <t>109</t>
  </si>
  <si>
    <t>767 F7 R1421</t>
  </si>
  <si>
    <t>D+M  F7  Přesun odvětrávacího plynového potrubí před KZS - prodloužení potrubí DN25 (0,3 m) + nové závěsy a´ 2,0 m (2 ks) - ve specifikaci dle odkazu F7 na výkr. Pohledy technické + TZ.</t>
  </si>
  <si>
    <t xml:space="preserve">Poznámka k položce:
Viz odkaz F7 na v.č. AS2.00-AS2.06 Pohledy technické - nový stav.
</t>
  </si>
  <si>
    <t>110</t>
  </si>
  <si>
    <t>767 F8 R1421</t>
  </si>
  <si>
    <t xml:space="preserve">D+M  F8  Přesun prvku na KZS pomocí krabice do zateplení - ve specifikaci dle odkazu F8 na výkr. Pohledy technické + TZ.
</t>
  </si>
  <si>
    <t xml:space="preserve">Poznámka k položce:
Viz odkaz F8 na v.č. AS2.00-AS2.06 Pohledy technické - nový stav.
</t>
  </si>
  <si>
    <t>111</t>
  </si>
  <si>
    <t>767 F9 R1421</t>
  </si>
  <si>
    <t xml:space="preserve">D+M  F9  Nástěnné LED svítidlo 12W, IP65 (viz Ref. standard) na KZS pomocí krabice do zateplení - ve specifikaci dle odkazu F9 na výkr. Pohledy technické + TZ.
</t>
  </si>
  <si>
    <t xml:space="preserve">Poznámka k položce:
Viz odkaz F9 na v.č. AS2.00-AS2.06 Pohledy technické - nový stav.
Podrobná specifikace - viz Referenční standard.
</t>
  </si>
  <si>
    <t>112</t>
  </si>
  <si>
    <t>767 F10 R1421</t>
  </si>
  <si>
    <t xml:space="preserve">D+M  F10  Stropní LED svítidlo 12W, IP65 (viz Ref. standard) na KZS pomocí krabice do zateplení - ve specifikaci dle odkazu F10 na výkr. Pohledy technické + TZ.
</t>
  </si>
  <si>
    <t xml:space="preserve">Poznámka k položce:
Viz odkaz F10 na v.č. AS2.00-AS2.06 Pohledy technické - nový stav.
Podrobná specifikace - viz Referenční standard.
</t>
  </si>
  <si>
    <t>113</t>
  </si>
  <si>
    <t>767 F11 R1421</t>
  </si>
  <si>
    <t xml:space="preserve">D+M  F11  Jištěná zásuvková rozvodnice - 1x přívodka 32A/5pol., 4x zásuvka 230V, 1x16A/5pol./400V, 1x32A/5pol./400V, IP54 (viz Ref. standard) na XPS do zateplení - ve specifikaci dle odkazu F11 na výkr. Pohledy technické + TZ.
</t>
  </si>
  <si>
    <t xml:space="preserve">Poznámka k položce:
Viz odkaz F11 na v.č. AS2.00-AS2.06 Pohledy technické - nový stav.
Podrobná specifikace - viz Referenční standard.
</t>
  </si>
  <si>
    <t>114</t>
  </si>
  <si>
    <t>767 F12 R1421</t>
  </si>
  <si>
    <t xml:space="preserve">D+M  F12  Žlabovka 300/100/1000 mm do betonového lože C16/20 - ve specifikaci dle odkazu F12 na výkr. Pohledy technické + TZ.
</t>
  </si>
  <si>
    <t xml:space="preserve">Poznámka k položce:
Viz odkaz F12 na v.č. AS2.00-AS2.06 Pohledy technické - nový stav.
</t>
  </si>
  <si>
    <t>115</t>
  </si>
  <si>
    <t>767 F13 R1421</t>
  </si>
  <si>
    <t>D+M  F13  Venkovní protidešťová žaluzie profil "Z" 1200x500 mm vč. rámu a síta proti ptactvu, s připojením na VZT potrubí. 
Povrchová úprava: galvanický pozink. + nástřik práškovou barvou, odstín dle PD. 
Ve specifikaci dle odkazu F13 na výkr. Pohledy t</t>
  </si>
  <si>
    <t xml:space="preserve">D+M  F13  Venkovní protidešťová žaluzie profil "Z" 1200x500 mm vč. rámu a síta proti ptactvu, s připojením na VZT potrubí. 
Povrchová úprava: galvanický pozink. + nástřik práškovou barvou, odstín dle PD. 
Ve specifikaci dle odkazu F13 na výkr. Pohledy technické + TZ.
</t>
  </si>
  <si>
    <t xml:space="preserve">Poznámka k položce:
D+M  F13  Venkovní protidešťová žaluzie profil "Z" 1200x500 mm vč. rámu a síta proti ptactvu, s připojením na VZT potrubí. 
Povrchová úprava: galvanický pozink. + nástřik práškovou barvou, odstín dle PD. 
Ve specifikaci dle odkazu F13 na výkr. Pohledy technické + TZ.
Viz odkaz F13 na v.č. AS2.00-AS2.06 Pohledy technické - nový stav.
</t>
  </si>
  <si>
    <t>116</t>
  </si>
  <si>
    <t>9 711 ch SC R1421</t>
  </si>
  <si>
    <t>D+M   SC  Chrlič (signalizační přepad) s integrovanou PVC manžetou.
Včetně řešení v místě prostupů - zapravení (doizolování, utěsnění, atd.).
Včetně veškerého příslušenství (např. kotevní prvky, doplňky, pomocné a výztužné profily, ukončovací profily, p</t>
  </si>
  <si>
    <t>ks</t>
  </si>
  <si>
    <t xml:space="preserve">D+M   SC  Chrlič (signalizační přepad) s integrovanou PVC manžetou.
Včetně řešení v místě prostupů - zapravení (doizolování, utěsnění, atd.).
Včetně veškerého příslušenství (např. kotevní prvky, doplňky, pomocné a výztužné profily, ukončovací profily, poplastované plechy, oplechování, lemování, klempířské prvky, těsnění, drobný a spojovací materiál, atd.). </t>
  </si>
  <si>
    <t xml:space="preserve">Poznámka k položce:
D+M   SC  Chrlič (signalizační přepad) s integrovanou PVC manžetou.
Včetně řešení v místě prostupů - zapravení (doizolování, utěsnění, atd.).
Včetně veškerého příslušenství (např. kotevní prvky, doplňky, pomocné a výztužné profily, ukončovací profily, poplastované plechy, oplechování, lemování, klempířské prvky, těsnění, drobný a spojovací materiál, atd.). 
Viz detail DET.A.07.
Podrobná specifikace - viz Referenční standard.
</t>
  </si>
  <si>
    <t>117</t>
  </si>
  <si>
    <t>9 711 STO1 SC R1421</t>
  </si>
  <si>
    <t>D+M   ST-O-1  Svislá sanační vpust pr. 110 mm s integrovanou PVC manžetou.
Včetně řešení v místě prostupů - zapravení (doizolování, utěsnění, atd.).
Včetně veškerého příslušenství (např. kotevní prvky, doplňky, pomocné a výztužné profily, ukončovací pro</t>
  </si>
  <si>
    <t xml:space="preserve">D+M   ST-O-1  Svislá sanační vpust pr. 110 mm s integrovanou PVC manžetou.
Včetně řešení v místě prostupů - zapravení (doizolování, utěsnění, atd.).
Včetně veškerého příslušenství (např. kotevní prvky, doplňky, pomocné a výztužné profily, ukončovací profily, poplastované plechy, oplechování, lemování, klempířské prvky, těsnění, drobný a spojovací materiál, atd.). 
</t>
  </si>
  <si>
    <t xml:space="preserve">Poznámka k položce:
D+M   ST-O-1  Svislá sanační vpust pr. 110 mm s integrovanou PVC manžetou.
Včetně řešení v místě prostupů - zapravení (doizolování, utěsnění, atd.).
Včetně veškerého příslušenství (např. kotevní prvky, doplňky, pomocné a výztužné profily, ukončovací profily, poplastované plechy, oplechování, lemování, klempířské prvky, těsnění, drobný a spojovací materiál, atd.). 
Viz odkaz ST-O-1 na v.č. AS5.01 Střecha - nový stav.
Podrobná specifikace - viz Referenční standard.
</t>
  </si>
  <si>
    <t>118</t>
  </si>
  <si>
    <t>9 711 STO2 SC R1421</t>
  </si>
  <si>
    <t>D+M   ST-O-2  Chrlič 150/150 mm s integrovanou PVC manžetou.
Včetně řešení v místě prostupů - zapravení (doizolování, utěsnění, atd.).
Včetně veškerého příslušenství (např. kotevní prvky, doplňky, pomocné a výztužné profily, ukončovací profily, poplasto</t>
  </si>
  <si>
    <t xml:space="preserve">D+M   ST-O-2  Chrlič 150/150 mm s integrovanou PVC manžetou.
Včetně řešení v místě prostupů - zapravení (doizolování, utěsnění, atd.).
Včetně veškerého příslušenství (např. kotevní prvky, doplňky, pomocné a výztužné profily, ukončovací profily, poplastované plechy, oplechování, lemování, klempířské prvky, těsnění, drobný a spojovací materiál, atd.). </t>
  </si>
  <si>
    <t xml:space="preserve">Poznámka k položce:
D+M   ST-O-2  Chrlič 150/150 mm s integrovanou PVC manžetou.
Včetně řešení v místě prostupů - zapravení (doizolování, utěsnění, atd.).
Včetně veškerého příslušenství (např. kotevní prvky, doplňky, pomocné a výztužné profily, ukončovací profily, poplastované plechy, oplechování, lemování, klempířské prvky, těsnění, drobný a spojovací materiál, atd.). 
Viz odkaz ST-O-2 na v.č. AS5.01 Střecha - nový stav.
Podrobná specifikace - viz Referenční standard.
</t>
  </si>
  <si>
    <t>119</t>
  </si>
  <si>
    <t>9 711 STO3 SC R1421</t>
  </si>
  <si>
    <t>D+M   ST-O-3  Sanační odvětrání pr. 110 mm s integrovanou PVC manžetou.
Včetně řešení v místě prostupů - zapravení (doizolování, utěsnění, atd.).
Včetně veškerého příslušenství (např. kotevní prvky, doplňky, pomocné a výztužné profily, ukončovací profil</t>
  </si>
  <si>
    <t xml:space="preserve">D+M   ST-O-3  Sanační odvětrání pr. 110 mm s integrovanou PVC manžetou.
Včetně řešení v místě prostupů - zapravení (doizolování, utěsnění, atd.).
Včetně veškerého příslušenství (např. kotevní prvky, doplňky, pomocné a výztužné profily, ukončovací profily, poplastované plechy, oplechování, lemování, klempířské prvky, těsnění, drobný a spojovací materiál, atd.). </t>
  </si>
  <si>
    <t xml:space="preserve">Poznámka k položce:
D+M   ST-O-3  Sanační odvětrání pr. 110 mm s integrovanou PVC manžetou.
Včetně řešení v místě prostupů - zapravení (doizolování, utěsnění, atd.).
Včetně veškerého příslušenství (např. kotevní prvky, doplňky, pomocné a výztužné profily, ukončovací profily, poplastované plechy, oplechování, lemování, klempířské prvky, těsnění, drobný a spojovací materiál, atd.). 
Viz odkaz ST-O-3 na v.č. AS5.01 Střecha - nový stav.
Podrobná specifikace - viz Referenční standard.
</t>
  </si>
  <si>
    <t>120</t>
  </si>
  <si>
    <t>9 711 STO4 SC R1421</t>
  </si>
  <si>
    <t>D+M   ST-O-4  Sanační odvětrání pr. 125 mm s integrovanou PVC manžetou.
Včetně řešení v místě prostupů - zapravení (doizolování, utěsnění, atd.).
Včetně veškerého příslušenství (např. kotevní prvky, doplňky, pomocné a výztužné profily, ukončovací profil</t>
  </si>
  <si>
    <t xml:space="preserve">D+M   ST-O-4  Sanační odvětrání pr. 125 mm s integrovanou PVC manžetou.
Včetně řešení v místě prostupů - zapravení (doizolování, utěsnění, atd.).
Včetně veškerého příslušenství (např. kotevní prvky, doplňky, pomocné a výztužné profily, ukončovací profily, poplastované plechy, oplechování, lemování, klempířské prvky, těsnění, drobný a spojovací materiál, atd.). </t>
  </si>
  <si>
    <t xml:space="preserve">Poznámka k položce:
D+M   ST-O-4  Sanační odvětrání pr. 125 mm s integrovanou PVC manžetou.
Včetně řešení v místě prostupů - zapravení (doizolování, utěsnění, atd.).
Včetně veškerého příslušenství (např. kotevní prvky, doplňky, pomocné a výztužné profily, ukončovací profily, poplastované plechy, oplechování, lemování, klempířské prvky, těsnění, drobný a spojovací materiál, atd.). 
Viz odkaz ST-O-4 na v.č. AS5.01 Střecha - nový stav.
Podrobná specifikace - viz Referenční standard.
</t>
  </si>
  <si>
    <t>121</t>
  </si>
  <si>
    <t>968 S1 R1421</t>
  </si>
  <si>
    <t xml:space="preserve">D+M   S1  Stávající VZT jednotka - úprava pro navýšení skladby střechy v tl. 200 mm - ve specifikaci dle odkazu S1 na výkr. Střecha.
</t>
  </si>
  <si>
    <t xml:space="preserve">Poznámka k položce:
Viz odkaz S1 na v.č. AS4.01 Střecha - stávající stav.
</t>
  </si>
  <si>
    <t>122</t>
  </si>
  <si>
    <t>968 S2 R1421</t>
  </si>
  <si>
    <t xml:space="preserve">D+M   S2  Stávající schodiště - posun o 200 mm směrem od fasády pro provedení KZS - ve specifikaci dle odkazu S2 na výkr. Střecha.
</t>
  </si>
  <si>
    <t xml:space="preserve">D+M   S2  Stávající schodiště - posun o 200 mm směrem od fasády pro provedení KZS - ve specifikaci dle odkazu S2 na výkr. Střecha.
</t>
  </si>
  <si>
    <t xml:space="preserve">Poznámka k položce:
Viz odkaz S2 na v.č. AS4.01 Střecha - stávající stav.
</t>
  </si>
  <si>
    <t>123</t>
  </si>
  <si>
    <t>968 S3 R1421</t>
  </si>
  <si>
    <t>D+M   S3  Stávající náhradní zdroj - po dobu výstavby podlahy přesun na zpevněnou plochu před výtahem vč. napojení na stávající elektrorozvody (předpoklad kabely 2x 1-CYKY-J 4x25 - 10 m). Následně přesun zpět.
Ve specifikaci dle odkazu S3 na výkr. Střech</t>
  </si>
  <si>
    <t xml:space="preserve">D+M   S3  Stávající náhradní zdroj - po dobu výstavby podlahy přesun na zpevněnou plochu před výtahem vč. napojení na stávající elektrorozvody (předpoklad kabely 2x 1-CYKY-J 4x25 - 10 m). Následně přesun zpět.
Ve specifikaci dle odkazu S3 na výkr. Střecha.
</t>
  </si>
  <si>
    <t xml:space="preserve">Poznámka k položce:
D+M   S3  Stávající náhradní zdroj - po dobu výstavby podlahy přesun na zpevněnou plochu před výtahem vč. napojení na stávající elektrorozvody (předpoklad kabely 2x 1-CYKY-J 4x25 - 10 m). Následně přesun zpět.
Ve specifikaci dle odkazu S3 na výkr. Střecha.
Viz odkaz S3 na v.č. AS4.01 Střecha - stávající stav.
</t>
  </si>
  <si>
    <t>124</t>
  </si>
  <si>
    <t>968 S4 R1421</t>
  </si>
  <si>
    <t xml:space="preserve">D+M   S4  Stávající pergola s posuvnou plachtou - rozměrově nutno posuvnou část u fasády upravit pro provedení KZS - ve specifikaci dle odkazu S4 na výkr. Střecha.
</t>
  </si>
  <si>
    <t xml:space="preserve">Poznámka k položce:
Viz odkaz S4 na v.č. AS4.01 Střecha - stávající stav.
</t>
  </si>
  <si>
    <t>125</t>
  </si>
  <si>
    <t>968 S5 R1421</t>
  </si>
  <si>
    <t xml:space="preserve">D+M   S5  Datový kabel FTP CAT.5e, 4x2x0,51 mm - 250,0 m + ohebná tr. 25/18,3 mm - 60,0 m.
Ve specifikaci dle odkazu S5 na výkr. Střecha.
</t>
  </si>
  <si>
    <t xml:space="preserve">Poznámka k položce:
Viz odkaz S5 na v.č. AS4.01 Střecha - stávající stav.
Podrobná specifikace - viz Referenční standard.
</t>
  </si>
  <si>
    <t>126</t>
  </si>
  <si>
    <t>762 SC BP 1R1421</t>
  </si>
  <si>
    <t xml:space="preserve">D+M   SC  Bednění atika - břízová fóliovaná překližka, tl. 21 mm. 
Lepeno vodovzdorným lepidlem.
Zatření řezných hran voděodolným nátěrem.
Včetně veškerého příslušenství (např. kotevní a spojovací prvky, doplňky, drobný a spojovací materiál, atd.).
</t>
  </si>
  <si>
    <t xml:space="preserve">Poznámka k položce:
Viz detaily DET.A.01+02+03+04+07.
Podrobná specifikace - viz Referenční standard.
</t>
  </si>
  <si>
    <t>SC - Bednění atiky - břízová fóliovaná překližka, tl. 21 mm</t>
  </si>
  <si>
    <t>0,710*79,80 "m2; Vodorovná - atika - DET.A.01"</t>
  </si>
  <si>
    <t>0,710*40,30 "m2; Vodorovná - atika - DET.A.02"</t>
  </si>
  <si>
    <t>0,710*15,40 "m2; Vodorovná - atika - DET.A.03"</t>
  </si>
  <si>
    <t>0,710*62,80 "m2; Vodorovná - atika - DET.A.04"</t>
  </si>
  <si>
    <t>3*0,400*25,50 "m2; Vodorovná - atika - DET.A.07"</t>
  </si>
  <si>
    <t>127</t>
  </si>
  <si>
    <t>762 SC BP R1421</t>
  </si>
  <si>
    <t xml:space="preserve">D+M   SC08 + SC10  Bednění - břízová fóliovaná překližka, tl. 30 mm. 
Spoje tesařské / mechanické / dle potřeby lepeno. 
Včetně veškerého příslušenství (např. kotevní a spojovací prvky, doplňky, drobný a spojovací materiál, atd.).
</t>
  </si>
  <si>
    <t xml:space="preserve">Poznámka k položce:
Viz skladba SC08 + SC10 na v.č. AS5.01 Střecha - nový stav.
Podrobná specifikace - viz Referenční standard.
</t>
  </si>
  <si>
    <t>SC08 - Bednění - břízová fóliovaná překližka, tl. 30 mm</t>
  </si>
  <si>
    <t>70,20 "m2; Vodorovná"</t>
  </si>
  <si>
    <t>SC10 - Bednění - břízová fóliovaná překližka, tl. 30 mm</t>
  </si>
  <si>
    <t>18,60 "m2; Vodorovná"</t>
  </si>
  <si>
    <t>128</t>
  </si>
  <si>
    <t>7623420 SC R1421</t>
  </si>
  <si>
    <t>D+M   SC08  Spádová vrstva - dřevěné stropnice 140/260 mm.
Materiál - dřevo, pevnostní třída C24.
Včetně povrchové úpravy - impregnace W7 (ochranný nátěr proti škůdcům a houbám).
Spoje tesařské / mechanické.
Včetně podpěrné konstrukce, pomocné konstru</t>
  </si>
  <si>
    <t>D+M   SC08  Spádová vrstva - dřevěné stropnice 140/260 mm.
Materiál - dřevo, pevnostní třída C24.
Včetně povrchové úpravy - impregnace W7 (ochranný nátěr proti škůdcům a houbám).
Spoje tesařské / mechanické.
Včetně podpěrné konstrukce, pomocné konstrukce.
Včetně veškerého příslušenství (např. kotevní a spojovací prvky, doplňky, drobný a spojovací materiál, atd.).</t>
  </si>
  <si>
    <t xml:space="preserve">Poznámka k položce:
D+M   SC08  Spádová vrstva - dřevěné stropnice 140/260 mm.
Materiál - dřevo, pevnostní třída C24.
Včetně povrchové úpravy - impregnace W7 (ochranný nátěr proti škůdcům a houbám).
Spoje tesařské / mechanické.
Včetně podpěrné konstrukce, pomocné konstrukce.
Včetně veškerého příslušenství (např. kotevní a spojovací prvky, doplňky, drobný a spojovací materiál, atd.).
Viz skladba SC08 na v.č. AS5.01 Střecha - nový stav.
</t>
  </si>
  <si>
    <t>SC08 - Spádová vrstva - dřevěné stropnice</t>
  </si>
  <si>
    <t>3,650 "m3"</t>
  </si>
  <si>
    <t>129</t>
  </si>
  <si>
    <t>762 SD BP R1421</t>
  </si>
  <si>
    <t>D+M   SD15 + SD16  Břízová fóliovaná překližka, tl. 21 mm. 
Spoje tesařské / mechanické / dle potřeby lepeno. 
Včetně veškerého příslušenství (např. kotevní a spojovací prvky, doplňky, drobný a spojovací materiál, atd.
).</t>
  </si>
  <si>
    <t xml:space="preserve">Poznámka k položce:
Viz skladba SD15 + SD16 na v.č. AS2.00-AS2.06 Pohledy technické - nový stav.
Podrobná specifikace - viz Referenční standard.
</t>
  </si>
  <si>
    <t>Břízová fóliovaná překližka, tl. 21 mm</t>
  </si>
  <si>
    <t>48,50 "m2; SD15"</t>
  </si>
  <si>
    <t>18,50 "m2; SD16"</t>
  </si>
  <si>
    <t>130</t>
  </si>
  <si>
    <t>998762203</t>
  </si>
  <si>
    <t>Přesun hmot procentní pro kce tesařské v objektech v do 24 m</t>
  </si>
  <si>
    <t>Přesun hmot pro konstrukce tesařské stanovený procentní sazbou z ceny vodorovná dopravní vzdálenost do 50 m v objektech výšky přes 12 do 24 m</t>
  </si>
  <si>
    <t>131</t>
  </si>
  <si>
    <t>998762294</t>
  </si>
  <si>
    <t>Příplatek k přesunu hmot procentní 762 za zvětšený přesun do 1000 m</t>
  </si>
  <si>
    <t>Přesun hmot pro konstrukce tesařské stanovený procentní sazbou z ceny Příplatek k cenám za zvětšený přesun přes vymezenou největší dopravní vzdálenost do 1000 m</t>
  </si>
  <si>
    <t>132</t>
  </si>
  <si>
    <t>76431125 SC R1421</t>
  </si>
  <si>
    <t>D+M  SC11  Střešní krytina - plechová krytina z pozinkovaného plechu z velkoformátových šablon s imitací falcovaného plechu tl. 0,5 mm. Odstín viz PD.
Včetně veškerého příslušenství (např. kotevní prvky, doplňky, příponky, pomocné konstrukce, oplechování</t>
  </si>
  <si>
    <t>D+M  SC11  Střešní krytina - plechová krytina z pozinkovaného plechu z velkoformátových šablon s imitací falcovaného plechu tl. 0,5 mm. Odstín viz PD.
Včetně veškerého příslušenství (např. kotevní prvky, doplňky, příponky, pomocné konstrukce, oplechování, lemování, klempířské prvky, těsnění, drobný a spojovací materiál, řešení prostupů, řešení dilatací, atd.).</t>
  </si>
  <si>
    <t xml:space="preserve">Poznámka k položce:
D+M  SC11  Střešní krytina - plechová krytina z pozinkovaného plechu z velkoformátových šablon s imitací falcovaného plechu tl. 0,5 mm. Odstín viz PD.
Včetně veškerého příslušenství (např. kotevní prvky, doplňky, příponky, pomocné konstrukce, oplechování, lemování, klempířské prvky, těsnění, drobný a spojovací materiál, řešení prostupů, řešení dilatací, atd.).
Viz skladba SC11 na v.č. AS5.01 Střecha - nový stav.
Podrobná specifikace - viz Referenční standard.
</t>
  </si>
  <si>
    <t>SC11 - plechová střešní krytina</t>
  </si>
  <si>
    <t>2,60*1,15 "m2"</t>
  </si>
  <si>
    <t>133</t>
  </si>
  <si>
    <t>764 K/1 R1421</t>
  </si>
  <si>
    <t>D+M  K/1  Venkovní parapet - ve specifikaci dle výpisu klempířských výrobků.</t>
  </si>
  <si>
    <t>134</t>
  </si>
  <si>
    <t>764 K/2 R1421</t>
  </si>
  <si>
    <t>D+M  K/2  Střešní svod - ve specifikaci dle výpisu klempířských výrobků.</t>
  </si>
  <si>
    <t>135</t>
  </si>
  <si>
    <t>764 K/3 R1421</t>
  </si>
  <si>
    <t>D+M  K/3  Střešní svod - ve specifikaci dle výpisu klempířských výrobků.</t>
  </si>
  <si>
    <t>136</t>
  </si>
  <si>
    <t>764 K/4 R1421</t>
  </si>
  <si>
    <t>D+M  K/4  Střešní svod - ve specifikaci dle výpisu klempířských výrobků.</t>
  </si>
  <si>
    <t>137</t>
  </si>
  <si>
    <t>764 K/5 R1421</t>
  </si>
  <si>
    <t>D+M  K/5  Střešní žlab - ve specifikaci dle výpisu klempířských výrobků.</t>
  </si>
  <si>
    <t>138</t>
  </si>
  <si>
    <t>764 K/6 R1421</t>
  </si>
  <si>
    <t>D+M  K/6  Střešní žlab - ve specifikaci dle výpisu klempířských výrobků.</t>
  </si>
  <si>
    <t>139</t>
  </si>
  <si>
    <t>764 K/7 R1421</t>
  </si>
  <si>
    <t>D+M  K/7  Střešní žlab - ve specifikaci dle výpisu klempířských výrobků.</t>
  </si>
  <si>
    <t>140</t>
  </si>
  <si>
    <t>764 K/8 R1421</t>
  </si>
  <si>
    <t>D+M  K/8  Střešní žlab - ve specifikaci dle výpisu klempířských výrobků.</t>
  </si>
  <si>
    <t>141</t>
  </si>
  <si>
    <t>764 K/9 R1421</t>
  </si>
  <si>
    <t>D+M  K/9  Oplechování štítu - ve specifikaci dle výpisu klempířských výrobků.</t>
  </si>
  <si>
    <t>142</t>
  </si>
  <si>
    <t>764 K R1421</t>
  </si>
  <si>
    <t>D+M  K  Ukončení KZS u stávající atiky - ve specifikaci dle detailu DET.A.06.</t>
  </si>
  <si>
    <t xml:space="preserve">Poznámka k položce:
Viz detail DET.A.06.
</t>
  </si>
  <si>
    <t>143</t>
  </si>
  <si>
    <t>764 K0 R1421</t>
  </si>
  <si>
    <t>D+M  K  Ukončení soklu střecha x stěna (bez KZS), RŠ 160 mm - ve specifikaci dle detailu DET.A.08.</t>
  </si>
  <si>
    <t xml:space="preserve">Poznámka k položce:
Viz detail DET.A.08.
</t>
  </si>
  <si>
    <t>144</t>
  </si>
  <si>
    <t>764 K00 R1421</t>
  </si>
  <si>
    <t>D+M  K  Ukončení soklu střecha x stěna (s dilatací a KZS), pozink. plech tl. 1,5 mm, RŠ 350 mm - ve specifikaci dle detailu DET.A.11.</t>
  </si>
  <si>
    <t xml:space="preserve">Poznámka k položce:
Viz detail DET.A.11.
</t>
  </si>
  <si>
    <t>145</t>
  </si>
  <si>
    <t>998764203</t>
  </si>
  <si>
    <t>Přesun hmot procentní pro konstrukce klempířské v objektech v do 24 m</t>
  </si>
  <si>
    <t>Přesun hmot pro konstrukce klempířské stanovený procentní sazbou z ceny vodorovná dopravní vzdálenost do 50 m v objektech výšky přes 12 do 24 m</t>
  </si>
  <si>
    <t>146</t>
  </si>
  <si>
    <t>998764292</t>
  </si>
  <si>
    <t>Příplatek k přesunu hmot procentní 764 za zvětšený přesun do 100 m</t>
  </si>
  <si>
    <t>Přesun hmot pro konstrukce klempířské stanovený procentní sazbou z ceny Příplatek k cenám za zvětšený přesun přes vymezenou největší dopravní vzdálenost do 100 m</t>
  </si>
  <si>
    <t>147</t>
  </si>
  <si>
    <t>766 OP/1 R1421</t>
  </si>
  <si>
    <t>D+M  OP/1  Okno plastové - ve specifikaci dle výpisu výrobků - výplně otvorů.</t>
  </si>
  <si>
    <t>148</t>
  </si>
  <si>
    <t>766 OP/2 R1421</t>
  </si>
  <si>
    <t>D+M  OP/2  Okno plastové - ve specifikaci dle výpisu výrobků - výplně otvorů.</t>
  </si>
  <si>
    <t>149</t>
  </si>
  <si>
    <t>766 OP/3 R1421</t>
  </si>
  <si>
    <t>D+M  OP/3  Okno plastové - ve specifikaci dle výpisu výrobků - výplně otvorů.</t>
  </si>
  <si>
    <t>150</t>
  </si>
  <si>
    <t>766 OP/4 R1421</t>
  </si>
  <si>
    <t>D+M  OP/4  Okno plastové - ve specifikaci dle výpisu výrobků - výplně otvorů.</t>
  </si>
  <si>
    <t>151</t>
  </si>
  <si>
    <t>766 OP/5 R1421</t>
  </si>
  <si>
    <t>D+M  OP/5  Okno plastové - ve specifikaci dle výpisu výrobků - výplně otvorů.</t>
  </si>
  <si>
    <t>152</t>
  </si>
  <si>
    <t>766 OP/6 R1421</t>
  </si>
  <si>
    <t>D+M  OP/6  Okno plastové - ve specifikaci dle výpisu výrobků - výplně otvorů.</t>
  </si>
  <si>
    <t>153</t>
  </si>
  <si>
    <t>766 OP/7 R1421</t>
  </si>
  <si>
    <t>D+M  OP/7  Okno plastové - ve specifikaci dle výpisu výrobků - výplně otvorů.</t>
  </si>
  <si>
    <t>154</t>
  </si>
  <si>
    <t>998766203</t>
  </si>
  <si>
    <t>Přesun hmot procentní pro konstrukce truhlářské v objektech v do 24 m</t>
  </si>
  <si>
    <t>Přesun hmot pro konstrukce truhlářské stanovený procentní sazbou z ceny vodorovná dopravní vzdálenost do 50 m v objektech výšky přes 12 do 24 m</t>
  </si>
  <si>
    <t>155</t>
  </si>
  <si>
    <t>998766292</t>
  </si>
  <si>
    <t>Příplatek k přesunu hmot procentní 766 za zvětšený přesun do 100 m</t>
  </si>
  <si>
    <t>Přesun hmot pro konstrukce truhlářské stanovený procentní sazbou z ceny Příplatek k cenám za zvětšený přesun přes vymezenou největší dopravní vzdálenost do 100 m</t>
  </si>
  <si>
    <t>156</t>
  </si>
  <si>
    <t>767 DOE/1 L R1421</t>
  </si>
  <si>
    <t>D+M  DOE/1  Dveře ocelové exteriérové - ve specifikaci dle výpisu výrobků - výplně otvorů.</t>
  </si>
  <si>
    <t xml:space="preserve">Poznámka k položce:
Pozn.: Generální klíč.
</t>
  </si>
  <si>
    <t>157</t>
  </si>
  <si>
    <t>767 O/1 R1421</t>
  </si>
  <si>
    <t>D+M  O/1  Reklamní logo - ve specifikaci dle výpisu ostatních výrobků.</t>
  </si>
  <si>
    <t xml:space="preserve">D+M  O/1  Reklamní logo - ve specifikaci dle výpisu ostatních výrobků. </t>
  </si>
  <si>
    <t>158</t>
  </si>
  <si>
    <t>767 Z/1 R1421</t>
  </si>
  <si>
    <t>D+M  Z/1  Zábradlí - ve specifikaci dle výpisu zámečnických výrobků.</t>
  </si>
  <si>
    <t>159</t>
  </si>
  <si>
    <t>767 Z/2 R1421</t>
  </si>
  <si>
    <t>D+M  Z/2  Zastřešená rampa se schodištěm - ve specifikaci dle výpisu zámečnických výrobků.</t>
  </si>
  <si>
    <t xml:space="preserve">Poznámka k položce:
Pozn.: 
Materiál - ocel S235, ocelové uzavřené profily.
Povrchová úprava - galvanický pozink. + nástřik práškovou barvou.
Výpis ocelových profilů - 2750,0 kg.
Výpis pororoštů - PR1: 6 ks, PR2: 8 ks.
Výpis zábradlí - Z1: 2,20 m.
</t>
  </si>
  <si>
    <t>160</t>
  </si>
  <si>
    <t>767 Z/3 R1421</t>
  </si>
  <si>
    <t>D+M  Z/3  Schodiště s podestou - ve specifikaci dle výpisu zámečnických výrobků.</t>
  </si>
  <si>
    <t xml:space="preserve">D+M  Z/3  Schodiště s podestou - ve specifikaci dle výpisu zámečnických výrobků. </t>
  </si>
  <si>
    <t xml:space="preserve">Poznámka k položce:
Pozn.: 
Materiál - ocel S235, ocelové uzavřené profily.
Povrchová úprava - galvanický pozink. + nástřik práškovou barvou.
Výpis ocelových profilů - 1050,0 kg.
Výpis pororoštů - PR1: 6 ks, PR3: 4 ks.
Výpis zábradlí - Z1: 5,80 m.
</t>
  </si>
  <si>
    <t>161</t>
  </si>
  <si>
    <t>998767203</t>
  </si>
  <si>
    <t>Přesun hmot procentní pro zámečnické konstrukce v objektech v do 24 m</t>
  </si>
  <si>
    <t>Přesun hmot pro zámečnické konstrukce stanovený procentní sazbou z ceny vodorovná dopravní vzdálenost do 50 m v objektech výšky přes 12 do 24 m</t>
  </si>
  <si>
    <t>162</t>
  </si>
  <si>
    <t>998767292</t>
  </si>
  <si>
    <t>Příplatek k přesunu hmot procentní 767 za zvětšený přesun do 100 m</t>
  </si>
  <si>
    <t>Přesun hmot pro zámečnické konstrukce stanovený procentní sazbou z ceny Příplatek k cenám za zvětšený přesun přes vymezenou největší dopravní vzdálenost do 100 m</t>
  </si>
  <si>
    <t>163</t>
  </si>
  <si>
    <t>771474112</t>
  </si>
  <si>
    <t>Montáž soklíků z dlaždic keramických lepených cementovým lepidlem rovných výšky přes 65 do 90 mm</t>
  </si>
  <si>
    <t xml:space="preserve">Montáž soklíků z dlaždic keramických lepených cementovým lepidlem rovných výšky přes 65 do 90 mm
</t>
  </si>
  <si>
    <t xml:space="preserve">Poznámka k položce:
Včetně dilatací typu DIL2.1 - specifikace dle TZ. 
</t>
  </si>
  <si>
    <t>SC07</t>
  </si>
  <si>
    <t>40,0 "m"</t>
  </si>
  <si>
    <t>164</t>
  </si>
  <si>
    <t>M</t>
  </si>
  <si>
    <t>597614170 SC07 R1421</t>
  </si>
  <si>
    <t xml:space="preserve">Sokl keramický mrazuvzdorný - ve specifikaci dle Seznamu referenčních standardů, TZ, výpisu podlah a skladby SC07.
</t>
  </si>
  <si>
    <t xml:space="preserve">Sokl keramický mrazuvzdorný - ve specifikaci dle Seznamu referenčních standardů, TZ, výpisu podlah a skladby SC07.
</t>
  </si>
  <si>
    <t xml:space="preserve">Poznámka k položce:
Včetně dilatací typu DIL2.1 - specifikace dle TZ. 
Podrobná specifikace - viz Referenční standard.
</t>
  </si>
  <si>
    <t>40*1.1 'Přepočtené koeficientem množství</t>
  </si>
  <si>
    <t>165</t>
  </si>
  <si>
    <t>771574113</t>
  </si>
  <si>
    <t>Montáž podlah keramických režných hladkých lepených cementovým lepidlem do 12 ks/m2</t>
  </si>
  <si>
    <t>Montáž podlah z dlaždic keramických lepených cementovým lepidlem režných nebo glazovaných hladkých přes 9 do 12 ks/ m2</t>
  </si>
  <si>
    <t xml:space="preserve">Poznámka k položce:
Včetně dilatací typu DIL2.1 - specifikace dle TZ. 
Včetně příslušenství (ukončovací a přechodové lišty, ...).
</t>
  </si>
  <si>
    <t>166</t>
  </si>
  <si>
    <t>597611101 SC07 R1421</t>
  </si>
  <si>
    <t>Dlaždice keramické mrazuvzdorné tl. 15 mm - ve specifikaci dle Seznamu referenčních standardů, TZ, výpisu podlah a skladby SC07.</t>
  </si>
  <si>
    <t xml:space="preserve">Poznámka k položce:
Včetně dilatací typu DIL2.1 - specifikace dle TZ. 
Včetně příslušenství (ukončovací a přechodové lišty, ...).
Podrobná specifikace - viz Referenční standard.
</t>
  </si>
  <si>
    <t>41.5*1.1 'Přepočtené koeficientem množství</t>
  </si>
  <si>
    <t>167</t>
  </si>
  <si>
    <t>998771203</t>
  </si>
  <si>
    <t>Přesun hmot procentní pro podlahy z dlaždic v objektech v do 24 m</t>
  </si>
  <si>
    <t>Přesun hmot pro podlahy z dlaždic stanovený procentní sazbou z ceny vodorovná dopravní vzdálenost do 50 m v objektech výšky přes 12 do 24 m</t>
  </si>
  <si>
    <t>168</t>
  </si>
  <si>
    <t>998771292</t>
  </si>
  <si>
    <t>Příplatek k přesunu hmot procentní 771 za zvětšený přesun do 100 m</t>
  </si>
  <si>
    <t>Přesun hmot pro podlahy z dlaždic stanovený procentní sazbou z ceny Příplatek k cenám za zvětšený přesun přes vymezenou největší dopravní vzdálenost do 100 m</t>
  </si>
  <si>
    <t>169</t>
  </si>
  <si>
    <t>78384 R1421</t>
  </si>
  <si>
    <t>D+M   Označení schodiště a jednotlivých stupňů - kontrastní odlišení první a poslední schodišťové stupnice pomocí samolepícího terče.</t>
  </si>
  <si>
    <t xml:space="preserve">Poznámka k položce:
Pozn.: Uvedená výměra udává počet označených stupnic, ne počet kontrastních značek na stupnicích. 
</t>
  </si>
  <si>
    <t>2,0+2,0 "ks"</t>
  </si>
  <si>
    <t>1.4. - Zařízení silnoproudé elektrotechniky a bleskosvodu (SIL)</t>
  </si>
  <si>
    <t xml:space="preserve">    1 - Zemní práce</t>
  </si>
  <si>
    <t>D1 - Elektromontáže  D+M</t>
  </si>
  <si>
    <t>0 - Všeobecné konstrukce a práce D+M</t>
  </si>
  <si>
    <t>132101101</t>
  </si>
  <si>
    <t>Hloubení rýh šířky do 600 mm v hornině tř. 1 a 2 objemu do 100 m3</t>
  </si>
  <si>
    <t>Hloubení zapažených i nezapažených rýh šířky do 600 mm s urovnáním dna do předepsaného profilu a spádu v horninách tř. 1 a 2 do 100 m3</t>
  </si>
  <si>
    <t xml:space="preserve">Poznámka k položce:
Pozn.: Ruční dočištění výkopů.
Pozn.: Pro uložení zemnění.
</t>
  </si>
  <si>
    <t>(0,300*0,800*46,0)*0,50 "m3"</t>
  </si>
  <si>
    <t>132201101</t>
  </si>
  <si>
    <t>Hloubení rýh š do 600 mm v hornině tř. 3 objemu do 100 m3</t>
  </si>
  <si>
    <t>Hloubení zapažených i nezapažených rýh šířky do 600 mm s urovnáním dna do předepsaného profilu a spádu v hornině tř. 3 do 100 m3</t>
  </si>
  <si>
    <t>132201109</t>
  </si>
  <si>
    <t>Příplatek za lepivost k hloubení rýh š do 600 mm v hornině tř. 3</t>
  </si>
  <si>
    <t>Hloubení zapažených i nezapažených rýh šířky do 600 mm s urovnáním dna do předepsaného profilu a spádu v hornině tř. 3 Příplatek k cenám za lepivost horniny tř. 3</t>
  </si>
  <si>
    <t>162701105</t>
  </si>
  <si>
    <t>Vodorovné přemístění do 10000 m výkopku/sypaniny z horniny tř. 1 až 4</t>
  </si>
  <si>
    <t>Vodorovné přemístění výkopku nebo sypaniny po suchu na obvyklém dopravním prostředku, bez naložení výkopku, avšak se složením bez rozhrnutí z horniny tř. 1 až 4 na vzdálenost přes 9 000 do 10 000 m</t>
  </si>
  <si>
    <t>5,520 "m3"</t>
  </si>
  <si>
    <t>162701109</t>
  </si>
  <si>
    <t>Příplatek k vodorovnému přemístění výkopku/sypaniny z horniny tř. 1 až 4 ZKD 1000 m přes 10000 m</t>
  </si>
  <si>
    <t>Vodorovné přemístění výkopku nebo sypaniny po suchu na obvyklém dopravním prostředku, bez naložení výkopku, avšak se složením bez rozhrnutí z horniny tř. 1 až 4 na vzdálenost Příplatek k ceně za každých dalších i započatých 1 000 m</t>
  </si>
  <si>
    <t>Vodorovné přemístění výkopku na skládku - ZKD - 10 km</t>
  </si>
  <si>
    <t>5,520*10</t>
  </si>
  <si>
    <t>171201201</t>
  </si>
  <si>
    <t>Uložení sypaniny na skládky</t>
  </si>
  <si>
    <t>171201211</t>
  </si>
  <si>
    <t>Poplatek za uložení odpadu ze sypaniny na skládce (skládkovné)</t>
  </si>
  <si>
    <t>162301101</t>
  </si>
  <si>
    <t>Vodorovné přemístění do 500 m výkopku/sypaniny z horniny tř. 1 až 4</t>
  </si>
  <si>
    <t>Vodorovné přemístění výkopku nebo sypaniny po suchu na obvyklém dopravním prostředku, bez naložení výkopku, avšak se složením bez rozhrnutí z horniny tř. 1 až 4 na vzdálenost přes 50 do 500 m</t>
  </si>
  <si>
    <t>5,520 "m3; Na meziskládku"</t>
  </si>
  <si>
    <t>5,520 "m3; Z meziskládky"</t>
  </si>
  <si>
    <t>5,520 "m3; Meziskládka"</t>
  </si>
  <si>
    <t>167101101</t>
  </si>
  <si>
    <t>Nakládání výkopku z hornin tř. 1 až 4 do 100 m3</t>
  </si>
  <si>
    <t>Nakládání, skládání a překládání neulehlého výkopku nebo sypaniny nakládání, množství do 100 m3, z hornin tř. 1 až 4</t>
  </si>
  <si>
    <t>Nakládání kameniva / zeminy na dopravní prostředek - lom / zemník</t>
  </si>
  <si>
    <t>5,520 "m3; Meziskládka - VZ - zásyp rýhy"</t>
  </si>
  <si>
    <t>4,140 "m3; Obsyp"</t>
  </si>
  <si>
    <t>1,380 "m3; Lože"</t>
  </si>
  <si>
    <t>171101121</t>
  </si>
  <si>
    <t>Uložení sypaniny z hornin nesoudržných kamenitých do násypů zhutněných</t>
  </si>
  <si>
    <t>Uložení sypaniny do násypů s rozprostřením sypaniny ve vrstvách a s hrubým urovnáním zhutněných s uzavřením povrchu násypu z hornin nesoudržných kamenitých</t>
  </si>
  <si>
    <t>Vhodná zemina z mezideponie</t>
  </si>
  <si>
    <t>11,040-1,380-4,140 "m3"</t>
  </si>
  <si>
    <t xml:space="preserve">Obsyp potrubí </t>
  </si>
  <si>
    <t>0,300*0,300*46,0 "m3"</t>
  </si>
  <si>
    <t>R58331200012R</t>
  </si>
  <si>
    <t>štěrkodrť F 0-8 (2000 kg/m3)</t>
  </si>
  <si>
    <t xml:space="preserve">Obsyp potrubí  </t>
  </si>
  <si>
    <t>4,140*2000/1000 "t"</t>
  </si>
  <si>
    <t xml:space="preserve">Lože pod potrubí </t>
  </si>
  <si>
    <t>0,300*0,100*46,0 "m3"</t>
  </si>
  <si>
    <t>R58331200013R</t>
  </si>
  <si>
    <t>zhutněný písek F 0-4 (2000 kg/m3)</t>
  </si>
  <si>
    <t>1,380*2000/1000 "t"</t>
  </si>
  <si>
    <t>Pol249</t>
  </si>
  <si>
    <t>Příplatek za provádění výkopových prací ručně - v okolí zeleně a při křížení inženýrských sítí</t>
  </si>
  <si>
    <t>1,0 "m3"</t>
  </si>
  <si>
    <t>Pol30</t>
  </si>
  <si>
    <t>Sonda pro vyhledání kabelů - výkop</t>
  </si>
  <si>
    <t>Pol31</t>
  </si>
  <si>
    <t>Sonda pro vyhledání kabelů - zához</t>
  </si>
  <si>
    <t>132 CD01 R1421</t>
  </si>
  <si>
    <t>Odstranění stávajících zpevněných ploch včetně podkladních vrstev - asfaltobeton (předpoklad tl. skladby 400 mm), včetně řezání spár.
Včetně naložení vybouraných hmot na dopravní prostředek, vodorovné přepravy vybouraných hmot na skládku, vč. předání vyb</t>
  </si>
  <si>
    <t xml:space="preserve">Odstranění stávajících zpevněných ploch včetně podkladních vrstev - asfaltobeton (předpoklad tl. skladby 400 mm), včetně řezání spár.
Včetně naložení vybouraných hmot na dopravní prostředek, vodorovné přepravy vybouraných hmot na skládku, vč. předání vybouraných hmot oprávněné osobě a poplatku na skládce.
</t>
  </si>
  <si>
    <t xml:space="preserve">Poznámka k položce:
Odstranění stávajících zpevněných ploch včetně podkladních vrstev - asfaltobeton (předpoklad tl. skladby 400 mm), včetně řezání spár.
Včetně naložení vybouraných hmot na dopravní prostředek, vodorovné přepravy vybouraných hmot na skládku, vč. předání vybouraných hmot oprávněné osobě a poplatku na skládce.
</t>
  </si>
  <si>
    <t>132 CD02 R1421</t>
  </si>
  <si>
    <t>D+M   Doplnění povrchu v prostoru zpevněné plochy - asfaltobeton včetně podkladních vrstev (předpoklad tl. skladby 400 mm). Popis skladby viz TZ. 
Včetně napojení na stávající povrchy (ošetření spár, atd.).</t>
  </si>
  <si>
    <t>Pol26</t>
  </si>
  <si>
    <t xml:space="preserve">Demontáž stávajícího bleskosvodu (v rekonstruované části dle jednotlivých etap stavebních prací).
</t>
  </si>
  <si>
    <t>hod</t>
  </si>
  <si>
    <t>Pol27</t>
  </si>
  <si>
    <t>Demontáž + zpětná montáž stávajícího bleskosvodu vč. zajištění proti pohybu (na šafářově domě)</t>
  </si>
  <si>
    <t>Pol34</t>
  </si>
  <si>
    <t>Demontáž a zpětná montáž dlažby 400x400 na terase s uložením izolovaného vedení</t>
  </si>
  <si>
    <t>Pol4</t>
  </si>
  <si>
    <t>Svítidlo LED přisazené ("zářivkové") 28W/3690lm/4000K/IP66 (viz. referenční standard)  (náhrada svítidel pod terasou)</t>
  </si>
  <si>
    <t>Pol5</t>
  </si>
  <si>
    <t>Svítidlo LED přisazené/zápustné 600x600mm 32W/3640lm/4000K/IP44 (viz. referenční standard)  (náhrada svítidel před vstupem)</t>
  </si>
  <si>
    <t>Pol6</t>
  </si>
  <si>
    <t>Kabel CYKY 750 V 3x1,5 mm2 uložený pod omítkou včetně dodávky kabelu 3Jx1,5</t>
  </si>
  <si>
    <t>Pol7</t>
  </si>
  <si>
    <t>Vedení uzemňovací v zemi FeZn, D 8 - 10 mm včetně drátu FeZn 10 mm</t>
  </si>
  <si>
    <t>Pol8</t>
  </si>
  <si>
    <t>Vedení uzemňovací v zemi FeZn do 120 mm2 včetně pásku FeZn 30 x 4 mm</t>
  </si>
  <si>
    <t>Pol9</t>
  </si>
  <si>
    <t>Vodiče  svodové AlMgSi do 10mm + podpěry včetně dodávky drátu AlMgSi 8 mm + PV1p (svodové vedení na fasádě)</t>
  </si>
  <si>
    <t>Pol10</t>
  </si>
  <si>
    <t>Vodiče svodové HVI +podpěry + svorky včetně dodávky drátu HVI long (svodové vedení na ubytovací části a kongresovém centru)</t>
  </si>
  <si>
    <t>Pol11</t>
  </si>
  <si>
    <t>Vodiče  AlMgSi do 10mm + podpěry včetně dodávky drátu AlMgSi 8 mm + PV21 (vedení na atikách ploché střechy)</t>
  </si>
  <si>
    <t>Pol12</t>
  </si>
  <si>
    <t>Vodiče  AlMgSi do 10mm + podpěry včetně dodávky drátu AlMgSi 8 mm + podpěra vedení izolační v.360mm + betonové závaží 5,2kg (vedení oddálené na ploché střeše)</t>
  </si>
  <si>
    <t>Pol13</t>
  </si>
  <si>
    <t>Vodiče  AlMgSi do 10mm + podpěry včetně dodávky drátu AlMgSi 8 mm + PV15 (hřebenové vedení)</t>
  </si>
  <si>
    <t>Pol14</t>
  </si>
  <si>
    <t>Vodiče  AlMgSi do 10mm + podpěry včetně dodávky drátu AlMgSi 8 mm + PV23 (vedení na plechové střeše)</t>
  </si>
  <si>
    <t>Pol15</t>
  </si>
  <si>
    <t>Pomocný jímač strojený z drátu do v.0,6 m AlMgSi vč svorek SS</t>
  </si>
  <si>
    <t>Pol16</t>
  </si>
  <si>
    <t>Tyč jímací s kotvením do 3 m dl.tyče</t>
  </si>
  <si>
    <t>Pol17</t>
  </si>
  <si>
    <t>Tyč jímací s kotvením do 5 m dl.tyče</t>
  </si>
  <si>
    <t>Pol18</t>
  </si>
  <si>
    <t>Svorka hromosvodová do 2 šroubů /SS, SZ, SO/ včetně dodávky svorky SS</t>
  </si>
  <si>
    <t>Pol19</t>
  </si>
  <si>
    <t>Svorka hromosvodová do 2 šroubů /SS, SZ, SO/ včetně dodávky svorky SO</t>
  </si>
  <si>
    <t>Pol20</t>
  </si>
  <si>
    <t>Svorka hromosvodová do 2 šroubů /SS, SZ, SO/ včetně dodávky svorky SZ</t>
  </si>
  <si>
    <t>Pol21</t>
  </si>
  <si>
    <t>Svorka hromosvodová do 2 šroubů /SS, SZ, SO/ včetně dodávky svorky SU</t>
  </si>
  <si>
    <t>Pol22</t>
  </si>
  <si>
    <t>Svorka hromosvodová nad 2 šrouby /ST, SJ, SR, atd/ včetně dodávky svorky SR 03</t>
  </si>
  <si>
    <t>Pol23</t>
  </si>
  <si>
    <t>Svorka hromosvodová nad 2 šrouby /ST, SJ, SR, atd/ včetně dodávky svorky SK</t>
  </si>
  <si>
    <t>Pol24</t>
  </si>
  <si>
    <t>Označení svodu štítky, smaltované, umělá hmota</t>
  </si>
  <si>
    <t>Pol25</t>
  </si>
  <si>
    <t>Ochranný úhelník včetně podpěr</t>
  </si>
  <si>
    <t>Pol1</t>
  </si>
  <si>
    <t>Výchozí revize NN a bleskovodu</t>
  </si>
  <si>
    <t>Pol2</t>
  </si>
  <si>
    <t>Dokumentace skut. stavu</t>
  </si>
  <si>
    <t>Pol3</t>
  </si>
  <si>
    <t>Spolupráce s rev. technikem</t>
  </si>
  <si>
    <t>Pol300</t>
  </si>
  <si>
    <t>Rev. technik</t>
  </si>
  <si>
    <t>Pol1297</t>
  </si>
  <si>
    <t>Zabezpečení staveniště</t>
  </si>
  <si>
    <t>262144</t>
  </si>
  <si>
    <t>Pol97</t>
  </si>
  <si>
    <t>Montážní, těsnící a spojovací materiál</t>
  </si>
  <si>
    <t>kg</t>
  </si>
  <si>
    <t>Pol1491.1.1</t>
  </si>
  <si>
    <t>D+M   Stavební výpomoci a úpravy.
Např. drážky, průrazy, prostupy, zazdívky, zapravení, přeložení, atd. ...
Včetně naložení vybouraných hmot na dopravní prostředek, vodorovné přepravy (předpoklad do 20 km), složení a předání vybouraných hmot osobě opráv</t>
  </si>
  <si>
    <t xml:space="preserve">D+M   Stavební výpomoci a úpravy.
Např. drážky, průrazy, prostupy, zazdívky, zapravení, přeložení, atd. ...
Včetně naložení vybouraných hmot na dopravní prostředek, vodorovné přepravy (předpoklad do 20 km), složení a předání vybouraných hmot osobě oprávněné s nakládání s odpady. Včetně poplatku.
</t>
  </si>
  <si>
    <t xml:space="preserve">Poznámka k položce:
D+M   Stavební výpomoci a úpravy.
Např. drážky, průrazy, prostupy, zazdívky, zapravení, přeložení, atd. ...
Včetně naložení vybouraných hmot na dopravní prostředek, vodorovné přepravy (předpoklad do 20 km), složení a předání vybouraných hmot osobě oprávněné s nakládání s odpady. Včetně poplatku.
</t>
  </si>
  <si>
    <t>Pol186.1</t>
  </si>
  <si>
    <t xml:space="preserve">Uvedení do provozu, vyzkoušení, seřízení, vyregulování </t>
  </si>
  <si>
    <t>Pol97.1.2</t>
  </si>
  <si>
    <t>Mechanizace, plošiny, stavební lešení</t>
  </si>
  <si>
    <t>Pol461.2</t>
  </si>
  <si>
    <t>Přesun hmot</t>
  </si>
  <si>
    <t>ON, VN - OSTATNÍ + VEDLEJŠÍ NÁKLADY</t>
  </si>
  <si>
    <t>OST - Ostatní   D+M</t>
  </si>
  <si>
    <t>OST CD-01 02 R1421</t>
  </si>
  <si>
    <t>Provozní opatření po dobu výstavby.</t>
  </si>
  <si>
    <t>512</t>
  </si>
  <si>
    <t xml:space="preserve">Poznámka k položce:
Pozn.: Zhotovitel je povinen respektovat provoz investora.
</t>
  </si>
  <si>
    <t>OST CD-01 05 R1421</t>
  </si>
  <si>
    <t>Systém pro kontrolu kvality a bezpečnosti práce</t>
  </si>
  <si>
    <t>OST CD-01 07 R1421</t>
  </si>
  <si>
    <t>Zajištění bezpečného a nepřerušeného provozu v prostoru dotčeném stavbou (průchod pro pěší + průjezd vozidel) - vyznačení a zabezpečení cest, přejezdů a přechodů, osvětlení, atd. - po celou dobu provádění prací.</t>
  </si>
  <si>
    <t>8192</t>
  </si>
  <si>
    <t>OST CD-01 09 R1421</t>
  </si>
  <si>
    <t>Zpracování technologického postupu jednotlivých prací + harmonogramu stavebních prací. Včetně průbežné aktualizace.
Včetně odsouhlasení navrženého řešení.</t>
  </si>
  <si>
    <t xml:space="preserve">Poznámka k položce:
Pro zvlášť nebezpečné práce prováděné ručně bude před jejich zahájením zpracován speciální pracovní postup.
Pozn.: Včetně práce ve výškách.
Pozn.: Včetně práce v prostorách uzavřených a v prostorách s nebezpečím výbuchu.
</t>
  </si>
  <si>
    <t>OST CD-01 10 R1421</t>
  </si>
  <si>
    <t>Zpracování technologického postupu bouracích prací + podchycení + vymezení ohroženého prostoru. Včetně průběžné aktualizace.
Včetně odsouhlasení navrženého řešení.</t>
  </si>
  <si>
    <t xml:space="preserve">Poznámka k položce:
Pro zvlášť nebezpečné práce prováděné ručně bude před jejich zahájením zpracován speciální pracovní postup.
Pozn.: Včetně práce ve výškách.
Pozn.: Včetně práce v prostorách uzavřených a v prostorách s nebezpečím výbuchu.
</t>
  </si>
  <si>
    <t>OST CD-01 11 R1421</t>
  </si>
  <si>
    <t>Zpracování plánu BOZP. Včetně jeho průběžné aktualizace.
Včetně odsouhlasení navrženého řešení bezpečnostním technikem.</t>
  </si>
  <si>
    <t>OST CD-01 12 R1421</t>
  </si>
  <si>
    <t>Zpracování výrobně technické dokumentace včetně zpracování koordinačních výkresů.
Výrobní dokumentace veškerých konstrukcí, výrobků, řemesel, atd. - dle požadavků TZ a PD.</t>
  </si>
  <si>
    <t>OST CD-01 13 R1421</t>
  </si>
  <si>
    <t>Dokumentace skutečného provedení stavby.</t>
  </si>
  <si>
    <t>OST CD-01 16 R1421</t>
  </si>
  <si>
    <t>Zajištění odpovědnosti za škodu a pojištění stavby dle obchodních podmínek.</t>
  </si>
  <si>
    <t>OST CD-01 17 R1421</t>
  </si>
  <si>
    <t xml:space="preserve">Zařízení staveniště - vybudování, provoz, údržba a odstranění zařízení staveniště. 
Včetně oplocení a zajištění ostrahy.
Včetně požárního zabezpečení staveniště.
Včetně zřízení a napojení na odběrná místa inženýrských sítí. 
</t>
  </si>
  <si>
    <t xml:space="preserve">Poznámka k položce:
Minimální rozsah viz dokumentace v části DSP, DPS.
</t>
  </si>
  <si>
    <t>OST CD-01 19 R1421</t>
  </si>
  <si>
    <t>Zpracování plánu organizace výstavby - úprava dle technologie a postupů zhotovitele (předání objednateli v listinné podobě).</t>
  </si>
  <si>
    <t xml:space="preserve">Poznámka k položce:
Minimální rozsah viz dokumentace v části DSP, DPS.
</t>
  </si>
  <si>
    <t>OST CD-01 20 R1421</t>
  </si>
  <si>
    <t>Publicita po dobu provádění stavby - informační billboard stavby umístěný na staveništi po dobu stavby (celobarevná tabule či plachta).
Rozměry: min. 2x1,5 m.
Včetně předložení návrhu k odsouhlasení.</t>
  </si>
  <si>
    <t xml:space="preserve">Poznámka k položce:
Povinné údaje o prováděné stavbě (min.) - vizualizace a název stavby, termíny realizace, informace o zadavateli, zhotoviteli, objednateli, projaktantovi, TDS, atd.
</t>
  </si>
  <si>
    <t>OST CD-01 21 R1421</t>
  </si>
  <si>
    <t>Publicita po dokončení stavby - dodání + osazení trvalé pamětní desky na objekt.
Rozměry: min. 0,3x0,4 m.
Včetně předložení návrhu k odsouhlasení</t>
  </si>
  <si>
    <t xml:space="preserve">Poznámka k položce:
Povinné údaje o realizované stavbě (min.) - název stavby, termíny realizace, informace o zadavateli, investorovi, dotačním titulu, atd.
</t>
  </si>
  <si>
    <t>OST CD-01 22 R1421</t>
  </si>
  <si>
    <t xml:space="preserve">Geodetické vytýčení stavby, konstrukcí, příp. inženýrských sítí + zařízení, komunikací, ochranných pásem, stávajících objektů, atd. ...
</t>
  </si>
  <si>
    <t xml:space="preserve">Geodetické vytýčení stavby, konstrukcí, příp. inženýrských sítí + zařízení, komunikací, ochranných pásem, stávajících objektů, atd. ...
</t>
  </si>
  <si>
    <t>OST CD-01 23 R1421</t>
  </si>
  <si>
    <t>Geometrický plán, včetně jeho ověření na KÚ.</t>
  </si>
  <si>
    <t>OST CD-01 28 R1421</t>
  </si>
  <si>
    <t>Fotodokumentace postupu prací v průběhu stavby - 1x měsíčně.
Včetně zprávy o postupu prací, doložené fotodokumentací (rozbor termínů, financí, atd.).</t>
  </si>
  <si>
    <t xml:space="preserve">Poznámka k položce:
Pozn.: Formát .jpg.
</t>
  </si>
  <si>
    <t>OST CD-01 31 R1421</t>
  </si>
  <si>
    <t>Koordinační činnost dodavatele v rámci stavby, včetně koordinační činnosti se subdodavateli a ostatními zhotoviteli.</t>
  </si>
  <si>
    <t>OST CD-01 35 R1421</t>
  </si>
  <si>
    <t>Náklady spojené se splněním podmínek DOSS + s požadavky správců sítí. Po dobu výstavby a ke kolaudaci.</t>
  </si>
  <si>
    <t>OST CD-01 36 R1421</t>
  </si>
  <si>
    <t>Inženýrská činnost pro uvedení celého díla do užívání (tj. zajištění pravomocných rozhodnutí, kolaudačních souhlasů, příp. jiných dokladů a řízení nutných pro uvedení díla do řádného provozu).</t>
  </si>
  <si>
    <t>OST CD-01 38 R1421</t>
  </si>
  <si>
    <t>Provedení všech předepsaných zkoušek, revizí, atestů, atd.
Včetně doložení certifikátů, protokolů a dalších dokladů.
Komplexní vyzkoušení všech částí díla, uvedení do provozu, zkušební provoz.</t>
  </si>
  <si>
    <t xml:space="preserve">Poznámka k položce:
Pozn.: Požadavky na zkoušky, revize, provozní řád, dokumentace a ostatní požadavky - viz TZ.
Např.: Zajištění dokladů, vyplývajících z vyjádření účastníků povolovacího řízení.
</t>
  </si>
  <si>
    <t>OST CD-01 41 R1421</t>
  </si>
  <si>
    <t>Energetický štítek + PENB dle skutečného provedení stavby</t>
  </si>
  <si>
    <t xml:space="preserve">Poznámka k položce:
Pozn.: V případě nutnosti.
</t>
  </si>
  <si>
    <t>DIO 01a R1421</t>
  </si>
  <si>
    <t xml:space="preserve">Zpracování DIO - projekt dopravně inženýrského opatření v souladu se ZOV, včetně projednání s dopravním orgánem a DOSS, včetně realizace.
Včetně zajištění provizorního dopravního značení. </t>
  </si>
  <si>
    <t>DIO 01b R1421</t>
  </si>
  <si>
    <t xml:space="preserve">Zajištění DIR - projednání a zajištění vydání dopravně inženýrského rozhodnutí. </t>
  </si>
  <si>
    <t xml:space="preserve">Zajištění DIR - projednání a zajištění vydání dopravně inženýrského rozhodnutí. 
</t>
  </si>
  <si>
    <t>OST 01 R1421</t>
  </si>
  <si>
    <t xml:space="preserve">D+M   Oprava stávající komunikace, která se poruší v průběhu výstavby objektu (např. vyspravení obrubníků, krytu komunikací, atd.). 
Včetně čištění komunikací vodou v průběhu výstavby po staveništní dopravě. </t>
  </si>
  <si>
    <t xml:space="preserve">D+M   Oprava stávající komunikace, která se poruší v průběhu výstavby objektu (např. vyspravení obrubníků, krytu komunikací, atd.). 
Včetně čištění komunikací vodou v průběhu výstavby po staveništní dopravě. 
</t>
  </si>
  <si>
    <t xml:space="preserve">Poznámka k položce:
Včetně přesunu hmot.
</t>
  </si>
  <si>
    <t>OST 02 R1421</t>
  </si>
  <si>
    <t>Prořez stávajících dřevin u fasád - viz odkaz č. 7 na výkr. C.1 Situační výkres.
Včetně naložení na dopravní prostředek, vodorovné přepravy (předpoklad 20 km), likvidace a poplatku za skládku (předání oprávněné osobě k nakládání s odpady).</t>
  </si>
  <si>
    <t xml:space="preserve">Prořez stávajících dřevin u fasád - viz odkaz č. 7 na výkr. C.1 Situační výkres.
Včetně naložení na dopravní prostředek, vodorovné přepravy (předpoklad 20 km), likvidace a poplatku za skládku (předání oprávněné osobě k nakládání s odpady).
</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</si>
  <si>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</si>
  <si>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</si>
  <si>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</si>
  <si>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</si>
  <si>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</si>
  <si>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</si>
  <si>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</si>
  <si>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</si>
  <si>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</si>
  <si>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</si>
  <si>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</si>
  <si>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</si>
  <si>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s rekapitulací celkové nabídkové ceny</t>
    </r>
  </si>
  <si>
    <t>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</si>
  <si>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</si>
  <si>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</si>
  <si>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</si>
  <si>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</si>
  <si>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</si>
  <si>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</si>
  <si>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</si>
  <si>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</si>
  <si>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</si>
  <si>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</si>
  <si>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</si>
  <si>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</si>
  <si>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</si>
  <si>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</si>
  <si>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</si>
  <si>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</si>
  <si>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</si>
  <si>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</si>
  <si>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</si>
  <si>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</si>
  <si>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</si>
  <si>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</si>
  <si>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</si>
  <si>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</si>
  <si>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</si>
  <si>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</si>
  <si>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</si>
  <si>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</si>
  <si>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</si>
  <si>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</si>
  <si>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</si>
  <si>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</si>
  <si>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</si>
  <si>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</si>
  <si>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</si>
  <si>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</si>
  <si>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</si>
  <si>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</si>
  <si>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</si>
  <si>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</si>
  <si>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</si>
  <si>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</si>
  <si>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</si>
  <si>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</si>
  <si>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</si>
  <si>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</si>
  <si>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</si>
  <si>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</si>
  <si>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</si>
  <si>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</si>
  <si>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</si>
  <si>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</si>
  <si>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</si>
  <si>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</si>
  <si>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</si>
  <si>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</si>
  <si>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</si>
  <si>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</si>
  <si>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</si>
  <si>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</si>
  <si>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Stavba</t>
  </si>
  <si>
    <t>A</t>
  </si>
  <si>
    <t>Kód a Název stavby spojený pomlčkou</t>
  </si>
  <si>
    <t>String</t>
  </si>
  <si>
    <t>20 + 120</t>
  </si>
  <si>
    <t>Místo</t>
  </si>
  <si>
    <t>N</t>
  </si>
  <si>
    <t>Místo stavby</t>
  </si>
  <si>
    <t>Datum</t>
  </si>
  <si>
    <t>Datum vykonaného exportu</t>
  </si>
  <si>
    <t>Date</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</si>
  <si>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</si>
  <si>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</si>
  <si>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</si>
  <si>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</si>
  <si>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</si>
  <si>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</si>
  <si>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</si>
  <si>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</si>
  <si>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</si>
  <si>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</si>
  <si>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</si>
  <si>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</si>
  <si>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</si>
  <si>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</si>
  <si>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</si>
  <si>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</si>
  <si>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</si>
  <si>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</si>
  <si>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</si>
  <si>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</si>
  <si>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</si>
  <si>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</si>
  <si>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</si>
  <si>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</si>
  <si>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</si>
  <si>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</si>
  <si>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</si>
  <si>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</si>
  <si>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</si>
  <si>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</si>
  <si>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</si>
  <si>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Kód a název soupisu</t>
  </si>
  <si>
    <t>KSO</t>
  </si>
  <si>
    <t>Klasifikace stavebního objektu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</si>
  <si>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</si>
  <si>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</si>
  <si>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</si>
  <si>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</si>
  <si>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</si>
  <si>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</si>
  <si>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</si>
  <si>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</si>
  <si>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</si>
  <si>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</si>
  <si>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</si>
  <si>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</si>
  <si>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</si>
  <si>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</si>
  <si>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</si>
  <si>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</si>
  <si>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</si>
  <si>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</si>
  <si>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</si>
  <si>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</si>
  <si>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</si>
  <si>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</si>
  <si>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</si>
  <si>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</si>
  <si>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</si>
  <si>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</si>
  <si>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</si>
  <si>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</si>
  <si>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</si>
  <si>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</si>
  <si>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</si>
  <si>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</si>
  <si>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</si>
  <si>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</si>
  <si>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</si>
  <si>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</si>
  <si>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</si>
  <si>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</si>
  <si>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</si>
  <si>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HSV</t>
  </si>
  <si>
    <t>Položka typu HSV</t>
  </si>
  <si>
    <t>PSV</t>
  </si>
  <si>
    <t>Položka typu PSV</t>
  </si>
  <si>
    <t>Položka typu M</t>
  </si>
  <si>
    <t>Položka typu OST</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</si>
</sst>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00%;\-0.00%"/>
    <numFmt numFmtId="165" formatCode="dd\.mm\.yyyy"/>
    <numFmt numFmtId="166" formatCode="#,##0.00000;\-#,##0.00000"/>
    <numFmt numFmtId="167" formatCode="#,##0.000;\-#,##0.000"/>
  </numFmts>
  <fonts count="75">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color indexed="55"/>
      <name val="Trebuchet MS"/>
      <family val="0"/>
    </font>
    <font>
      <b/>
      <sz val="8"/>
      <color indexed="55"/>
      <name val="Trebuchet MS"/>
      <family val="0"/>
    </font>
    <font>
      <b/>
      <sz val="12"/>
      <name val="Trebuchet MS"/>
      <family val="0"/>
    </font>
    <font>
      <sz val="9"/>
      <color indexed="55"/>
      <name val="Trebuchet MS"/>
      <family val="0"/>
    </font>
    <font>
      <sz val="9"/>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0"/>
      <name val="Trebuchet MS"/>
      <family val="0"/>
    </font>
    <font>
      <sz val="10"/>
      <color indexed="56"/>
      <name val="Trebuchet MS"/>
      <family val="0"/>
    </font>
    <font>
      <sz val="10"/>
      <color indexed="55"/>
      <name val="Trebuchet MS"/>
      <family val="0"/>
    </font>
    <font>
      <sz val="12"/>
      <color indexed="56"/>
      <name val="Trebuchet MS"/>
      <family val="0"/>
    </font>
    <font>
      <sz val="8"/>
      <color indexed="56"/>
      <name val="Trebuchet MS"/>
      <family val="0"/>
    </font>
    <font>
      <sz val="8"/>
      <color indexed="16"/>
      <name val="Trebuchet MS"/>
      <family val="0"/>
    </font>
    <font>
      <b/>
      <sz val="8"/>
      <name val="Trebuchet MS"/>
      <family val="0"/>
    </font>
    <font>
      <sz val="7"/>
      <name val="Trebuchet MS"/>
      <family val="0"/>
    </font>
    <font>
      <i/>
      <sz val="7"/>
      <color indexed="55"/>
      <name val="Trebuchet MS"/>
      <family val="0"/>
    </font>
    <font>
      <sz val="8"/>
      <color indexed="20"/>
      <name val="Trebuchet MS"/>
      <family val="0"/>
    </font>
    <font>
      <sz val="8"/>
      <color indexed="63"/>
      <name val="Trebuchet MS"/>
      <family val="0"/>
    </font>
    <font>
      <sz val="8"/>
      <color indexed="10"/>
      <name val="Trebuchet MS"/>
      <family val="0"/>
    </font>
    <font>
      <i/>
      <sz val="8"/>
      <color indexed="12"/>
      <name val="Trebuchet MS"/>
      <family val="0"/>
    </font>
    <font>
      <i/>
      <sz val="9"/>
      <name val="Trebuchet MS"/>
      <family val="2"/>
    </font>
    <font>
      <sz val="11"/>
      <color indexed="8"/>
      <name val="Calibri"/>
      <family val="2"/>
    </font>
    <font>
      <sz val="11"/>
      <color indexed="9"/>
      <name val="Calibri"/>
      <family val="2"/>
    </font>
    <font>
      <b/>
      <sz val="11"/>
      <color indexed="8"/>
      <name val="Calibri"/>
      <family val="2"/>
    </font>
    <font>
      <u val="single"/>
      <sz val="8"/>
      <color indexed="30"/>
      <name val="Trebuchet MS"/>
      <family val="0"/>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8"/>
      <color indexed="30"/>
      <name val="Wingdings 2"/>
      <family val="1"/>
    </font>
    <font>
      <u val="single"/>
      <sz val="10"/>
      <color indexed="30"/>
      <name val="Trebuchet MS"/>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7000396251678"/>
        <bgColor indexed="64"/>
      </patternFill>
    </fill>
  </fills>
  <borders count="4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style="hair">
        <color indexed="55"/>
      </left>
      <right/>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0" borderId="0" applyNumberFormat="0" applyFill="0" applyBorder="0" applyAlignment="0" applyProtection="0"/>
    <xf numFmtId="0" fontId="5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8" applyNumberFormat="0" applyAlignment="0" applyProtection="0"/>
    <xf numFmtId="0" fontId="70" fillId="26" borderId="8" applyNumberFormat="0" applyAlignment="0" applyProtection="0"/>
    <xf numFmtId="0" fontId="71" fillId="26" borderId="9" applyNumberFormat="0" applyAlignment="0" applyProtection="0"/>
    <xf numFmtId="0" fontId="72"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328">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9" fillId="34" borderId="0" xfId="0" applyFont="1" applyFill="1" applyAlignment="1">
      <alignment horizontal="left" vertical="center"/>
    </xf>
    <xf numFmtId="49" fontId="9" fillId="34" borderId="0" xfId="0" applyNumberFormat="1" applyFont="1" applyFill="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center"/>
    </xf>
    <xf numFmtId="0" fontId="10" fillId="0" borderId="16" xfId="0" applyFont="1"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11" fillId="0" borderId="13" xfId="0" applyFont="1" applyBorder="1" applyAlignment="1">
      <alignment horizontal="left" vertical="center"/>
    </xf>
    <xf numFmtId="0" fontId="11" fillId="0" borderId="0" xfId="0" applyFont="1" applyAlignment="1">
      <alignment horizontal="left" vertical="center"/>
    </xf>
    <xf numFmtId="164" fontId="11" fillId="0" borderId="0" xfId="0" applyNumberFormat="1" applyFont="1" applyAlignment="1">
      <alignment horizontal="right" vertical="center"/>
    </xf>
    <xf numFmtId="0" fontId="11" fillId="0" borderId="0" xfId="0" applyFont="1" applyAlignment="1">
      <alignment horizontal="center" vertical="center"/>
    </xf>
    <xf numFmtId="0" fontId="11" fillId="0" borderId="14" xfId="0" applyFont="1" applyBorder="1" applyAlignment="1">
      <alignment horizontal="left" vertical="center"/>
    </xf>
    <xf numFmtId="0" fontId="0" fillId="35" borderId="0" xfId="0" applyFill="1" applyAlignment="1">
      <alignment horizontal="left" vertical="center"/>
    </xf>
    <xf numFmtId="0" fontId="7" fillId="35" borderId="17" xfId="0" applyFont="1" applyFill="1" applyBorder="1" applyAlignment="1">
      <alignment horizontal="left" vertical="center"/>
    </xf>
    <xf numFmtId="0" fontId="0" fillId="35" borderId="18" xfId="0" applyFill="1" applyBorder="1" applyAlignment="1">
      <alignment horizontal="left" vertical="center"/>
    </xf>
    <xf numFmtId="0" fontId="7" fillId="35" borderId="18" xfId="0" applyFont="1" applyFill="1" applyBorder="1" applyAlignment="1">
      <alignment horizontal="center" vertical="center"/>
    </xf>
    <xf numFmtId="0" fontId="0" fillId="35" borderId="14" xfId="0"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7" fillId="0" borderId="13" xfId="0" applyFont="1" applyBorder="1" applyAlignment="1">
      <alignment horizontal="left" vertical="center"/>
    </xf>
    <xf numFmtId="0" fontId="12" fillId="0" borderId="0" xfId="0" applyFont="1" applyAlignment="1">
      <alignment horizontal="left" vertical="center"/>
    </xf>
    <xf numFmtId="165" fontId="9" fillId="0" borderId="0" xfId="0" applyNumberFormat="1" applyFont="1" applyAlignment="1">
      <alignment horizontal="left" vertical="top"/>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9" fillId="35" borderId="26" xfId="0" applyFont="1" applyFill="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0" fillId="0" borderId="0" xfId="0" applyAlignment="1">
      <alignment horizontal="left" vertical="center"/>
    </xf>
    <xf numFmtId="0" fontId="0" fillId="0" borderId="30" xfId="0" applyBorder="1" applyAlignment="1">
      <alignment horizontal="left" vertical="center"/>
    </xf>
    <xf numFmtId="0" fontId="14" fillId="0" borderId="0" xfId="0" applyFont="1" applyAlignment="1">
      <alignment horizontal="left" vertical="center"/>
    </xf>
    <xf numFmtId="0" fontId="7" fillId="0" borderId="0" xfId="0" applyFont="1" applyAlignment="1">
      <alignment horizontal="center" vertical="center"/>
    </xf>
    <xf numFmtId="39" fontId="13" fillId="0" borderId="24" xfId="0" applyNumberFormat="1" applyFont="1" applyBorder="1" applyAlignment="1">
      <alignment horizontal="right" vertical="center"/>
    </xf>
    <xf numFmtId="39" fontId="13" fillId="0" borderId="0" xfId="0" applyNumberFormat="1" applyFont="1" applyAlignment="1">
      <alignment horizontal="right" vertical="center"/>
    </xf>
    <xf numFmtId="166" fontId="13" fillId="0" borderId="0" xfId="0" applyNumberFormat="1" applyFont="1" applyAlignment="1">
      <alignment horizontal="right" vertical="center"/>
    </xf>
    <xf numFmtId="39" fontId="13" fillId="0" borderId="25" xfId="0" applyNumberFormat="1" applyFont="1" applyBorder="1" applyAlignment="1">
      <alignment horizontal="right" vertical="center"/>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lignment horizontal="left" vertical="center"/>
    </xf>
    <xf numFmtId="0" fontId="17" fillId="0" borderId="0" xfId="0" applyFont="1" applyAlignment="1">
      <alignment horizontal="left" vertical="center"/>
    </xf>
    <xf numFmtId="0" fontId="19" fillId="0" borderId="0" xfId="0" applyFont="1" applyAlignment="1">
      <alignment horizontal="center" vertical="center"/>
    </xf>
    <xf numFmtId="39" fontId="20" fillId="0" borderId="24" xfId="0" applyNumberFormat="1" applyFont="1" applyBorder="1" applyAlignment="1">
      <alignment horizontal="right" vertical="center"/>
    </xf>
    <xf numFmtId="39" fontId="20" fillId="0" borderId="0" xfId="0" applyNumberFormat="1" applyFont="1" applyAlignment="1">
      <alignment horizontal="right" vertical="center"/>
    </xf>
    <xf numFmtId="166" fontId="20" fillId="0" borderId="0" xfId="0" applyNumberFormat="1" applyFont="1" applyAlignment="1">
      <alignment horizontal="right" vertical="center"/>
    </xf>
    <xf numFmtId="39" fontId="20" fillId="0" borderId="25" xfId="0" applyNumberFormat="1" applyFont="1" applyBorder="1" applyAlignment="1">
      <alignment horizontal="right" vertical="center"/>
    </xf>
    <xf numFmtId="0" fontId="21" fillId="0" borderId="0" xfId="0" applyFont="1" applyAlignment="1">
      <alignment horizontal="left" vertical="center"/>
    </xf>
    <xf numFmtId="0" fontId="21" fillId="0" borderId="13"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horizontal="center" vertical="center"/>
    </xf>
    <xf numFmtId="39" fontId="23" fillId="0" borderId="24" xfId="0" applyNumberFormat="1" applyFont="1" applyBorder="1" applyAlignment="1">
      <alignment horizontal="right" vertical="center"/>
    </xf>
    <xf numFmtId="39" fontId="23" fillId="0" borderId="0" xfId="0" applyNumberFormat="1" applyFont="1" applyAlignment="1">
      <alignment horizontal="right" vertical="center"/>
    </xf>
    <xf numFmtId="166" fontId="23" fillId="0" borderId="0" xfId="0" applyNumberFormat="1" applyFont="1" applyAlignment="1">
      <alignment horizontal="right" vertical="center"/>
    </xf>
    <xf numFmtId="39" fontId="23" fillId="0" borderId="25" xfId="0" applyNumberFormat="1" applyFont="1" applyBorder="1" applyAlignment="1">
      <alignment horizontal="right" vertical="center"/>
    </xf>
    <xf numFmtId="39" fontId="20" fillId="0" borderId="31" xfId="0" applyNumberFormat="1" applyFont="1" applyBorder="1" applyAlignment="1">
      <alignment horizontal="right" vertical="center"/>
    </xf>
    <xf numFmtId="39" fontId="20" fillId="0" borderId="32" xfId="0" applyNumberFormat="1" applyFont="1" applyBorder="1" applyAlignment="1">
      <alignment horizontal="right" vertical="center"/>
    </xf>
    <xf numFmtId="166" fontId="20" fillId="0" borderId="32" xfId="0" applyNumberFormat="1" applyFont="1" applyBorder="1" applyAlignment="1">
      <alignment horizontal="right" vertical="center"/>
    </xf>
    <xf numFmtId="39" fontId="20" fillId="0" borderId="33" xfId="0" applyNumberFormat="1" applyFont="1" applyBorder="1" applyAlignment="1">
      <alignment horizontal="right" vertical="center"/>
    </xf>
    <xf numFmtId="0" fontId="0" fillId="0" borderId="0" xfId="0" applyFont="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0" fillId="0" borderId="0" xfId="0" applyFont="1" applyAlignment="1">
      <alignment horizontal="left" vertical="center"/>
    </xf>
    <xf numFmtId="0" fontId="11" fillId="0" borderId="0" xfId="0" applyFont="1" applyAlignment="1">
      <alignment horizontal="right" vertical="center"/>
    </xf>
    <xf numFmtId="0" fontId="7" fillId="35" borderId="18" xfId="0" applyFont="1" applyFill="1" applyBorder="1" applyAlignment="1">
      <alignment horizontal="right" vertical="center"/>
    </xf>
    <xf numFmtId="0" fontId="0" fillId="0" borderId="12" xfId="0" applyBorder="1" applyAlignment="1">
      <alignment horizontal="left" vertical="center"/>
    </xf>
    <xf numFmtId="0" fontId="24" fillId="0" borderId="13" xfId="0" applyFont="1" applyBorder="1" applyAlignment="1">
      <alignment horizontal="left" vertical="center"/>
    </xf>
    <xf numFmtId="0" fontId="24" fillId="0" borderId="0" xfId="0" applyFont="1" applyAlignment="1">
      <alignment horizontal="left" vertical="center"/>
    </xf>
    <xf numFmtId="0" fontId="24" fillId="0" borderId="14" xfId="0" applyFont="1" applyBorder="1" applyAlignment="1">
      <alignment horizontal="left" vertic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0" fillId="0" borderId="0" xfId="0" applyFont="1" applyAlignment="1">
      <alignment horizontal="center" vertical="center" wrapText="1"/>
    </xf>
    <xf numFmtId="0" fontId="0" fillId="0" borderId="13" xfId="0" applyBorder="1" applyAlignment="1">
      <alignment horizontal="center" vertical="center" wrapText="1"/>
    </xf>
    <xf numFmtId="0" fontId="9" fillId="35" borderId="27" xfId="0" applyFont="1" applyFill="1" applyBorder="1" applyAlignment="1">
      <alignment horizontal="center" vertical="center" wrapText="1"/>
    </xf>
    <xf numFmtId="0" fontId="9" fillId="35" borderId="28" xfId="0" applyFont="1" applyFill="1" applyBorder="1" applyAlignment="1">
      <alignment horizontal="center" vertical="center" wrapText="1"/>
    </xf>
    <xf numFmtId="0" fontId="9" fillId="35" borderId="29" xfId="0" applyFont="1" applyFill="1" applyBorder="1" applyAlignment="1">
      <alignment horizontal="center" vertical="center" wrapText="1"/>
    </xf>
    <xf numFmtId="166" fontId="26" fillId="0" borderId="22" xfId="0" applyNumberFormat="1" applyFont="1" applyBorder="1" applyAlignment="1">
      <alignment horizontal="right"/>
    </xf>
    <xf numFmtId="166" fontId="26" fillId="0" borderId="23" xfId="0" applyNumberFormat="1" applyFont="1" applyBorder="1" applyAlignment="1">
      <alignment horizontal="right"/>
    </xf>
    <xf numFmtId="39" fontId="27" fillId="0" borderId="0" xfId="0" applyNumberFormat="1" applyFont="1" applyAlignment="1">
      <alignment horizontal="right" vertical="center"/>
    </xf>
    <xf numFmtId="0" fontId="0" fillId="0" borderId="0" xfId="0" applyFont="1" applyAlignment="1">
      <alignment horizontal="left"/>
    </xf>
    <xf numFmtId="0" fontId="25" fillId="0" borderId="13" xfId="0" applyFont="1" applyBorder="1" applyAlignment="1">
      <alignment horizontal="left"/>
    </xf>
    <xf numFmtId="0" fontId="24" fillId="0" borderId="0" xfId="0" applyFont="1" applyAlignment="1">
      <alignment horizontal="left"/>
    </xf>
    <xf numFmtId="0" fontId="25" fillId="0" borderId="0" xfId="0" applyFont="1" applyAlignment="1">
      <alignment horizontal="left"/>
    </xf>
    <xf numFmtId="0" fontId="25" fillId="0" borderId="24" xfId="0" applyFont="1" applyBorder="1" applyAlignment="1">
      <alignment horizontal="left"/>
    </xf>
    <xf numFmtId="166" fontId="25" fillId="0" borderId="0" xfId="0" applyNumberFormat="1" applyFont="1" applyAlignment="1">
      <alignment horizontal="right"/>
    </xf>
    <xf numFmtId="166" fontId="25" fillId="0" borderId="25" xfId="0" applyNumberFormat="1" applyFont="1" applyBorder="1" applyAlignment="1">
      <alignment horizontal="right"/>
    </xf>
    <xf numFmtId="39" fontId="25" fillId="0" borderId="0" xfId="0" applyNumberFormat="1" applyFont="1" applyAlignment="1">
      <alignment horizontal="right" vertical="center"/>
    </xf>
    <xf numFmtId="0" fontId="22" fillId="0" borderId="0" xfId="0" applyFont="1" applyAlignment="1">
      <alignment horizontal="left"/>
    </xf>
    <xf numFmtId="0" fontId="0" fillId="0" borderId="34" xfId="0" applyFont="1" applyBorder="1" applyAlignment="1">
      <alignment horizontal="center" vertical="center"/>
    </xf>
    <xf numFmtId="49" fontId="0" fillId="0" borderId="34" xfId="0" applyNumberFormat="1" applyFont="1" applyBorder="1" applyAlignment="1">
      <alignment horizontal="left" vertical="center" wrapText="1"/>
    </xf>
    <xf numFmtId="0" fontId="0" fillId="0" borderId="34" xfId="0" applyFont="1" applyBorder="1" applyAlignment="1">
      <alignment horizontal="left" vertical="center" wrapText="1"/>
    </xf>
    <xf numFmtId="0" fontId="0" fillId="0" borderId="34" xfId="0" applyFont="1" applyBorder="1" applyAlignment="1">
      <alignment horizontal="center" vertical="center" wrapText="1"/>
    </xf>
    <xf numFmtId="167" fontId="0" fillId="0" borderId="34" xfId="0" applyNumberFormat="1" applyFont="1" applyBorder="1" applyAlignment="1">
      <alignment horizontal="right" vertical="center"/>
    </xf>
    <xf numFmtId="0" fontId="11" fillId="34" borderId="34" xfId="0" applyFont="1" applyFill="1" applyBorder="1" applyAlignment="1">
      <alignment horizontal="left" vertical="center" wrapText="1"/>
    </xf>
    <xf numFmtId="0" fontId="11" fillId="0" borderId="0" xfId="0" applyFont="1" applyAlignment="1">
      <alignment horizontal="center" vertical="center" wrapText="1"/>
    </xf>
    <xf numFmtId="166" fontId="11" fillId="0" borderId="0" xfId="0" applyNumberFormat="1" applyFont="1" applyAlignment="1">
      <alignment horizontal="right" vertical="center"/>
    </xf>
    <xf numFmtId="166" fontId="11" fillId="0" borderId="25" xfId="0" applyNumberFormat="1" applyFont="1" applyBorder="1" applyAlignment="1">
      <alignment horizontal="right" vertical="center"/>
    </xf>
    <xf numFmtId="39" fontId="0" fillId="0" borderId="0" xfId="0" applyNumberFormat="1" applyFont="1" applyAlignment="1">
      <alignment horizontal="right" vertical="center"/>
    </xf>
    <xf numFmtId="0" fontId="30" fillId="0" borderId="13" xfId="0" applyFont="1" applyBorder="1" applyAlignment="1">
      <alignment horizontal="left" vertical="center"/>
    </xf>
    <xf numFmtId="0" fontId="30" fillId="0" borderId="0" xfId="0" applyFont="1" applyAlignment="1">
      <alignment horizontal="left" vertical="center"/>
    </xf>
    <xf numFmtId="0" fontId="30" fillId="0" borderId="24" xfId="0" applyFont="1" applyBorder="1" applyAlignment="1">
      <alignment horizontal="left" vertical="center"/>
    </xf>
    <xf numFmtId="0" fontId="30" fillId="0" borderId="25" xfId="0" applyFont="1" applyBorder="1" applyAlignment="1">
      <alignment horizontal="left" vertical="center"/>
    </xf>
    <xf numFmtId="0" fontId="31" fillId="0" borderId="13" xfId="0" applyFont="1" applyBorder="1" applyAlignment="1">
      <alignment horizontal="left" vertical="center"/>
    </xf>
    <xf numFmtId="0" fontId="31" fillId="0" borderId="0" xfId="0" applyFont="1" applyAlignment="1">
      <alignment horizontal="left" vertical="center"/>
    </xf>
    <xf numFmtId="167" fontId="31" fillId="0" borderId="0" xfId="0" applyNumberFormat="1" applyFont="1" applyAlignment="1">
      <alignment horizontal="right" vertical="center"/>
    </xf>
    <xf numFmtId="0" fontId="31" fillId="0" borderId="24" xfId="0" applyFont="1" applyBorder="1" applyAlignment="1">
      <alignment horizontal="left" vertical="center"/>
    </xf>
    <xf numFmtId="0" fontId="31" fillId="0" borderId="25" xfId="0" applyFont="1" applyBorder="1" applyAlignment="1">
      <alignment horizontal="left" vertical="center"/>
    </xf>
    <xf numFmtId="0" fontId="32" fillId="0" borderId="13" xfId="0" applyFont="1" applyBorder="1" applyAlignment="1">
      <alignment horizontal="left" vertical="center"/>
    </xf>
    <xf numFmtId="0" fontId="32" fillId="0" borderId="0" xfId="0" applyFont="1" applyAlignment="1">
      <alignment horizontal="left" vertical="center"/>
    </xf>
    <xf numFmtId="167" fontId="32" fillId="0" borderId="0" xfId="0" applyNumberFormat="1" applyFont="1" applyAlignment="1">
      <alignment horizontal="right" vertical="center"/>
    </xf>
    <xf numFmtId="0" fontId="32" fillId="0" borderId="24" xfId="0" applyFont="1" applyBorder="1" applyAlignment="1">
      <alignment horizontal="left" vertical="center"/>
    </xf>
    <xf numFmtId="0" fontId="32" fillId="0" borderId="25" xfId="0" applyFont="1" applyBorder="1" applyAlignment="1">
      <alignment horizontal="left" vertical="center"/>
    </xf>
    <xf numFmtId="167" fontId="0" fillId="34" borderId="34" xfId="0" applyNumberFormat="1" applyFont="1" applyFill="1" applyBorder="1" applyAlignment="1">
      <alignment horizontal="right" vertical="center"/>
    </xf>
    <xf numFmtId="0" fontId="33" fillId="0" borderId="34" xfId="0" applyFont="1" applyBorder="1" applyAlignment="1">
      <alignment horizontal="center" vertical="center"/>
    </xf>
    <xf numFmtId="49" fontId="33" fillId="0" borderId="34" xfId="0" applyNumberFormat="1" applyFont="1" applyBorder="1" applyAlignment="1">
      <alignment horizontal="left" vertical="center" wrapText="1"/>
    </xf>
    <xf numFmtId="0" fontId="33" fillId="0" borderId="34" xfId="0" applyFont="1" applyBorder="1" applyAlignment="1">
      <alignment horizontal="center" vertical="center" wrapText="1"/>
    </xf>
    <xf numFmtId="167" fontId="33" fillId="0" borderId="34" xfId="0" applyNumberFormat="1" applyFont="1" applyBorder="1" applyAlignment="1">
      <alignment horizontal="right" vertical="center"/>
    </xf>
    <xf numFmtId="0" fontId="31" fillId="0" borderId="31" xfId="0" applyFont="1" applyBorder="1" applyAlignment="1">
      <alignment horizontal="left" vertical="center"/>
    </xf>
    <xf numFmtId="0" fontId="31" fillId="0" borderId="32" xfId="0" applyFont="1" applyBorder="1" applyAlignment="1">
      <alignment horizontal="left" vertical="center"/>
    </xf>
    <xf numFmtId="0" fontId="31" fillId="0" borderId="33" xfId="0" applyFont="1"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58" fillId="33" borderId="0" xfId="36" applyFill="1" applyAlignment="1">
      <alignment horizontal="left" vertical="top"/>
    </xf>
    <xf numFmtId="0" fontId="73" fillId="0" borderId="0" xfId="36" applyFont="1" applyAlignment="1">
      <alignment horizontal="center" vertical="center"/>
    </xf>
    <xf numFmtId="0" fontId="1" fillId="33" borderId="0" xfId="0" applyFont="1" applyFill="1" applyAlignment="1" applyProtection="1">
      <alignment horizontal="left" vertical="center"/>
      <protection/>
    </xf>
    <xf numFmtId="0" fontId="21"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4" fillId="33" borderId="0" xfId="36" applyFont="1" applyFill="1" applyAlignment="1" applyProtection="1">
      <alignment horizontal="left" vertical="center"/>
      <protection/>
    </xf>
    <xf numFmtId="0" fontId="0" fillId="33" borderId="0" xfId="0" applyFont="1" applyFill="1" applyAlignment="1" applyProtection="1">
      <alignment horizontal="left" vertical="top"/>
      <protection/>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0" xfId="0" applyAlignment="1">
      <alignment horizontal="center" vertical="center"/>
    </xf>
    <xf numFmtId="0" fontId="0" fillId="0" borderId="38" xfId="0" applyFont="1" applyBorder="1" applyAlignment="1">
      <alignment vertical="center" wrapText="1"/>
    </xf>
    <xf numFmtId="0" fontId="0" fillId="0" borderId="39" xfId="0" applyFont="1" applyBorder="1" applyAlignment="1">
      <alignment vertical="center" wrapText="1"/>
    </xf>
    <xf numFmtId="0" fontId="19"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38"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left" vertical="center"/>
    </xf>
    <xf numFmtId="49" fontId="9" fillId="0" borderId="0" xfId="0" applyNumberFormat="1" applyFont="1" applyBorder="1" applyAlignment="1">
      <alignment vertical="center" wrapText="1"/>
    </xf>
    <xf numFmtId="0" fontId="0" fillId="0" borderId="40" xfId="0" applyFont="1" applyBorder="1" applyAlignment="1">
      <alignment vertical="center" wrapText="1"/>
    </xf>
    <xf numFmtId="0" fontId="21" fillId="0" borderId="41" xfId="0" applyFont="1" applyBorder="1" applyAlignment="1">
      <alignment vertical="center" wrapText="1"/>
    </xf>
    <xf numFmtId="0" fontId="0" fillId="0" borderId="42"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1" xfId="0" applyFont="1" applyBorder="1" applyAlignment="1">
      <alignment horizontal="left" vertical="center"/>
    </xf>
    <xf numFmtId="0" fontId="19" fillId="0" borderId="41" xfId="0" applyFont="1" applyBorder="1" applyAlignment="1">
      <alignment horizontal="center" vertical="center"/>
    </xf>
    <xf numFmtId="0" fontId="16" fillId="0" borderId="41" xfId="0" applyFont="1" applyBorder="1" applyAlignment="1">
      <alignment horizontal="left" vertical="center"/>
    </xf>
    <xf numFmtId="0" fontId="12" fillId="0" borderId="0" xfId="0" applyFont="1" applyBorder="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9" fillId="0" borderId="38" xfId="0" applyFont="1" applyBorder="1" applyAlignment="1">
      <alignment horizontal="left" vertical="center"/>
    </xf>
    <xf numFmtId="0" fontId="0" fillId="0" borderId="40" xfId="0" applyFont="1" applyBorder="1" applyAlignment="1">
      <alignment horizontal="left" vertical="center"/>
    </xf>
    <xf numFmtId="0" fontId="21" fillId="0" borderId="41" xfId="0" applyFont="1" applyBorder="1" applyAlignment="1">
      <alignment horizontal="left" vertical="center"/>
    </xf>
    <xf numFmtId="0" fontId="0" fillId="0" borderId="42" xfId="0" applyFont="1" applyBorder="1" applyAlignment="1">
      <alignment horizontal="left" vertical="center"/>
    </xf>
    <xf numFmtId="0" fontId="0" fillId="0" borderId="0" xfId="0" applyFont="1" applyBorder="1" applyAlignment="1">
      <alignment horizontal="left" vertical="center"/>
    </xf>
    <xf numFmtId="0" fontId="21" fillId="0" borderId="0" xfId="0" applyFont="1" applyBorder="1" applyAlignment="1">
      <alignment horizontal="left" vertical="center"/>
    </xf>
    <xf numFmtId="0" fontId="16" fillId="0" borderId="0" xfId="0" applyFont="1" applyBorder="1" applyAlignment="1">
      <alignment horizontal="left" vertical="center"/>
    </xf>
    <xf numFmtId="0" fontId="9" fillId="0" borderId="41" xfId="0" applyFont="1" applyBorder="1" applyAlignment="1">
      <alignment horizontal="left" vertical="center"/>
    </xf>
    <xf numFmtId="0" fontId="0" fillId="0" borderId="0" xfId="0" applyFont="1" applyBorder="1" applyAlignment="1">
      <alignment horizontal="left" vertical="center" wrapText="1"/>
    </xf>
    <xf numFmtId="0" fontId="9" fillId="0" borderId="0" xfId="0" applyFont="1" applyBorder="1" applyAlignment="1">
      <alignment horizontal="center"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39" xfId="0" applyFont="1" applyBorder="1" applyAlignment="1">
      <alignment horizontal="left" vertical="center"/>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9" fillId="0" borderId="0" xfId="0" applyFont="1" applyBorder="1" applyAlignment="1">
      <alignment horizontal="left" vertical="top"/>
    </xf>
    <xf numFmtId="0" fontId="9" fillId="0" borderId="0" xfId="0" applyFont="1" applyBorder="1" applyAlignment="1">
      <alignment horizontal="center" vertical="top"/>
    </xf>
    <xf numFmtId="0" fontId="9" fillId="0" borderId="40" xfId="0" applyFont="1" applyBorder="1" applyAlignment="1">
      <alignment horizontal="left" vertical="center"/>
    </xf>
    <xf numFmtId="0" fontId="9" fillId="0" borderId="42"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1" xfId="0" applyFont="1" applyBorder="1" applyAlignment="1">
      <alignment vertical="center"/>
    </xf>
    <xf numFmtId="0" fontId="19" fillId="0" borderId="41" xfId="0" applyFont="1" applyBorder="1" applyAlignment="1">
      <alignment vertical="center"/>
    </xf>
    <xf numFmtId="0" fontId="19" fillId="0" borderId="41" xfId="0" applyFont="1" applyBorder="1" applyAlignment="1">
      <alignment horizontal="left"/>
    </xf>
    <xf numFmtId="0" fontId="16" fillId="0" borderId="41" xfId="0" applyFont="1" applyBorder="1" applyAlignment="1">
      <alignment/>
    </xf>
    <xf numFmtId="0" fontId="0" fillId="0" borderId="38" xfId="0" applyFont="1" applyBorder="1" applyAlignment="1">
      <alignment vertical="top"/>
    </xf>
    <xf numFmtId="0" fontId="0" fillId="0" borderId="39"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0" xfId="0" applyFont="1" applyBorder="1" applyAlignment="1">
      <alignment vertical="top"/>
    </xf>
    <xf numFmtId="0" fontId="0" fillId="0" borderId="41" xfId="0" applyFont="1" applyBorder="1" applyAlignment="1">
      <alignment vertical="top"/>
    </xf>
    <xf numFmtId="0" fontId="0" fillId="0" borderId="42" xfId="0" applyFont="1" applyBorder="1" applyAlignment="1">
      <alignment vertical="top"/>
    </xf>
    <xf numFmtId="0" fontId="3" fillId="0" borderId="0" xfId="0" applyFont="1" applyAlignment="1">
      <alignment horizontal="center" vertical="center"/>
    </xf>
    <xf numFmtId="0" fontId="0" fillId="0" borderId="0" xfId="0" applyFont="1" applyAlignment="1">
      <alignment horizontal="left" vertical="top"/>
    </xf>
    <xf numFmtId="0" fontId="4" fillId="0" borderId="0" xfId="0" applyFont="1" applyAlignment="1">
      <alignment horizontal="center" vertical="center"/>
    </xf>
    <xf numFmtId="0" fontId="0" fillId="0" borderId="14" xfId="0" applyBorder="1" applyAlignment="1">
      <alignment horizontal="left" vertical="top"/>
    </xf>
    <xf numFmtId="0" fontId="6" fillId="0" borderId="0" xfId="0" applyFont="1" applyAlignment="1">
      <alignment horizontal="left" vertical="top" wrapText="1"/>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left" vertical="center"/>
    </xf>
    <xf numFmtId="49" fontId="9" fillId="34" borderId="0" xfId="0" applyNumberFormat="1" applyFont="1" applyFill="1" applyAlignment="1">
      <alignment horizontal="left" vertical="top"/>
    </xf>
    <xf numFmtId="0" fontId="9" fillId="0" borderId="0" xfId="0" applyFont="1" applyAlignment="1">
      <alignment horizontal="left" vertical="center" wrapText="1"/>
    </xf>
    <xf numFmtId="39" fontId="10" fillId="0" borderId="16" xfId="0" applyNumberFormat="1" applyFont="1" applyBorder="1" applyAlignment="1">
      <alignment horizontal="right" vertical="center"/>
    </xf>
    <xf numFmtId="0" fontId="0" fillId="0" borderId="16" xfId="0" applyBorder="1" applyAlignment="1">
      <alignment horizontal="left" vertical="center"/>
    </xf>
    <xf numFmtId="164" fontId="11" fillId="0" borderId="0" xfId="0" applyNumberFormat="1" applyFont="1" applyAlignment="1">
      <alignment horizontal="right" vertical="center"/>
    </xf>
    <xf numFmtId="39" fontId="6" fillId="0" borderId="0" xfId="0" applyNumberFormat="1" applyFont="1" applyAlignment="1">
      <alignment horizontal="right" vertical="center"/>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4" xfId="0" applyBorder="1" applyAlignment="1">
      <alignment horizontal="left" vertical="center"/>
    </xf>
    <xf numFmtId="39" fontId="18" fillId="0" borderId="0" xfId="0" applyNumberFormat="1" applyFont="1" applyAlignment="1">
      <alignment horizontal="righ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7" fillId="35" borderId="18" xfId="0" applyFont="1" applyFill="1" applyBorder="1" applyAlignment="1">
      <alignment horizontal="left" vertical="center"/>
    </xf>
    <xf numFmtId="0" fontId="0" fillId="35" borderId="18" xfId="0" applyFill="1" applyBorder="1" applyAlignment="1">
      <alignment horizontal="left" vertical="center"/>
    </xf>
    <xf numFmtId="39" fontId="7" fillId="35" borderId="18" xfId="0" applyNumberFormat="1" applyFont="1" applyFill="1" applyBorder="1" applyAlignment="1">
      <alignment horizontal="right" vertical="center"/>
    </xf>
    <xf numFmtId="0" fontId="0" fillId="35" borderId="26" xfId="0" applyFill="1" applyBorder="1" applyAlignment="1">
      <alignment horizontal="left" vertical="center"/>
    </xf>
    <xf numFmtId="0" fontId="9" fillId="0" borderId="0" xfId="0" applyFont="1" applyAlignment="1">
      <alignment horizontal="left" vertical="center"/>
    </xf>
    <xf numFmtId="0" fontId="22" fillId="0" borderId="0" xfId="0" applyFont="1" applyAlignment="1">
      <alignment horizontal="left" vertical="center" wrapText="1"/>
    </xf>
    <xf numFmtId="0" fontId="22" fillId="0" borderId="0" xfId="0" applyFont="1" applyAlignment="1">
      <alignment horizontal="left" vertical="center"/>
    </xf>
    <xf numFmtId="39" fontId="22" fillId="0" borderId="0" xfId="0" applyNumberFormat="1" applyFont="1" applyAlignment="1">
      <alignment horizontal="right" vertical="center"/>
    </xf>
    <xf numFmtId="0" fontId="9" fillId="35" borderId="17" xfId="0" applyFont="1" applyFill="1" applyBorder="1" applyAlignment="1">
      <alignment horizontal="center" vertical="center"/>
    </xf>
    <xf numFmtId="0" fontId="9" fillId="35" borderId="18" xfId="0" applyFont="1" applyFill="1" applyBorder="1" applyAlignment="1">
      <alignment horizontal="center" vertical="center"/>
    </xf>
    <xf numFmtId="0" fontId="9" fillId="35" borderId="18" xfId="0" applyFont="1" applyFill="1" applyBorder="1" applyAlignment="1">
      <alignment horizontal="right" vertical="center"/>
    </xf>
    <xf numFmtId="0" fontId="3" fillId="35" borderId="0" xfId="0" applyFont="1" applyFill="1" applyAlignment="1">
      <alignment horizontal="center" vertical="center"/>
    </xf>
    <xf numFmtId="39" fontId="14" fillId="0" borderId="0" xfId="0" applyNumberFormat="1" applyFont="1" applyAlignment="1">
      <alignment horizontal="right" vertical="center"/>
    </xf>
    <xf numFmtId="0" fontId="14" fillId="0" borderId="0" xfId="0" applyFont="1" applyAlignment="1">
      <alignment horizontal="left" vertical="center"/>
    </xf>
    <xf numFmtId="0" fontId="8" fillId="0" borderId="0" xfId="0" applyFont="1" applyAlignment="1">
      <alignment horizontal="left" vertical="center"/>
    </xf>
    <xf numFmtId="165" fontId="9" fillId="0" borderId="0" xfId="0" applyNumberFormat="1" applyFont="1" applyAlignment="1">
      <alignment horizontal="left" vertical="top"/>
    </xf>
    <xf numFmtId="0" fontId="0" fillId="0" borderId="0" xfId="0" applyFont="1" applyAlignment="1">
      <alignment horizontal="left" vertical="center" wrapText="1"/>
    </xf>
    <xf numFmtId="39" fontId="11" fillId="0" borderId="0" xfId="0" applyNumberFormat="1" applyFont="1" applyAlignment="1">
      <alignment horizontal="right" vertical="center"/>
    </xf>
    <xf numFmtId="0" fontId="0" fillId="0" borderId="14" xfId="0" applyBorder="1" applyAlignment="1">
      <alignment horizontal="left" vertical="center"/>
    </xf>
    <xf numFmtId="0" fontId="9" fillId="35" borderId="0" xfId="0" applyFont="1" applyFill="1" applyAlignment="1">
      <alignment horizontal="center" vertical="center"/>
    </xf>
    <xf numFmtId="0" fontId="0" fillId="35" borderId="0" xfId="0" applyFill="1" applyAlignment="1">
      <alignment horizontal="left" vertical="center"/>
    </xf>
    <xf numFmtId="39" fontId="24" fillId="0" borderId="0" xfId="0" applyNumberFormat="1" applyFont="1" applyAlignment="1">
      <alignment horizontal="right" vertical="center"/>
    </xf>
    <xf numFmtId="0" fontId="25" fillId="0" borderId="0" xfId="0" applyFont="1" applyAlignment="1">
      <alignment horizontal="left" vertical="center"/>
    </xf>
    <xf numFmtId="0" fontId="9" fillId="35" borderId="28" xfId="0" applyFont="1" applyFill="1" applyBorder="1" applyAlignment="1">
      <alignment horizontal="center" vertical="center" wrapText="1"/>
    </xf>
    <xf numFmtId="0" fontId="0" fillId="35" borderId="28" xfId="0" applyFill="1" applyBorder="1" applyAlignment="1">
      <alignment horizontal="center" vertical="center" wrapText="1"/>
    </xf>
    <xf numFmtId="0" fontId="0" fillId="0" borderId="34" xfId="0" applyFont="1" applyBorder="1" applyAlignment="1">
      <alignment horizontal="left" vertical="center" wrapText="1"/>
    </xf>
    <xf numFmtId="0" fontId="0" fillId="0" borderId="34" xfId="0" applyBorder="1" applyAlignment="1">
      <alignment horizontal="left" vertical="center"/>
    </xf>
    <xf numFmtId="39" fontId="0" fillId="34" borderId="34" xfId="0" applyNumberFormat="1" applyFont="1" applyFill="1" applyBorder="1" applyAlignment="1">
      <alignment horizontal="right" vertical="center"/>
    </xf>
    <xf numFmtId="0" fontId="28" fillId="0" borderId="0" xfId="0" applyFont="1" applyAlignment="1">
      <alignment horizontal="left" vertical="center" wrapText="1"/>
    </xf>
    <xf numFmtId="0" fontId="29" fillId="0" borderId="0" xfId="0" applyFont="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center"/>
    </xf>
    <xf numFmtId="0" fontId="31" fillId="0" borderId="0" xfId="0" applyFont="1" applyAlignment="1">
      <alignment horizontal="left" vertical="center" wrapText="1"/>
    </xf>
    <xf numFmtId="0" fontId="31" fillId="0" borderId="0" xfId="0" applyFont="1" applyAlignment="1">
      <alignment horizontal="left" vertical="center"/>
    </xf>
    <xf numFmtId="0" fontId="32" fillId="0" borderId="0" xfId="0" applyFont="1" applyAlignment="1">
      <alignment horizontal="left" vertical="center" wrapText="1"/>
    </xf>
    <xf numFmtId="0" fontId="32" fillId="0" borderId="0" xfId="0" applyFont="1" applyAlignment="1">
      <alignment horizontal="left" vertical="center"/>
    </xf>
    <xf numFmtId="39" fontId="22" fillId="0" borderId="0" xfId="0" applyNumberFormat="1" applyFont="1" applyAlignment="1">
      <alignment horizontal="right"/>
    </xf>
    <xf numFmtId="0" fontId="25" fillId="0" borderId="0" xfId="0" applyFont="1" applyAlignment="1">
      <alignment horizontal="left"/>
    </xf>
    <xf numFmtId="0" fontId="33" fillId="0" borderId="34" xfId="0" applyFont="1" applyBorder="1" applyAlignment="1">
      <alignment horizontal="left" vertical="center" wrapText="1"/>
    </xf>
    <xf numFmtId="0" fontId="33" fillId="0" borderId="34" xfId="0" applyFont="1" applyBorder="1" applyAlignment="1">
      <alignment horizontal="left" vertical="center"/>
    </xf>
    <xf numFmtId="39" fontId="33" fillId="34" borderId="34" xfId="0" applyNumberFormat="1" applyFont="1" applyFill="1" applyBorder="1" applyAlignment="1">
      <alignment horizontal="right" vertical="center"/>
    </xf>
    <xf numFmtId="39" fontId="14" fillId="0" borderId="0" xfId="0" applyNumberFormat="1" applyFont="1" applyAlignment="1">
      <alignment horizontal="right"/>
    </xf>
    <xf numFmtId="39" fontId="24" fillId="0" borderId="0" xfId="0" applyNumberFormat="1" applyFont="1" applyAlignment="1">
      <alignment horizontal="right"/>
    </xf>
    <xf numFmtId="0" fontId="74" fillId="33" borderId="0" xfId="36" applyFont="1" applyFill="1" applyAlignment="1" applyProtection="1">
      <alignment horizontal="center" vertical="center"/>
      <protection/>
    </xf>
    <xf numFmtId="0" fontId="4" fillId="0" borderId="0" xfId="0" applyFont="1" applyBorder="1" applyAlignment="1">
      <alignment horizontal="center" vertical="center" wrapText="1"/>
    </xf>
    <xf numFmtId="0" fontId="19" fillId="0" borderId="41" xfId="0" applyFont="1" applyBorder="1" applyAlignment="1">
      <alignment horizontal="left" wrapText="1"/>
    </xf>
    <xf numFmtId="0" fontId="9" fillId="0" borderId="0" xfId="0" applyFont="1" applyBorder="1" applyAlignment="1">
      <alignment horizontal="left" vertical="center" wrapText="1"/>
    </xf>
    <xf numFmtId="49" fontId="9" fillId="0" borderId="0" xfId="0" applyNumberFormat="1" applyFont="1" applyBorder="1" applyAlignment="1">
      <alignment horizontal="left" vertical="center" wrapText="1"/>
    </xf>
    <xf numFmtId="0" fontId="4" fillId="0" borderId="0" xfId="0" applyFont="1" applyBorder="1" applyAlignment="1">
      <alignment horizontal="center" vertical="center"/>
    </xf>
    <xf numFmtId="0" fontId="19" fillId="0" borderId="41" xfId="0" applyFont="1" applyBorder="1" applyAlignment="1">
      <alignment horizontal="left"/>
    </xf>
    <xf numFmtId="0" fontId="9" fillId="0" borderId="0" xfId="0" applyFont="1" applyBorder="1" applyAlignment="1">
      <alignment horizontal="left" vertical="center"/>
    </xf>
    <xf numFmtId="0" fontId="9" fillId="0" borderId="0" xfId="0" applyFont="1" applyBorder="1" applyAlignment="1">
      <alignment horizontal="left" vertical="top"/>
    </xf>
    <xf numFmtId="39" fontId="24" fillId="0" borderId="0" xfId="0" applyNumberFormat="1" applyFont="1" applyFill="1" applyAlignment="1">
      <alignment horizontal="right"/>
    </xf>
    <xf numFmtId="0" fontId="25" fillId="0" borderId="0" xfId="0" applyFont="1" applyFill="1" applyAlignment="1">
      <alignment horizontal="left"/>
    </xf>
    <xf numFmtId="39" fontId="22" fillId="0" borderId="0" xfId="0" applyNumberFormat="1" applyFont="1" applyFill="1" applyAlignment="1">
      <alignment horizontal="right"/>
    </xf>
    <xf numFmtId="39" fontId="0" fillId="0" borderId="34" xfId="0" applyNumberFormat="1" applyFont="1" applyFill="1" applyBorder="1" applyAlignment="1">
      <alignment horizontal="right" vertical="center"/>
    </xf>
    <xf numFmtId="0" fontId="0" fillId="0" borderId="34" xfId="0" applyFill="1" applyBorder="1" applyAlignment="1">
      <alignment horizontal="left" vertical="center"/>
    </xf>
    <xf numFmtId="0" fontId="0" fillId="0" borderId="0" xfId="0" applyFont="1" applyFill="1" applyAlignment="1">
      <alignment horizontal="left" vertical="center"/>
    </xf>
    <xf numFmtId="0" fontId="21" fillId="0" borderId="0" xfId="0" applyFont="1" applyFill="1" applyAlignment="1" applyProtection="1">
      <alignment horizontal="left" vertical="center"/>
      <protection/>
    </xf>
    <xf numFmtId="0" fontId="2" fillId="0" borderId="0" xfId="0" applyFont="1" applyFill="1" applyAlignment="1" applyProtection="1">
      <alignment horizontal="left" vertical="center"/>
      <protection/>
    </xf>
    <xf numFmtId="0" fontId="0" fillId="0" borderId="11" xfId="0" applyFill="1" applyBorder="1" applyAlignment="1">
      <alignment horizontal="left" vertical="top"/>
    </xf>
    <xf numFmtId="0" fontId="0" fillId="0" borderId="0" xfId="0" applyFill="1" applyAlignment="1">
      <alignment horizontal="left" vertical="top"/>
    </xf>
    <xf numFmtId="165" fontId="9" fillId="0" borderId="0" xfId="0" applyNumberFormat="1" applyFont="1" applyFill="1" applyAlignment="1">
      <alignment horizontal="left" vertical="top"/>
    </xf>
    <xf numFmtId="0" fontId="0" fillId="0" borderId="0" xfId="0" applyFont="1" applyFill="1" applyAlignment="1">
      <alignment horizontal="left" vertical="center"/>
    </xf>
    <xf numFmtId="0" fontId="9" fillId="0" borderId="0" xfId="0" applyFont="1" applyFill="1" applyAlignment="1">
      <alignment horizontal="left" vertical="center"/>
    </xf>
    <xf numFmtId="0" fontId="0" fillId="0" borderId="0" xfId="0" applyFont="1" applyFill="1" applyAlignment="1">
      <alignment horizontal="left" vertical="center" wrapText="1"/>
    </xf>
    <xf numFmtId="0" fontId="0" fillId="0" borderId="22" xfId="0" applyFill="1" applyBorder="1" applyAlignment="1">
      <alignment horizontal="left"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39" fontId="14" fillId="0" borderId="0" xfId="0" applyNumberFormat="1" applyFont="1" applyFill="1" applyAlignment="1">
      <alignment horizontal="right" vertical="center"/>
    </xf>
    <xf numFmtId="39" fontId="24" fillId="0" borderId="0" xfId="0" applyNumberFormat="1" applyFont="1" applyFill="1" applyAlignment="1">
      <alignment horizontal="right" vertical="center"/>
    </xf>
    <xf numFmtId="0" fontId="25" fillId="0" borderId="0" xfId="0" applyFont="1" applyFill="1" applyAlignment="1">
      <alignment horizontal="left" vertical="center"/>
    </xf>
    <xf numFmtId="39" fontId="22" fillId="0" borderId="0" xfId="0" applyNumberFormat="1" applyFont="1" applyFill="1" applyAlignment="1">
      <alignment horizontal="right" vertical="center"/>
    </xf>
    <xf numFmtId="39" fontId="14" fillId="0" borderId="0" xfId="0" applyNumberFormat="1" applyFont="1" applyFill="1" applyAlignment="1">
      <alignment horizontal="right"/>
    </xf>
    <xf numFmtId="39" fontId="33" fillId="0" borderId="34" xfId="0" applyNumberFormat="1" applyFont="1" applyFill="1" applyBorder="1" applyAlignment="1">
      <alignment horizontal="right" vertical="center"/>
    </xf>
    <xf numFmtId="0" fontId="9" fillId="36" borderId="0" xfId="0" applyFont="1" applyFill="1" applyAlignment="1">
      <alignment horizontal="center" vertical="center"/>
    </xf>
    <xf numFmtId="0" fontId="0" fillId="36" borderId="0" xfId="0" applyFill="1" applyAlignment="1">
      <alignment horizontal="left" vertical="center"/>
    </xf>
    <xf numFmtId="39" fontId="7" fillId="36" borderId="18" xfId="0" applyNumberFormat="1" applyFont="1" applyFill="1" applyBorder="1" applyAlignment="1">
      <alignment horizontal="right" vertical="center"/>
    </xf>
    <xf numFmtId="0" fontId="0" fillId="36" borderId="18" xfId="0" applyFill="1" applyBorder="1" applyAlignment="1">
      <alignment horizontal="left" vertical="center"/>
    </xf>
    <xf numFmtId="0" fontId="0" fillId="36" borderId="26" xfId="0" applyFill="1" applyBorder="1" applyAlignment="1">
      <alignment horizontal="left" vertical="center"/>
    </xf>
    <xf numFmtId="0" fontId="0" fillId="36" borderId="0" xfId="0" applyFill="1" applyAlignment="1">
      <alignment horizontal="left" vertical="center"/>
    </xf>
    <xf numFmtId="0" fontId="9" fillId="36" borderId="28" xfId="0" applyFont="1" applyFill="1" applyBorder="1" applyAlignment="1">
      <alignment horizontal="center" vertical="center" wrapText="1"/>
    </xf>
    <xf numFmtId="0" fontId="0" fillId="36" borderId="28" xfId="0" applyFill="1" applyBorder="1" applyAlignment="1">
      <alignment horizontal="center" vertical="center" wrapText="1"/>
    </xf>
    <xf numFmtId="0" fontId="28" fillId="0" borderId="0" xfId="0" applyFont="1" applyFill="1" applyAlignment="1">
      <alignment horizontal="left" vertical="center" wrapText="1"/>
    </xf>
  </cellXfs>
  <cellStyles count="48">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1EECB.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29C95.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F0727.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B2C3B.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Data\System\Temp\rad1EECB.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Data\System\Temp\rad29C95.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Data\System\Temp\radF0727.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Data\System\Temp\radB2C3B.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V55"/>
  <sheetViews>
    <sheetView showGridLines="0" zoomScalePageLayoutView="0" workbookViewId="0" topLeftCell="A1">
      <pane ySplit="1" topLeftCell="A2" activePane="bottomLeft" state="frozen"/>
      <selection pane="topLeft" activeCell="A1" sqref="A1"/>
      <selection pane="bottomLeft" activeCell="AG51" sqref="AG51:AM51"/>
    </sheetView>
  </sheetViews>
  <sheetFormatPr defaultColWidth="10.66015625" defaultRowHeight="14.25" customHeight="1"/>
  <cols>
    <col min="1" max="1" width="8.33203125" style="2" customWidth="1"/>
    <col min="2" max="2" width="1.66796875" style="2" customWidth="1"/>
    <col min="3" max="3" width="4.16015625" style="2" customWidth="1"/>
    <col min="4" max="8" width="2.5" style="2" customWidth="1"/>
    <col min="9" max="9" width="12" style="2" customWidth="1"/>
    <col min="10" max="31" width="2.5" style="2" customWidth="1"/>
    <col min="32" max="32" width="61.33203125" style="2" customWidth="1"/>
    <col min="33"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145" t="s">
        <v>0</v>
      </c>
      <c r="B1" s="146"/>
      <c r="C1" s="146"/>
      <c r="D1" s="147" t="s">
        <v>1</v>
      </c>
      <c r="E1" s="146"/>
      <c r="F1" s="146"/>
      <c r="G1" s="146"/>
      <c r="H1" s="146"/>
      <c r="I1" s="146"/>
      <c r="J1" s="146"/>
      <c r="K1" s="148" t="s">
        <v>1326</v>
      </c>
      <c r="L1" s="148"/>
      <c r="M1" s="148"/>
      <c r="N1" s="148"/>
      <c r="O1" s="148"/>
      <c r="P1" s="148"/>
      <c r="Q1" s="148"/>
      <c r="R1" s="148"/>
      <c r="S1" s="148"/>
      <c r="T1" s="146"/>
      <c r="U1" s="146"/>
      <c r="V1" s="146"/>
      <c r="W1" s="148" t="s">
        <v>1327</v>
      </c>
      <c r="X1" s="148"/>
      <c r="Y1" s="148"/>
      <c r="Z1" s="148"/>
      <c r="AA1" s="148"/>
      <c r="AB1" s="148"/>
      <c r="AC1" s="148"/>
      <c r="AD1" s="148"/>
      <c r="AE1" s="148"/>
      <c r="AF1" s="148"/>
      <c r="AG1" s="148"/>
      <c r="AH1" s="148"/>
      <c r="AI1" s="143"/>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4" t="s">
        <v>2</v>
      </c>
      <c r="BT1" s="4" t="s">
        <v>3</v>
      </c>
      <c r="BU1" s="4" t="s">
        <v>3</v>
      </c>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23" t="s">
        <v>4</v>
      </c>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55" t="s">
        <v>5</v>
      </c>
      <c r="AS2" s="224"/>
      <c r="AT2" s="224"/>
      <c r="AU2" s="224"/>
      <c r="AV2" s="224"/>
      <c r="AW2" s="224"/>
      <c r="AX2" s="224"/>
      <c r="AY2" s="224"/>
      <c r="AZ2" s="224"/>
      <c r="BA2" s="224"/>
      <c r="BB2" s="224"/>
      <c r="BC2" s="224"/>
      <c r="BD2" s="224"/>
      <c r="BE2" s="224"/>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6</v>
      </c>
      <c r="BT3" s="6" t="s">
        <v>8</v>
      </c>
    </row>
    <row r="4" spans="2:71" s="2" customFormat="1" ht="37.5" customHeight="1">
      <c r="B4" s="10"/>
      <c r="C4" s="225" t="s">
        <v>9</v>
      </c>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6"/>
      <c r="AS4" s="12" t="s">
        <v>10</v>
      </c>
      <c r="BE4" s="13" t="s">
        <v>11</v>
      </c>
      <c r="BS4" s="6" t="s">
        <v>12</v>
      </c>
    </row>
    <row r="5" spans="2:71" s="2" customFormat="1" ht="7.5" customHeight="1">
      <c r="B5" s="10"/>
      <c r="AQ5" s="11"/>
      <c r="BE5" s="227" t="s">
        <v>13</v>
      </c>
      <c r="BS5" s="6" t="s">
        <v>6</v>
      </c>
    </row>
    <row r="6" spans="2:71" s="2" customFormat="1" ht="26.25" customHeight="1">
      <c r="B6" s="10"/>
      <c r="D6" s="14" t="s">
        <v>14</v>
      </c>
      <c r="K6" s="230" t="s">
        <v>15</v>
      </c>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Q6" s="11"/>
      <c r="BE6" s="224"/>
      <c r="BS6" s="6" t="s">
        <v>16</v>
      </c>
    </row>
    <row r="7" spans="2:71" s="2" customFormat="1" ht="7.5" customHeight="1">
      <c r="B7" s="10"/>
      <c r="AQ7" s="11"/>
      <c r="BE7" s="224"/>
      <c r="BS7" s="6" t="s">
        <v>17</v>
      </c>
    </row>
    <row r="8" spans="2:71" s="2" customFormat="1" ht="15" customHeight="1">
      <c r="B8" s="10"/>
      <c r="D8" s="15" t="s">
        <v>18</v>
      </c>
      <c r="K8" s="16" t="s">
        <v>19</v>
      </c>
      <c r="AK8" s="15" t="s">
        <v>20</v>
      </c>
      <c r="AN8" s="17" t="s">
        <v>21</v>
      </c>
      <c r="AQ8" s="11"/>
      <c r="BE8" s="224"/>
      <c r="BS8" s="6" t="s">
        <v>22</v>
      </c>
    </row>
    <row r="9" spans="2:71" s="2" customFormat="1" ht="15" customHeight="1">
      <c r="B9" s="10"/>
      <c r="AQ9" s="11"/>
      <c r="BE9" s="224"/>
      <c r="BS9" s="6" t="s">
        <v>23</v>
      </c>
    </row>
    <row r="10" spans="2:71" s="2" customFormat="1" ht="15" customHeight="1">
      <c r="B10" s="10"/>
      <c r="D10" s="15" t="s">
        <v>24</v>
      </c>
      <c r="AK10" s="15" t="s">
        <v>25</v>
      </c>
      <c r="AN10" s="16"/>
      <c r="AQ10" s="11"/>
      <c r="BE10" s="224"/>
      <c r="BS10" s="6" t="s">
        <v>16</v>
      </c>
    </row>
    <row r="11" spans="2:71" s="2" customFormat="1" ht="19.5" customHeight="1">
      <c r="B11" s="10"/>
      <c r="E11" s="16" t="s">
        <v>26</v>
      </c>
      <c r="AK11" s="15" t="s">
        <v>27</v>
      </c>
      <c r="AN11" s="16"/>
      <c r="AQ11" s="11"/>
      <c r="BE11" s="224"/>
      <c r="BS11" s="6" t="s">
        <v>16</v>
      </c>
    </row>
    <row r="12" spans="2:71" s="2" customFormat="1" ht="7.5" customHeight="1">
      <c r="B12" s="10"/>
      <c r="AQ12" s="11"/>
      <c r="BE12" s="224"/>
      <c r="BS12" s="6" t="s">
        <v>16</v>
      </c>
    </row>
    <row r="13" spans="2:71" s="2" customFormat="1" ht="15" customHeight="1">
      <c r="B13" s="10"/>
      <c r="D13" s="15" t="s">
        <v>28</v>
      </c>
      <c r="AK13" s="15" t="s">
        <v>25</v>
      </c>
      <c r="AN13" s="18" t="s">
        <v>29</v>
      </c>
      <c r="AQ13" s="11"/>
      <c r="BE13" s="224"/>
      <c r="BS13" s="6" t="s">
        <v>16</v>
      </c>
    </row>
    <row r="14" spans="2:71" s="2" customFormat="1" ht="15.75" customHeight="1">
      <c r="B14" s="10"/>
      <c r="E14" s="231" t="s">
        <v>29</v>
      </c>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15" t="s">
        <v>27</v>
      </c>
      <c r="AN14" s="18" t="s">
        <v>29</v>
      </c>
      <c r="AQ14" s="11"/>
      <c r="BE14" s="224"/>
      <c r="BS14" s="6" t="s">
        <v>16</v>
      </c>
    </row>
    <row r="15" spans="2:71" s="2" customFormat="1" ht="7.5" customHeight="1">
      <c r="B15" s="10"/>
      <c r="AQ15" s="11"/>
      <c r="BE15" s="224"/>
      <c r="BS15" s="6" t="s">
        <v>3</v>
      </c>
    </row>
    <row r="16" spans="2:71" s="2" customFormat="1" ht="15" customHeight="1">
      <c r="B16" s="10"/>
      <c r="D16" s="15" t="s">
        <v>30</v>
      </c>
      <c r="AK16" s="15" t="s">
        <v>25</v>
      </c>
      <c r="AN16" s="16"/>
      <c r="AQ16" s="11"/>
      <c r="BE16" s="224"/>
      <c r="BS16" s="6" t="s">
        <v>3</v>
      </c>
    </row>
    <row r="17" spans="2:71" s="2" customFormat="1" ht="19.5" customHeight="1">
      <c r="B17" s="10"/>
      <c r="E17" s="16" t="s">
        <v>31</v>
      </c>
      <c r="AK17" s="15" t="s">
        <v>27</v>
      </c>
      <c r="AN17" s="16"/>
      <c r="AQ17" s="11"/>
      <c r="BE17" s="224"/>
      <c r="BS17" s="6" t="s">
        <v>32</v>
      </c>
    </row>
    <row r="18" spans="2:71" s="2" customFormat="1" ht="7.5" customHeight="1">
      <c r="B18" s="10"/>
      <c r="AQ18" s="11"/>
      <c r="BE18" s="224"/>
      <c r="BS18" s="6" t="s">
        <v>6</v>
      </c>
    </row>
    <row r="19" spans="2:71" s="2" customFormat="1" ht="15" customHeight="1">
      <c r="B19" s="10"/>
      <c r="D19" s="15" t="s">
        <v>33</v>
      </c>
      <c r="AQ19" s="11"/>
      <c r="BE19" s="224"/>
      <c r="BS19" s="6" t="s">
        <v>16</v>
      </c>
    </row>
    <row r="20" spans="2:71" s="2" customFormat="1" ht="15.75" customHeight="1">
      <c r="B20" s="10"/>
      <c r="E20" s="232"/>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Q20" s="11"/>
      <c r="BE20" s="224"/>
      <c r="BS20" s="6" t="s">
        <v>3</v>
      </c>
    </row>
    <row r="21" spans="2:57" s="2" customFormat="1" ht="7.5" customHeight="1">
      <c r="B21" s="10"/>
      <c r="AQ21" s="11"/>
      <c r="BE21" s="224"/>
    </row>
    <row r="22" spans="2:57" s="2" customFormat="1" ht="7.5" customHeight="1">
      <c r="B22" s="10"/>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Q22" s="11"/>
      <c r="BE22" s="224"/>
    </row>
    <row r="23" spans="2:57" s="6" customFormat="1" ht="27" customHeight="1">
      <c r="B23" s="20"/>
      <c r="D23" s="21" t="s">
        <v>34</v>
      </c>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33">
        <f>ROUNDUP($AG$49,2)</f>
        <v>0</v>
      </c>
      <c r="AL23" s="234"/>
      <c r="AM23" s="234"/>
      <c r="AN23" s="234"/>
      <c r="AO23" s="234"/>
      <c r="AQ23" s="23"/>
      <c r="BE23" s="228"/>
    </row>
    <row r="24" spans="2:57" s="6" customFormat="1" ht="7.5" customHeight="1">
      <c r="B24" s="20"/>
      <c r="AQ24" s="23"/>
      <c r="BE24" s="228"/>
    </row>
    <row r="25" spans="2:57" s="6" customFormat="1" ht="15" customHeight="1">
      <c r="B25" s="24"/>
      <c r="D25" s="25" t="s">
        <v>35</v>
      </c>
      <c r="F25" s="25" t="s">
        <v>36</v>
      </c>
      <c r="L25" s="235">
        <v>0.21</v>
      </c>
      <c r="M25" s="229"/>
      <c r="N25" s="229"/>
      <c r="O25" s="229"/>
      <c r="T25" s="27" t="s">
        <v>37</v>
      </c>
      <c r="W25" s="236">
        <f>ROUNDUP($AZ$49,2)</f>
        <v>0</v>
      </c>
      <c r="X25" s="229"/>
      <c r="Y25" s="229"/>
      <c r="Z25" s="229"/>
      <c r="AA25" s="229"/>
      <c r="AB25" s="229"/>
      <c r="AC25" s="229"/>
      <c r="AD25" s="229"/>
      <c r="AE25" s="229"/>
      <c r="AK25" s="236">
        <f>ROUNDUP($AV$49,1)</f>
        <v>0</v>
      </c>
      <c r="AL25" s="229"/>
      <c r="AM25" s="229"/>
      <c r="AN25" s="229"/>
      <c r="AO25" s="229"/>
      <c r="AQ25" s="28"/>
      <c r="BE25" s="229"/>
    </row>
    <row r="26" spans="2:57" s="6" customFormat="1" ht="15" customHeight="1">
      <c r="B26" s="24"/>
      <c r="F26" s="25" t="s">
        <v>38</v>
      </c>
      <c r="L26" s="235">
        <v>0.15</v>
      </c>
      <c r="M26" s="229"/>
      <c r="N26" s="229"/>
      <c r="O26" s="229"/>
      <c r="T26" s="27" t="s">
        <v>37</v>
      </c>
      <c r="W26" s="236">
        <f>ROUNDUP($BA$49,2)</f>
        <v>0</v>
      </c>
      <c r="X26" s="229"/>
      <c r="Y26" s="229"/>
      <c r="Z26" s="229"/>
      <c r="AA26" s="229"/>
      <c r="AB26" s="229"/>
      <c r="AC26" s="229"/>
      <c r="AD26" s="229"/>
      <c r="AE26" s="229"/>
      <c r="AK26" s="236">
        <f>ROUNDUP($AW$49,1)</f>
        <v>0</v>
      </c>
      <c r="AL26" s="229"/>
      <c r="AM26" s="229"/>
      <c r="AN26" s="229"/>
      <c r="AO26" s="229"/>
      <c r="AQ26" s="28"/>
      <c r="BE26" s="229"/>
    </row>
    <row r="27" spans="2:57" s="6" customFormat="1" ht="15" customHeight="1" hidden="1">
      <c r="B27" s="24"/>
      <c r="F27" s="25" t="s">
        <v>39</v>
      </c>
      <c r="L27" s="235">
        <v>0.21</v>
      </c>
      <c r="M27" s="229"/>
      <c r="N27" s="229"/>
      <c r="O27" s="229"/>
      <c r="T27" s="27" t="s">
        <v>37</v>
      </c>
      <c r="W27" s="236">
        <f>ROUNDUP($BB$49,2)</f>
        <v>0</v>
      </c>
      <c r="X27" s="229"/>
      <c r="Y27" s="229"/>
      <c r="Z27" s="229"/>
      <c r="AA27" s="229"/>
      <c r="AB27" s="229"/>
      <c r="AC27" s="229"/>
      <c r="AD27" s="229"/>
      <c r="AE27" s="229"/>
      <c r="AK27" s="236">
        <v>0</v>
      </c>
      <c r="AL27" s="229"/>
      <c r="AM27" s="229"/>
      <c r="AN27" s="229"/>
      <c r="AO27" s="229"/>
      <c r="AQ27" s="28"/>
      <c r="BE27" s="229"/>
    </row>
    <row r="28" spans="2:57" s="6" customFormat="1" ht="15" customHeight="1" hidden="1">
      <c r="B28" s="24"/>
      <c r="F28" s="25" t="s">
        <v>40</v>
      </c>
      <c r="L28" s="235">
        <v>0.15</v>
      </c>
      <c r="M28" s="229"/>
      <c r="N28" s="229"/>
      <c r="O28" s="229"/>
      <c r="T28" s="27" t="s">
        <v>37</v>
      </c>
      <c r="W28" s="236">
        <f>ROUNDUP($BC$49,2)</f>
        <v>0</v>
      </c>
      <c r="X28" s="229"/>
      <c r="Y28" s="229"/>
      <c r="Z28" s="229"/>
      <c r="AA28" s="229"/>
      <c r="AB28" s="229"/>
      <c r="AC28" s="229"/>
      <c r="AD28" s="229"/>
      <c r="AE28" s="229"/>
      <c r="AK28" s="236">
        <v>0</v>
      </c>
      <c r="AL28" s="229"/>
      <c r="AM28" s="229"/>
      <c r="AN28" s="229"/>
      <c r="AO28" s="229"/>
      <c r="AQ28" s="28"/>
      <c r="BE28" s="229"/>
    </row>
    <row r="29" spans="2:57" s="6" customFormat="1" ht="15" customHeight="1" hidden="1">
      <c r="B29" s="24"/>
      <c r="F29" s="25" t="s">
        <v>41</v>
      </c>
      <c r="L29" s="235">
        <v>0</v>
      </c>
      <c r="M29" s="229"/>
      <c r="N29" s="229"/>
      <c r="O29" s="229"/>
      <c r="T29" s="27" t="s">
        <v>37</v>
      </c>
      <c r="W29" s="236">
        <f>ROUNDUP($BD$49,2)</f>
        <v>0</v>
      </c>
      <c r="X29" s="229"/>
      <c r="Y29" s="229"/>
      <c r="Z29" s="229"/>
      <c r="AA29" s="229"/>
      <c r="AB29" s="229"/>
      <c r="AC29" s="229"/>
      <c r="AD29" s="229"/>
      <c r="AE29" s="229"/>
      <c r="AK29" s="236">
        <v>0</v>
      </c>
      <c r="AL29" s="229"/>
      <c r="AM29" s="229"/>
      <c r="AN29" s="229"/>
      <c r="AO29" s="229"/>
      <c r="AQ29" s="28"/>
      <c r="BE29" s="229"/>
    </row>
    <row r="30" spans="2:57" s="6" customFormat="1" ht="7.5" customHeight="1">
      <c r="B30" s="20"/>
      <c r="AQ30" s="23"/>
      <c r="BE30" s="228"/>
    </row>
    <row r="31" spans="2:57" s="6" customFormat="1" ht="27" customHeight="1">
      <c r="B31" s="20"/>
      <c r="C31" s="29"/>
      <c r="D31" s="30" t="s">
        <v>42</v>
      </c>
      <c r="E31" s="31"/>
      <c r="F31" s="31"/>
      <c r="G31" s="31"/>
      <c r="H31" s="31"/>
      <c r="I31" s="31"/>
      <c r="J31" s="31"/>
      <c r="K31" s="31"/>
      <c r="L31" s="31"/>
      <c r="M31" s="31"/>
      <c r="N31" s="31"/>
      <c r="O31" s="31"/>
      <c r="P31" s="31"/>
      <c r="Q31" s="31"/>
      <c r="R31" s="31"/>
      <c r="S31" s="31"/>
      <c r="T31" s="32" t="s">
        <v>43</v>
      </c>
      <c r="U31" s="31"/>
      <c r="V31" s="31"/>
      <c r="W31" s="31"/>
      <c r="X31" s="244" t="s">
        <v>44</v>
      </c>
      <c r="Y31" s="245"/>
      <c r="Z31" s="245"/>
      <c r="AA31" s="245"/>
      <c r="AB31" s="245"/>
      <c r="AC31" s="31"/>
      <c r="AD31" s="31"/>
      <c r="AE31" s="31"/>
      <c r="AF31" s="31"/>
      <c r="AG31" s="31"/>
      <c r="AH31" s="31"/>
      <c r="AI31" s="31"/>
      <c r="AJ31" s="31"/>
      <c r="AK31" s="246">
        <f>ROUNDUP(SUM($AK$23:$AK$29),2)</f>
        <v>0</v>
      </c>
      <c r="AL31" s="245"/>
      <c r="AM31" s="245"/>
      <c r="AN31" s="245"/>
      <c r="AO31" s="247"/>
      <c r="AP31" s="29"/>
      <c r="AQ31" s="33"/>
      <c r="BE31" s="228"/>
    </row>
    <row r="32" spans="2:57" s="6" customFormat="1" ht="7.5" customHeight="1">
      <c r="B32" s="20"/>
      <c r="AQ32" s="23"/>
      <c r="BE32" s="228"/>
    </row>
    <row r="33" spans="2:43" s="6" customFormat="1" ht="7.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6"/>
    </row>
    <row r="37" spans="2:44" s="6" customFormat="1" ht="7.5" customHeight="1">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20"/>
    </row>
    <row r="38" spans="2:44" s="6" customFormat="1" ht="37.5" customHeight="1">
      <c r="B38" s="20"/>
      <c r="C38" s="225" t="s">
        <v>45</v>
      </c>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0"/>
    </row>
    <row r="39" spans="2:44" s="6" customFormat="1" ht="7.5" customHeight="1">
      <c r="B39" s="20"/>
      <c r="AR39" s="20"/>
    </row>
    <row r="40" spans="2:44" s="14" customFormat="1" ht="27" customHeight="1">
      <c r="B40" s="39"/>
      <c r="C40" s="14" t="s">
        <v>14</v>
      </c>
      <c r="L40" s="230" t="str">
        <f>$K$6</f>
        <v>2021-21-14-DPS - SNÍŽENÍ ENERGETICKÉ NÁROČNOSTI BUDOVY HOTELU SKALSKÝ DVŮR</v>
      </c>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R40" s="39"/>
    </row>
    <row r="41" spans="2:44" s="6" customFormat="1" ht="7.5" customHeight="1">
      <c r="B41" s="20"/>
      <c r="AR41" s="20"/>
    </row>
    <row r="42" spans="2:44" s="6" customFormat="1" ht="15.75" customHeight="1">
      <c r="B42" s="20"/>
      <c r="C42" s="15" t="s">
        <v>18</v>
      </c>
      <c r="L42" s="40" t="str">
        <f>IF($K$8="","",$K$8)</f>
        <v>Lísek, Bystřice nad Pernštejnem</v>
      </c>
      <c r="AI42" s="15" t="s">
        <v>20</v>
      </c>
      <c r="AM42" s="41" t="str">
        <f>IF($AN$8="","",$AN$8)</f>
        <v>16.03.2022</v>
      </c>
      <c r="AR42" s="20"/>
    </row>
    <row r="43" spans="2:44" s="6" customFormat="1" ht="7.5" customHeight="1">
      <c r="B43" s="20"/>
      <c r="AR43" s="20"/>
    </row>
    <row r="44" spans="2:56" s="6" customFormat="1" ht="18.75" customHeight="1">
      <c r="B44" s="20"/>
      <c r="C44" s="15" t="s">
        <v>24</v>
      </c>
      <c r="L44" s="16" t="str">
        <f>IF($E$11="","",$E$11)</f>
        <v>Ministerstvo zemědělství</v>
      </c>
      <c r="AI44" s="15" t="s">
        <v>30</v>
      </c>
      <c r="AM44" s="248" t="str">
        <f>IF($E$17="","",$E$17)</f>
        <v>SANTIS a.s.</v>
      </c>
      <c r="AN44" s="228"/>
      <c r="AO44" s="228"/>
      <c r="AP44" s="228"/>
      <c r="AR44" s="20"/>
      <c r="AS44" s="237" t="s">
        <v>46</v>
      </c>
      <c r="AT44" s="238"/>
      <c r="AU44" s="42"/>
      <c r="AV44" s="42"/>
      <c r="AW44" s="42"/>
      <c r="AX44" s="42"/>
      <c r="AY44" s="42"/>
      <c r="AZ44" s="42"/>
      <c r="BA44" s="42"/>
      <c r="BB44" s="42"/>
      <c r="BC44" s="42"/>
      <c r="BD44" s="43"/>
    </row>
    <row r="45" spans="2:56" s="6" customFormat="1" ht="15.75" customHeight="1">
      <c r="B45" s="20"/>
      <c r="C45" s="15" t="s">
        <v>28</v>
      </c>
      <c r="L45" s="16">
        <f>IF($E$14="Vyplň údaj","",$E$14)</f>
      </c>
      <c r="AR45" s="20"/>
      <c r="AS45" s="239"/>
      <c r="AT45" s="228"/>
      <c r="BD45" s="45"/>
    </row>
    <row r="46" spans="2:56" s="6" customFormat="1" ht="12" customHeight="1">
      <c r="B46" s="20"/>
      <c r="AR46" s="20"/>
      <c r="AS46" s="239"/>
      <c r="AT46" s="228"/>
      <c r="BD46" s="45"/>
    </row>
    <row r="47" spans="2:57" s="6" customFormat="1" ht="30" customHeight="1">
      <c r="B47" s="20"/>
      <c r="C47" s="252" t="s">
        <v>47</v>
      </c>
      <c r="D47" s="245"/>
      <c r="E47" s="245"/>
      <c r="F47" s="245"/>
      <c r="G47" s="245"/>
      <c r="H47" s="31"/>
      <c r="I47" s="253" t="s">
        <v>48</v>
      </c>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54" t="s">
        <v>49</v>
      </c>
      <c r="AH47" s="245"/>
      <c r="AI47" s="245"/>
      <c r="AJ47" s="245"/>
      <c r="AK47" s="245"/>
      <c r="AL47" s="245"/>
      <c r="AM47" s="245"/>
      <c r="AN47" s="253" t="s">
        <v>50</v>
      </c>
      <c r="AO47" s="245"/>
      <c r="AP47" s="245"/>
      <c r="AQ47" s="46" t="s">
        <v>51</v>
      </c>
      <c r="AR47" s="20"/>
      <c r="AS47" s="47" t="s">
        <v>52</v>
      </c>
      <c r="AT47" s="48" t="s">
        <v>53</v>
      </c>
      <c r="AU47" s="48" t="s">
        <v>54</v>
      </c>
      <c r="AV47" s="48" t="s">
        <v>55</v>
      </c>
      <c r="AW47" s="48" t="s">
        <v>56</v>
      </c>
      <c r="AX47" s="48" t="s">
        <v>57</v>
      </c>
      <c r="AY47" s="48" t="s">
        <v>58</v>
      </c>
      <c r="AZ47" s="48" t="s">
        <v>59</v>
      </c>
      <c r="BA47" s="48" t="s">
        <v>60</v>
      </c>
      <c r="BB47" s="48" t="s">
        <v>61</v>
      </c>
      <c r="BC47" s="48" t="s">
        <v>62</v>
      </c>
      <c r="BD47" s="49" t="s">
        <v>63</v>
      </c>
      <c r="BE47" s="50"/>
    </row>
    <row r="48" spans="2:56" s="6" customFormat="1" ht="12" customHeight="1">
      <c r="B48" s="20"/>
      <c r="AR48" s="20"/>
      <c r="AS48" s="51"/>
      <c r="AT48" s="42"/>
      <c r="AU48" s="42"/>
      <c r="AV48" s="42"/>
      <c r="AW48" s="42"/>
      <c r="AX48" s="42"/>
      <c r="AY48" s="42"/>
      <c r="AZ48" s="42"/>
      <c r="BA48" s="42"/>
      <c r="BB48" s="42"/>
      <c r="BC48" s="42"/>
      <c r="BD48" s="43"/>
    </row>
    <row r="49" spans="2:76" s="14" customFormat="1" ht="33" customHeight="1">
      <c r="B49" s="39"/>
      <c r="C49" s="52" t="s">
        <v>64</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256">
        <f>ROUNDUP($AG$50+$AG$53,2)</f>
        <v>0</v>
      </c>
      <c r="AH49" s="257"/>
      <c r="AI49" s="257"/>
      <c r="AJ49" s="257"/>
      <c r="AK49" s="257"/>
      <c r="AL49" s="257"/>
      <c r="AM49" s="257"/>
      <c r="AN49" s="256">
        <f>ROUNDUP(SUM($AG$49,$AT$49),2)</f>
        <v>0</v>
      </c>
      <c r="AO49" s="257"/>
      <c r="AP49" s="257"/>
      <c r="AQ49" s="53"/>
      <c r="AR49" s="39"/>
      <c r="AS49" s="54">
        <f>ROUNDUP($AS$50+$AS$53,2)</f>
        <v>0</v>
      </c>
      <c r="AT49" s="55">
        <f>ROUNDUP(SUM($AV$49:$AY$49),1)</f>
        <v>0</v>
      </c>
      <c r="AU49" s="56">
        <f>ROUNDUP($AU$50+$AU$53,5)</f>
        <v>0</v>
      </c>
      <c r="AV49" s="55">
        <f>ROUNDUP($AZ$49*$L$25,2)</f>
        <v>0</v>
      </c>
      <c r="AW49" s="55">
        <f>ROUNDUP($BA$49*$L$26,2)</f>
        <v>0</v>
      </c>
      <c r="AX49" s="55">
        <f>ROUNDUP($BB$49*$L$25,2)</f>
        <v>0</v>
      </c>
      <c r="AY49" s="55">
        <f>ROUNDUP($BC$49*$L$26,2)</f>
        <v>0</v>
      </c>
      <c r="AZ49" s="55">
        <f>ROUNDUP($AZ$50+$AZ$53,2)</f>
        <v>0</v>
      </c>
      <c r="BA49" s="55">
        <f>ROUNDUP($BA$50+$BA$53,2)</f>
        <v>0</v>
      </c>
      <c r="BB49" s="55">
        <f>ROUNDUP($BB$50+$BB$53,2)</f>
        <v>0</v>
      </c>
      <c r="BC49" s="55">
        <f>ROUNDUP($BC$50+$BC$53,2)</f>
        <v>0</v>
      </c>
      <c r="BD49" s="57">
        <f>ROUNDUP($BD$50+$BD$53,2)</f>
        <v>0</v>
      </c>
      <c r="BS49" s="14" t="s">
        <v>65</v>
      </c>
      <c r="BT49" s="14" t="s">
        <v>66</v>
      </c>
      <c r="BU49" s="58" t="s">
        <v>67</v>
      </c>
      <c r="BV49" s="14" t="s">
        <v>68</v>
      </c>
      <c r="BW49" s="14" t="s">
        <v>69</v>
      </c>
      <c r="BX49" s="14" t="s">
        <v>70</v>
      </c>
    </row>
    <row r="50" spans="2:91" s="59" customFormat="1" ht="28.5" customHeight="1">
      <c r="B50" s="60"/>
      <c r="C50" s="61"/>
      <c r="D50" s="242" t="s">
        <v>71</v>
      </c>
      <c r="E50" s="243"/>
      <c r="F50" s="243"/>
      <c r="G50" s="243"/>
      <c r="H50" s="243"/>
      <c r="I50" s="61"/>
      <c r="J50" s="242" t="s">
        <v>72</v>
      </c>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0">
        <f>ROUNDUP(SUM($AG$51:$AG$52),2)</f>
        <v>0</v>
      </c>
      <c r="AH50" s="241"/>
      <c r="AI50" s="241"/>
      <c r="AJ50" s="241"/>
      <c r="AK50" s="241"/>
      <c r="AL50" s="241"/>
      <c r="AM50" s="241"/>
      <c r="AN50" s="240">
        <f>ROUNDUP(SUM($AG$50,$AT$50),2)</f>
        <v>0</v>
      </c>
      <c r="AO50" s="241"/>
      <c r="AP50" s="241"/>
      <c r="AQ50" s="62" t="s">
        <v>73</v>
      </c>
      <c r="AR50" s="60"/>
      <c r="AS50" s="63">
        <f>ROUNDUP(SUM($AS$51:$AS$52),2)</f>
        <v>0</v>
      </c>
      <c r="AT50" s="64">
        <f>ROUNDUP(SUM($AV$50:$AY$50),1)</f>
        <v>0</v>
      </c>
      <c r="AU50" s="65">
        <f>ROUNDUP(SUM($AU$51:$AU$52),5)</f>
        <v>0</v>
      </c>
      <c r="AV50" s="64">
        <f>ROUNDUP($AZ$50*$L$25,2)</f>
        <v>0</v>
      </c>
      <c r="AW50" s="64">
        <f>ROUNDUP($BA$50*$L$26,2)</f>
        <v>0</v>
      </c>
      <c r="AX50" s="64">
        <f>ROUNDUP($BB$50*$L$25,2)</f>
        <v>0</v>
      </c>
      <c r="AY50" s="64">
        <f>ROUNDUP($BC$50*$L$26,2)</f>
        <v>0</v>
      </c>
      <c r="AZ50" s="64">
        <f>ROUNDUP(SUM($AZ$51:$AZ$52),2)</f>
        <v>0</v>
      </c>
      <c r="BA50" s="64">
        <f>ROUNDUP(SUM($BA$51:$BA$52),2)</f>
        <v>0</v>
      </c>
      <c r="BB50" s="64">
        <f>ROUNDUP(SUM($BB$51:$BB$52),2)</f>
        <v>0</v>
      </c>
      <c r="BC50" s="64">
        <f>ROUNDUP(SUM($BC$51:$BC$52),2)</f>
        <v>0</v>
      </c>
      <c r="BD50" s="66">
        <f>ROUNDUP(SUM($BD$51:$BD$52),2)</f>
        <v>0</v>
      </c>
      <c r="BS50" s="59" t="s">
        <v>65</v>
      </c>
      <c r="BT50" s="59" t="s">
        <v>17</v>
      </c>
      <c r="BU50" s="59" t="s">
        <v>67</v>
      </c>
      <c r="BV50" s="59" t="s">
        <v>68</v>
      </c>
      <c r="BW50" s="59" t="s">
        <v>74</v>
      </c>
      <c r="BX50" s="59" t="s">
        <v>69</v>
      </c>
      <c r="CM50" s="59" t="s">
        <v>75</v>
      </c>
    </row>
    <row r="51" spans="1:76" s="67" customFormat="1" ht="23.25" customHeight="1">
      <c r="A51" s="144" t="s">
        <v>1328</v>
      </c>
      <c r="B51" s="68"/>
      <c r="C51" s="69"/>
      <c r="D51" s="69"/>
      <c r="E51" s="249" t="s">
        <v>76</v>
      </c>
      <c r="F51" s="250"/>
      <c r="G51" s="250"/>
      <c r="H51" s="250"/>
      <c r="I51" s="250"/>
      <c r="J51" s="69"/>
      <c r="K51" s="249" t="s">
        <v>77</v>
      </c>
      <c r="L51" s="250"/>
      <c r="M51" s="250"/>
      <c r="N51" s="250"/>
      <c r="O51" s="250"/>
      <c r="P51" s="250"/>
      <c r="Q51" s="250"/>
      <c r="R51" s="250"/>
      <c r="S51" s="250"/>
      <c r="T51" s="250"/>
      <c r="U51" s="250"/>
      <c r="V51" s="250"/>
      <c r="W51" s="250"/>
      <c r="X51" s="250"/>
      <c r="Y51" s="250"/>
      <c r="Z51" s="250"/>
      <c r="AA51" s="250"/>
      <c r="AB51" s="250"/>
      <c r="AC51" s="250"/>
      <c r="AD51" s="250"/>
      <c r="AE51" s="250"/>
      <c r="AF51" s="250"/>
      <c r="AG51" s="251">
        <f>'1.1, 1.2, 1.3 - 1.1 Archi...'!$M$26</f>
        <v>0</v>
      </c>
      <c r="AH51" s="250"/>
      <c r="AI51" s="250"/>
      <c r="AJ51" s="250"/>
      <c r="AK51" s="250"/>
      <c r="AL51" s="250"/>
      <c r="AM51" s="250"/>
      <c r="AN51" s="251">
        <f>ROUNDUP(SUM($AG$51,$AT$51),2)</f>
        <v>0</v>
      </c>
      <c r="AO51" s="250"/>
      <c r="AP51" s="250"/>
      <c r="AQ51" s="70" t="s">
        <v>78</v>
      </c>
      <c r="AR51" s="68"/>
      <c r="AS51" s="71">
        <v>0</v>
      </c>
      <c r="AT51" s="72">
        <f>ROUNDUP(SUM($AV$51:$AY$51),1)</f>
        <v>0</v>
      </c>
      <c r="AU51" s="73">
        <f>'1.1, 1.2, 1.3 - 1.1 Archi...'!$W$88</f>
        <v>0</v>
      </c>
      <c r="AV51" s="72">
        <f>'1.1, 1.2, 1.3 - 1.1 Archi...'!$M$28</f>
        <v>0</v>
      </c>
      <c r="AW51" s="72">
        <f>'1.1, 1.2, 1.3 - 1.1 Archi...'!$M$29</f>
        <v>0</v>
      </c>
      <c r="AX51" s="72">
        <f>'1.1, 1.2, 1.3 - 1.1 Archi...'!$M$30</f>
        <v>0</v>
      </c>
      <c r="AY51" s="72">
        <f>'1.1, 1.2, 1.3 - 1.1 Archi...'!$M$31</f>
        <v>0</v>
      </c>
      <c r="AZ51" s="72">
        <f>'1.1, 1.2, 1.3 - 1.1 Archi...'!$H$28</f>
        <v>0</v>
      </c>
      <c r="BA51" s="72">
        <f>'1.1, 1.2, 1.3 - 1.1 Archi...'!$H$29</f>
        <v>0</v>
      </c>
      <c r="BB51" s="72">
        <f>'1.1, 1.2, 1.3 - 1.1 Archi...'!$H$30</f>
        <v>0</v>
      </c>
      <c r="BC51" s="72">
        <f>'1.1, 1.2, 1.3 - 1.1 Archi...'!$H$31</f>
        <v>0</v>
      </c>
      <c r="BD51" s="74">
        <f>'1.1, 1.2, 1.3 - 1.1 Archi...'!$H$32</f>
        <v>0</v>
      </c>
      <c r="BT51" s="67" t="s">
        <v>75</v>
      </c>
      <c r="BV51" s="67" t="s">
        <v>68</v>
      </c>
      <c r="BW51" s="67" t="s">
        <v>79</v>
      </c>
      <c r="BX51" s="67" t="s">
        <v>74</v>
      </c>
    </row>
    <row r="52" spans="1:76" s="67" customFormat="1" ht="23.25" customHeight="1">
      <c r="A52" s="144" t="s">
        <v>1328</v>
      </c>
      <c r="B52" s="68"/>
      <c r="C52" s="69"/>
      <c r="D52" s="69"/>
      <c r="E52" s="249" t="s">
        <v>80</v>
      </c>
      <c r="F52" s="250"/>
      <c r="G52" s="250"/>
      <c r="H52" s="250"/>
      <c r="I52" s="250"/>
      <c r="J52" s="69"/>
      <c r="K52" s="249" t="s">
        <v>81</v>
      </c>
      <c r="L52" s="250"/>
      <c r="M52" s="250"/>
      <c r="N52" s="250"/>
      <c r="O52" s="250"/>
      <c r="P52" s="250"/>
      <c r="Q52" s="250"/>
      <c r="R52" s="250"/>
      <c r="S52" s="250"/>
      <c r="T52" s="250"/>
      <c r="U52" s="250"/>
      <c r="V52" s="250"/>
      <c r="W52" s="250"/>
      <c r="X52" s="250"/>
      <c r="Y52" s="250"/>
      <c r="Z52" s="250"/>
      <c r="AA52" s="250"/>
      <c r="AB52" s="250"/>
      <c r="AC52" s="250"/>
      <c r="AD52" s="250"/>
      <c r="AE52" s="250"/>
      <c r="AF52" s="250"/>
      <c r="AG52" s="251">
        <f>'1.4. - Zařízení silnoprou...'!$M$26</f>
        <v>0</v>
      </c>
      <c r="AH52" s="250"/>
      <c r="AI52" s="250"/>
      <c r="AJ52" s="250"/>
      <c r="AK52" s="250"/>
      <c r="AL52" s="250"/>
      <c r="AM52" s="250"/>
      <c r="AN52" s="251">
        <f>ROUNDUP(SUM($AG$52,$AT$52),2)</f>
        <v>0</v>
      </c>
      <c r="AO52" s="250"/>
      <c r="AP52" s="250"/>
      <c r="AQ52" s="70" t="s">
        <v>78</v>
      </c>
      <c r="AR52" s="68"/>
      <c r="AS52" s="71">
        <v>0</v>
      </c>
      <c r="AT52" s="72">
        <f>ROUNDUP(SUM($AV$52:$AY$52),1)</f>
        <v>0</v>
      </c>
      <c r="AU52" s="73">
        <f>'1.4. - Zařízení silnoprou...'!$W$76</f>
        <v>0</v>
      </c>
      <c r="AV52" s="72">
        <f>'1.4. - Zařízení silnoprou...'!$M$28</f>
        <v>0</v>
      </c>
      <c r="AW52" s="72">
        <f>'1.4. - Zařízení silnoprou...'!$M$29</f>
        <v>0</v>
      </c>
      <c r="AX52" s="72">
        <f>'1.4. - Zařízení silnoprou...'!$M$30</f>
        <v>0</v>
      </c>
      <c r="AY52" s="72">
        <f>'1.4. - Zařízení silnoprou...'!$M$31</f>
        <v>0</v>
      </c>
      <c r="AZ52" s="72">
        <f>'1.4. - Zařízení silnoprou...'!$H$28</f>
        <v>0</v>
      </c>
      <c r="BA52" s="72">
        <f>'1.4. - Zařízení silnoprou...'!$H$29</f>
        <v>0</v>
      </c>
      <c r="BB52" s="72">
        <f>'1.4. - Zařízení silnoprou...'!$H$30</f>
        <v>0</v>
      </c>
      <c r="BC52" s="72">
        <f>'1.4. - Zařízení silnoprou...'!$H$31</f>
        <v>0</v>
      </c>
      <c r="BD52" s="74">
        <f>'1.4. - Zařízení silnoprou...'!$H$32</f>
        <v>0</v>
      </c>
      <c r="BT52" s="67" t="s">
        <v>75</v>
      </c>
      <c r="BV52" s="67" t="s">
        <v>68</v>
      </c>
      <c r="BW52" s="67" t="s">
        <v>82</v>
      </c>
      <c r="BX52" s="67" t="s">
        <v>74</v>
      </c>
    </row>
    <row r="53" spans="1:91" s="59" customFormat="1" ht="28.5" customHeight="1">
      <c r="A53" s="144" t="s">
        <v>1328</v>
      </c>
      <c r="B53" s="60"/>
      <c r="C53" s="61"/>
      <c r="D53" s="242" t="s">
        <v>83</v>
      </c>
      <c r="E53" s="243"/>
      <c r="F53" s="243"/>
      <c r="G53" s="243"/>
      <c r="H53" s="243"/>
      <c r="I53" s="61"/>
      <c r="J53" s="242" t="s">
        <v>84</v>
      </c>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0">
        <f>'ON, VN - OSTATNÍ + VEDLEJ...'!$M$25</f>
        <v>0</v>
      </c>
      <c r="AH53" s="241"/>
      <c r="AI53" s="241"/>
      <c r="AJ53" s="241"/>
      <c r="AK53" s="241"/>
      <c r="AL53" s="241"/>
      <c r="AM53" s="241"/>
      <c r="AN53" s="240">
        <f>ROUNDUP(SUM($AG$53,$AT$53),2)</f>
        <v>0</v>
      </c>
      <c r="AO53" s="241"/>
      <c r="AP53" s="241"/>
      <c r="AQ53" s="62" t="s">
        <v>85</v>
      </c>
      <c r="AR53" s="60"/>
      <c r="AS53" s="75">
        <v>0</v>
      </c>
      <c r="AT53" s="76">
        <f>ROUNDUP(SUM($AV$53:$AY$53),1)</f>
        <v>0</v>
      </c>
      <c r="AU53" s="77">
        <f>'ON, VN - OSTATNÍ + VEDLEJ...'!$W$70</f>
        <v>0</v>
      </c>
      <c r="AV53" s="76">
        <f>'ON, VN - OSTATNÍ + VEDLEJ...'!$M$27</f>
        <v>0</v>
      </c>
      <c r="AW53" s="76">
        <f>'ON, VN - OSTATNÍ + VEDLEJ...'!$M$28</f>
        <v>0</v>
      </c>
      <c r="AX53" s="76">
        <f>'ON, VN - OSTATNÍ + VEDLEJ...'!$M$29</f>
        <v>0</v>
      </c>
      <c r="AY53" s="76">
        <f>'ON, VN - OSTATNÍ + VEDLEJ...'!$M$30</f>
        <v>0</v>
      </c>
      <c r="AZ53" s="76">
        <f>'ON, VN - OSTATNÍ + VEDLEJ...'!$H$27</f>
        <v>0</v>
      </c>
      <c r="BA53" s="76">
        <f>'ON, VN - OSTATNÍ + VEDLEJ...'!$H$28</f>
        <v>0</v>
      </c>
      <c r="BB53" s="76">
        <f>'ON, VN - OSTATNÍ + VEDLEJ...'!$H$29</f>
        <v>0</v>
      </c>
      <c r="BC53" s="76">
        <f>'ON, VN - OSTATNÍ + VEDLEJ...'!$H$30</f>
        <v>0</v>
      </c>
      <c r="BD53" s="78">
        <f>'ON, VN - OSTATNÍ + VEDLEJ...'!$H$31</f>
        <v>0</v>
      </c>
      <c r="BT53" s="59" t="s">
        <v>17</v>
      </c>
      <c r="BV53" s="59" t="s">
        <v>68</v>
      </c>
      <c r="BW53" s="59" t="s">
        <v>86</v>
      </c>
      <c r="BX53" s="59" t="s">
        <v>69</v>
      </c>
      <c r="CM53" s="59" t="s">
        <v>75</v>
      </c>
    </row>
    <row r="54" spans="2:44" s="6" customFormat="1" ht="30.75" customHeight="1">
      <c r="B54" s="20"/>
      <c r="AR54" s="20"/>
    </row>
    <row r="55" spans="2:44" s="6" customFormat="1" ht="7.5" customHeight="1">
      <c r="B55" s="34"/>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20"/>
    </row>
  </sheetData>
  <sheetProtection/>
  <mergeCells count="51">
    <mergeCell ref="AR2:BE2"/>
    <mergeCell ref="AN53:AP53"/>
    <mergeCell ref="AG53:AM53"/>
    <mergeCell ref="D53:H53"/>
    <mergeCell ref="J53:AF53"/>
    <mergeCell ref="AG49:AM49"/>
    <mergeCell ref="AN49:AP49"/>
    <mergeCell ref="AN51:AP51"/>
    <mergeCell ref="AG51:AM51"/>
    <mergeCell ref="E51:I51"/>
    <mergeCell ref="K51:AF51"/>
    <mergeCell ref="AN52:AP52"/>
    <mergeCell ref="AG52:AM52"/>
    <mergeCell ref="E52:I52"/>
    <mergeCell ref="K52:AF52"/>
    <mergeCell ref="C47:G47"/>
    <mergeCell ref="I47:AF47"/>
    <mergeCell ref="AG47:AM47"/>
    <mergeCell ref="AN47:AP47"/>
    <mergeCell ref="AN50:AP50"/>
    <mergeCell ref="AG50:AM50"/>
    <mergeCell ref="D50:H50"/>
    <mergeCell ref="J50:AF50"/>
    <mergeCell ref="X31:AB31"/>
    <mergeCell ref="AK31:AO31"/>
    <mergeCell ref="C38:AQ38"/>
    <mergeCell ref="L40:AO40"/>
    <mergeCell ref="AM44:AP44"/>
    <mergeCell ref="AS44:AT46"/>
    <mergeCell ref="L28:O28"/>
    <mergeCell ref="W28:AE28"/>
    <mergeCell ref="AK28:AO28"/>
    <mergeCell ref="L29:O29"/>
    <mergeCell ref="W29:AE29"/>
    <mergeCell ref="AK29:AO29"/>
    <mergeCell ref="L26:O26"/>
    <mergeCell ref="W26:AE26"/>
    <mergeCell ref="AK26:AO26"/>
    <mergeCell ref="L27:O27"/>
    <mergeCell ref="W27:AE27"/>
    <mergeCell ref="AK27:AO27"/>
    <mergeCell ref="C2:AQ2"/>
    <mergeCell ref="C4:AQ4"/>
    <mergeCell ref="BE5:BE32"/>
    <mergeCell ref="K6:AO6"/>
    <mergeCell ref="E14:AJ14"/>
    <mergeCell ref="E20:AN20"/>
    <mergeCell ref="AK23:AO23"/>
    <mergeCell ref="L25:O25"/>
    <mergeCell ref="W25:AE25"/>
    <mergeCell ref="AK25:AO25"/>
  </mergeCells>
  <hyperlinks>
    <hyperlink ref="K1:S1" location="C2" tooltip="Rekapitulace stavby" display="1) Rekapitulace stavby"/>
    <hyperlink ref="W1:AI1" location="C49" tooltip="Rekapitulace objektů stavby a soupisů prací" display="2) Rekapitulace objektů stavby a soupisů prací"/>
    <hyperlink ref="A51" location="'1.1, 1.2, 1.3 - 1.1 Archi...'!C2" tooltip="1.1, 1.2, 1.3 - 1.1 Archi..." display="/"/>
    <hyperlink ref="A52" location="'1.4. - Zařízení silnoprou...'!C2" tooltip="1.4. - Zařízení silnoprou..." display="/"/>
    <hyperlink ref="A53" location="'ON, VN - OSTATNÍ + VEDLEJ...'!C2" tooltip="ON, VN - OSTATNÍ + VEDLEJ..." display="/"/>
  </hyperlinks>
  <printOptions/>
  <pageMargins left="0.5902777910232544" right="0.5902777910232544" top="0.5902777910232544" bottom="0.5902777910232544" header="0" footer="0"/>
  <pageSetup blackAndWhite="1" fitToHeight="100" fitToWidth="1" horizontalDpi="600" verticalDpi="600" orientation="portrait" paperSize="9" scale="70"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927"/>
  <sheetViews>
    <sheetView showGridLines="0" tabSelected="1" zoomScalePageLayoutView="0" workbookViewId="0" topLeftCell="A1">
      <pane ySplit="1" topLeftCell="A23" activePane="bottomLeft" state="frozen"/>
      <selection pane="topLeft" activeCell="A1" sqref="A1"/>
      <selection pane="bottomLeft" activeCell="AD52" sqref="AD52"/>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66.83203125" style="2" customWidth="1"/>
    <col min="10" max="10" width="5.16015625" style="2" customWidth="1"/>
    <col min="11" max="11" width="11.5" style="2" customWidth="1"/>
    <col min="12" max="12" width="12" style="2" customWidth="1"/>
    <col min="13" max="13" width="6" style="2" customWidth="1"/>
    <col min="14" max="14" width="6" style="305" customWidth="1"/>
    <col min="15" max="15" width="2" style="305" customWidth="1"/>
    <col min="16" max="16" width="12.5" style="305" customWidth="1"/>
    <col min="17" max="17" width="4.16015625" style="305" customWidth="1"/>
    <col min="18" max="18" width="60.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0" width="10.5" style="1" customWidth="1"/>
    <col min="41" max="43" width="10.5" style="1" hidden="1" customWidth="1"/>
    <col min="44" max="63" width="10.5" style="2" hidden="1" customWidth="1"/>
    <col min="64" max="68" width="0" style="1" hidden="1" customWidth="1"/>
    <col min="69" max="16384" width="10.5" style="1" customWidth="1"/>
  </cols>
  <sheetData>
    <row r="1" spans="1:256" s="3" customFormat="1" ht="22.5" customHeight="1">
      <c r="A1" s="149"/>
      <c r="B1" s="146"/>
      <c r="C1" s="146"/>
      <c r="D1" s="147" t="s">
        <v>1</v>
      </c>
      <c r="E1" s="146"/>
      <c r="F1" s="148" t="s">
        <v>1329</v>
      </c>
      <c r="G1" s="148"/>
      <c r="H1" s="287" t="s">
        <v>1330</v>
      </c>
      <c r="I1" s="287"/>
      <c r="J1" s="287"/>
      <c r="K1" s="287"/>
      <c r="L1" s="148" t="s">
        <v>1331</v>
      </c>
      <c r="M1" s="148"/>
      <c r="N1" s="302"/>
      <c r="O1" s="303" t="s">
        <v>87</v>
      </c>
      <c r="P1" s="302"/>
      <c r="Q1" s="302"/>
      <c r="R1" s="146"/>
      <c r="S1" s="148" t="s">
        <v>1332</v>
      </c>
      <c r="T1" s="148"/>
      <c r="U1" s="149"/>
      <c r="V1" s="149"/>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23" t="s">
        <v>4</v>
      </c>
      <c r="D2" s="224"/>
      <c r="E2" s="224"/>
      <c r="F2" s="224"/>
      <c r="G2" s="224"/>
      <c r="H2" s="224"/>
      <c r="I2" s="224"/>
      <c r="J2" s="224"/>
      <c r="K2" s="224"/>
      <c r="L2" s="224"/>
      <c r="M2" s="224"/>
      <c r="N2" s="224"/>
      <c r="O2" s="224"/>
      <c r="P2" s="224"/>
      <c r="Q2" s="224"/>
      <c r="R2" s="224"/>
      <c r="S2" s="255" t="s">
        <v>5</v>
      </c>
      <c r="T2" s="224"/>
      <c r="U2" s="224"/>
      <c r="V2" s="224"/>
      <c r="W2" s="224"/>
      <c r="X2" s="224"/>
      <c r="Y2" s="224"/>
      <c r="Z2" s="224"/>
      <c r="AA2" s="224"/>
      <c r="AB2" s="224"/>
      <c r="AC2" s="224"/>
      <c r="AT2" s="2" t="s">
        <v>79</v>
      </c>
    </row>
    <row r="3" spans="2:46" s="2" customFormat="1" ht="7.5" customHeight="1">
      <c r="B3" s="7"/>
      <c r="C3" s="8"/>
      <c r="D3" s="8"/>
      <c r="E3" s="8"/>
      <c r="F3" s="8"/>
      <c r="G3" s="8"/>
      <c r="H3" s="8"/>
      <c r="I3" s="8"/>
      <c r="J3" s="8"/>
      <c r="K3" s="8"/>
      <c r="L3" s="8"/>
      <c r="M3" s="8"/>
      <c r="N3" s="304"/>
      <c r="O3" s="304"/>
      <c r="P3" s="304"/>
      <c r="Q3" s="304"/>
      <c r="R3" s="9"/>
      <c r="AT3" s="2" t="s">
        <v>75</v>
      </c>
    </row>
    <row r="4" spans="2:46" s="2" customFormat="1" ht="37.5" customHeight="1">
      <c r="B4" s="10"/>
      <c r="C4" s="225" t="s">
        <v>88</v>
      </c>
      <c r="D4" s="224"/>
      <c r="E4" s="224"/>
      <c r="F4" s="224"/>
      <c r="G4" s="224"/>
      <c r="H4" s="224"/>
      <c r="I4" s="224"/>
      <c r="J4" s="224"/>
      <c r="K4" s="224"/>
      <c r="L4" s="224"/>
      <c r="M4" s="224"/>
      <c r="N4" s="224"/>
      <c r="O4" s="224"/>
      <c r="P4" s="224"/>
      <c r="Q4" s="224"/>
      <c r="R4" s="226"/>
      <c r="T4" s="12" t="s">
        <v>10</v>
      </c>
      <c r="AT4" s="2" t="s">
        <v>3</v>
      </c>
    </row>
    <row r="5" spans="2:18" s="2" customFormat="1" ht="7.5" customHeight="1">
      <c r="B5" s="10"/>
      <c r="N5" s="305"/>
      <c r="O5" s="305"/>
      <c r="P5" s="305"/>
      <c r="Q5" s="305"/>
      <c r="R5" s="11"/>
    </row>
    <row r="6" spans="2:18" s="2" customFormat="1" ht="15.75" customHeight="1">
      <c r="B6" s="10"/>
      <c r="D6" s="15" t="s">
        <v>14</v>
      </c>
      <c r="F6" s="258" t="str">
        <f>'Rekapitulace stavby'!$K$6</f>
        <v>2021-21-14-DPS - SNÍŽENÍ ENERGETICKÉ NÁROČNOSTI BUDOVY HOTELU SKALSKÝ DVŮR</v>
      </c>
      <c r="G6" s="224"/>
      <c r="H6" s="224"/>
      <c r="I6" s="224"/>
      <c r="J6" s="224"/>
      <c r="K6" s="224"/>
      <c r="L6" s="224"/>
      <c r="M6" s="224"/>
      <c r="N6" s="224"/>
      <c r="O6" s="224"/>
      <c r="P6" s="224"/>
      <c r="Q6" s="224"/>
      <c r="R6" s="11"/>
    </row>
    <row r="7" spans="2:18" s="2" customFormat="1" ht="15.75" customHeight="1">
      <c r="B7" s="10"/>
      <c r="D7" s="15" t="s">
        <v>89</v>
      </c>
      <c r="F7" s="258" t="s">
        <v>90</v>
      </c>
      <c r="G7" s="224"/>
      <c r="H7" s="224"/>
      <c r="I7" s="224"/>
      <c r="J7" s="224"/>
      <c r="K7" s="224"/>
      <c r="L7" s="224"/>
      <c r="M7" s="224"/>
      <c r="N7" s="224"/>
      <c r="O7" s="224"/>
      <c r="P7" s="224"/>
      <c r="Q7" s="224"/>
      <c r="R7" s="11"/>
    </row>
    <row r="8" spans="2:18" s="6" customFormat="1" ht="18.75" customHeight="1">
      <c r="B8" s="20"/>
      <c r="D8" s="14" t="s">
        <v>91</v>
      </c>
      <c r="F8" s="230" t="s">
        <v>92</v>
      </c>
      <c r="G8" s="228"/>
      <c r="H8" s="228"/>
      <c r="I8" s="228"/>
      <c r="J8" s="228"/>
      <c r="K8" s="228"/>
      <c r="L8" s="228"/>
      <c r="M8" s="228"/>
      <c r="N8" s="228"/>
      <c r="O8" s="228"/>
      <c r="P8" s="228"/>
      <c r="Q8" s="228"/>
      <c r="R8" s="23"/>
    </row>
    <row r="9" spans="2:18" s="6" customFormat="1" ht="14.25" customHeight="1">
      <c r="B9" s="20"/>
      <c r="N9" s="301"/>
      <c r="O9" s="301"/>
      <c r="P9" s="301"/>
      <c r="Q9" s="301"/>
      <c r="R9" s="23"/>
    </row>
    <row r="10" spans="2:18" s="6" customFormat="1" ht="15" customHeight="1">
      <c r="B10" s="20"/>
      <c r="D10" s="15" t="s">
        <v>93</v>
      </c>
      <c r="F10" s="16"/>
      <c r="N10" s="301"/>
      <c r="O10" s="301"/>
      <c r="P10" s="301"/>
      <c r="Q10" s="301"/>
      <c r="R10" s="23"/>
    </row>
    <row r="11" spans="2:18" s="6" customFormat="1" ht="15" customHeight="1">
      <c r="B11" s="20"/>
      <c r="D11" s="15" t="s">
        <v>18</v>
      </c>
      <c r="F11" s="16" t="s">
        <v>19</v>
      </c>
      <c r="M11" s="15" t="s">
        <v>20</v>
      </c>
      <c r="N11" s="301"/>
      <c r="O11" s="306" t="str">
        <f>'Rekapitulace stavby'!$AN$8</f>
        <v>16.03.2022</v>
      </c>
      <c r="P11" s="307"/>
      <c r="Q11" s="301"/>
      <c r="R11" s="23"/>
    </row>
    <row r="12" spans="2:18" s="6" customFormat="1" ht="7.5" customHeight="1">
      <c r="B12" s="20"/>
      <c r="N12" s="301"/>
      <c r="O12" s="301"/>
      <c r="P12" s="301"/>
      <c r="Q12" s="301"/>
      <c r="R12" s="23"/>
    </row>
    <row r="13" spans="2:18" s="6" customFormat="1" ht="15" customHeight="1">
      <c r="B13" s="20"/>
      <c r="D13" s="15" t="s">
        <v>24</v>
      </c>
      <c r="M13" s="15" t="s">
        <v>25</v>
      </c>
      <c r="N13" s="301"/>
      <c r="O13" s="308"/>
      <c r="P13" s="307"/>
      <c r="Q13" s="301"/>
      <c r="R13" s="23"/>
    </row>
    <row r="14" spans="2:18" s="6" customFormat="1" ht="18.75" customHeight="1">
      <c r="B14" s="20"/>
      <c r="E14" s="16" t="s">
        <v>26</v>
      </c>
      <c r="M14" s="15" t="s">
        <v>27</v>
      </c>
      <c r="N14" s="301"/>
      <c r="O14" s="308"/>
      <c r="P14" s="307"/>
      <c r="Q14" s="301"/>
      <c r="R14" s="23"/>
    </row>
    <row r="15" spans="2:18" s="6" customFormat="1" ht="7.5" customHeight="1">
      <c r="B15" s="20"/>
      <c r="N15" s="301"/>
      <c r="O15" s="301"/>
      <c r="P15" s="301"/>
      <c r="Q15" s="301"/>
      <c r="R15" s="23"/>
    </row>
    <row r="16" spans="2:18" s="6" customFormat="1" ht="15" customHeight="1">
      <c r="B16" s="20"/>
      <c r="D16" s="15" t="s">
        <v>28</v>
      </c>
      <c r="M16" s="15" t="s">
        <v>25</v>
      </c>
      <c r="N16" s="301"/>
      <c r="O16" s="308"/>
      <c r="P16" s="307"/>
      <c r="Q16" s="301"/>
      <c r="R16" s="23"/>
    </row>
    <row r="17" spans="2:18" s="6" customFormat="1" ht="18.75" customHeight="1">
      <c r="B17" s="20"/>
      <c r="E17" s="16" t="s">
        <v>94</v>
      </c>
      <c r="M17" s="15" t="s">
        <v>27</v>
      </c>
      <c r="N17" s="301"/>
      <c r="O17" s="308"/>
      <c r="P17" s="307"/>
      <c r="Q17" s="301"/>
      <c r="R17" s="23"/>
    </row>
    <row r="18" spans="2:18" s="6" customFormat="1" ht="7.5" customHeight="1">
      <c r="B18" s="20"/>
      <c r="N18" s="301"/>
      <c r="O18" s="301"/>
      <c r="P18" s="301"/>
      <c r="Q18" s="301"/>
      <c r="R18" s="23"/>
    </row>
    <row r="19" spans="2:18" s="6" customFormat="1" ht="15" customHeight="1">
      <c r="B19" s="20"/>
      <c r="D19" s="15" t="s">
        <v>30</v>
      </c>
      <c r="M19" s="15" t="s">
        <v>25</v>
      </c>
      <c r="N19" s="301"/>
      <c r="O19" s="308"/>
      <c r="P19" s="307"/>
      <c r="Q19" s="301"/>
      <c r="R19" s="23"/>
    </row>
    <row r="20" spans="2:18" s="6" customFormat="1" ht="18.75" customHeight="1">
      <c r="B20" s="20"/>
      <c r="E20" s="16" t="s">
        <v>31</v>
      </c>
      <c r="M20" s="15" t="s">
        <v>27</v>
      </c>
      <c r="N20" s="301"/>
      <c r="O20" s="308"/>
      <c r="P20" s="307"/>
      <c r="Q20" s="301"/>
      <c r="R20" s="23"/>
    </row>
    <row r="21" spans="2:18" s="6" customFormat="1" ht="7.5" customHeight="1">
      <c r="B21" s="20"/>
      <c r="N21" s="301"/>
      <c r="O21" s="301"/>
      <c r="P21" s="301"/>
      <c r="Q21" s="301"/>
      <c r="R21" s="23"/>
    </row>
    <row r="22" spans="2:18" s="6" customFormat="1" ht="15" customHeight="1">
      <c r="B22" s="20"/>
      <c r="D22" s="15" t="s">
        <v>33</v>
      </c>
      <c r="N22" s="301"/>
      <c r="O22" s="301"/>
      <c r="P22" s="301"/>
      <c r="Q22" s="301"/>
      <c r="R22" s="23"/>
    </row>
    <row r="23" spans="2:18" s="79" customFormat="1" ht="15.75" customHeight="1">
      <c r="B23" s="80"/>
      <c r="E23" s="232"/>
      <c r="F23" s="260"/>
      <c r="G23" s="260"/>
      <c r="H23" s="260"/>
      <c r="I23" s="260"/>
      <c r="J23" s="260"/>
      <c r="K23" s="260"/>
      <c r="L23" s="260"/>
      <c r="M23" s="260"/>
      <c r="N23" s="260"/>
      <c r="O23" s="260"/>
      <c r="P23" s="260"/>
      <c r="Q23" s="309"/>
      <c r="R23" s="81"/>
    </row>
    <row r="24" spans="2:18" s="6" customFormat="1" ht="7.5" customHeight="1">
      <c r="B24" s="20"/>
      <c r="N24" s="301"/>
      <c r="O24" s="301"/>
      <c r="P24" s="301"/>
      <c r="Q24" s="301"/>
      <c r="R24" s="23"/>
    </row>
    <row r="25" spans="2:18" s="6" customFormat="1" ht="7.5" customHeight="1">
      <c r="B25" s="20"/>
      <c r="D25" s="42"/>
      <c r="E25" s="42"/>
      <c r="F25" s="42"/>
      <c r="G25" s="42"/>
      <c r="H25" s="42"/>
      <c r="I25" s="42"/>
      <c r="J25" s="42"/>
      <c r="K25" s="42"/>
      <c r="L25" s="42"/>
      <c r="M25" s="42"/>
      <c r="N25" s="310"/>
      <c r="O25" s="310"/>
      <c r="P25" s="310"/>
      <c r="Q25" s="301"/>
      <c r="R25" s="23"/>
    </row>
    <row r="26" spans="2:18" s="6" customFormat="1" ht="26.25" customHeight="1">
      <c r="B26" s="20"/>
      <c r="D26" s="82" t="s">
        <v>34</v>
      </c>
      <c r="M26" s="256">
        <f>ROUNDUP($N$88,2)</f>
        <v>0</v>
      </c>
      <c r="N26" s="228"/>
      <c r="O26" s="228"/>
      <c r="P26" s="228"/>
      <c r="Q26" s="301"/>
      <c r="R26" s="23"/>
    </row>
    <row r="27" spans="2:18" s="6" customFormat="1" ht="7.5" customHeight="1">
      <c r="B27" s="20"/>
      <c r="D27" s="42"/>
      <c r="E27" s="42"/>
      <c r="F27" s="42"/>
      <c r="G27" s="42"/>
      <c r="H27" s="42"/>
      <c r="I27" s="42"/>
      <c r="J27" s="42"/>
      <c r="K27" s="42"/>
      <c r="L27" s="42"/>
      <c r="M27" s="42"/>
      <c r="N27" s="310"/>
      <c r="O27" s="310"/>
      <c r="P27" s="310"/>
      <c r="Q27" s="301"/>
      <c r="R27" s="23"/>
    </row>
    <row r="28" spans="2:18" s="6" customFormat="1" ht="15" customHeight="1">
      <c r="B28" s="20"/>
      <c r="D28" s="25" t="s">
        <v>35</v>
      </c>
      <c r="E28" s="25" t="s">
        <v>36</v>
      </c>
      <c r="F28" s="26">
        <v>0.21</v>
      </c>
      <c r="G28" s="83" t="s">
        <v>37</v>
      </c>
      <c r="H28" s="261">
        <f>SUM($BE$88:$BE$926)</f>
        <v>0</v>
      </c>
      <c r="I28" s="228"/>
      <c r="J28" s="228"/>
      <c r="M28" s="261">
        <f>SUM($BE$88:$BE$926)*$F$28</f>
        <v>0</v>
      </c>
      <c r="N28" s="228"/>
      <c r="O28" s="228"/>
      <c r="P28" s="228"/>
      <c r="Q28" s="301"/>
      <c r="R28" s="23"/>
    </row>
    <row r="29" spans="2:18" s="6" customFormat="1" ht="15" customHeight="1">
      <c r="B29" s="20"/>
      <c r="E29" s="25" t="s">
        <v>38</v>
      </c>
      <c r="F29" s="26">
        <v>0.15</v>
      </c>
      <c r="G29" s="83" t="s">
        <v>37</v>
      </c>
      <c r="H29" s="261">
        <f>SUM($BF$88:$BF$926)</f>
        <v>0</v>
      </c>
      <c r="I29" s="228"/>
      <c r="J29" s="228"/>
      <c r="M29" s="261">
        <f>SUM($BF$88:$BF$926)*$F$29</f>
        <v>0</v>
      </c>
      <c r="N29" s="228"/>
      <c r="O29" s="228"/>
      <c r="P29" s="228"/>
      <c r="Q29" s="301"/>
      <c r="R29" s="23"/>
    </row>
    <row r="30" spans="2:18" s="6" customFormat="1" ht="15" customHeight="1" hidden="1">
      <c r="B30" s="20"/>
      <c r="E30" s="25" t="s">
        <v>39</v>
      </c>
      <c r="F30" s="26">
        <v>0.21</v>
      </c>
      <c r="G30" s="83" t="s">
        <v>37</v>
      </c>
      <c r="H30" s="261">
        <f>SUM($BG$88:$BG$926)</f>
        <v>0</v>
      </c>
      <c r="I30" s="228"/>
      <c r="J30" s="228"/>
      <c r="M30" s="261">
        <v>0</v>
      </c>
      <c r="N30" s="228"/>
      <c r="O30" s="228"/>
      <c r="P30" s="228"/>
      <c r="Q30" s="301"/>
      <c r="R30" s="23"/>
    </row>
    <row r="31" spans="2:18" s="6" customFormat="1" ht="15" customHeight="1" hidden="1">
      <c r="B31" s="20"/>
      <c r="E31" s="25" t="s">
        <v>40</v>
      </c>
      <c r="F31" s="26">
        <v>0.15</v>
      </c>
      <c r="G31" s="83" t="s">
        <v>37</v>
      </c>
      <c r="H31" s="261">
        <f>SUM($BH$88:$BH$926)</f>
        <v>0</v>
      </c>
      <c r="I31" s="228"/>
      <c r="J31" s="228"/>
      <c r="M31" s="261">
        <v>0</v>
      </c>
      <c r="N31" s="228"/>
      <c r="O31" s="228"/>
      <c r="P31" s="228"/>
      <c r="Q31" s="301"/>
      <c r="R31" s="23"/>
    </row>
    <row r="32" spans="2:18" s="6" customFormat="1" ht="15" customHeight="1" hidden="1">
      <c r="B32" s="20"/>
      <c r="E32" s="25" t="s">
        <v>41</v>
      </c>
      <c r="F32" s="26">
        <v>0</v>
      </c>
      <c r="G32" s="83" t="s">
        <v>37</v>
      </c>
      <c r="H32" s="261">
        <f>SUM($BI$88:$BI$926)</f>
        <v>0</v>
      </c>
      <c r="I32" s="228"/>
      <c r="J32" s="228"/>
      <c r="M32" s="261">
        <v>0</v>
      </c>
      <c r="N32" s="228"/>
      <c r="O32" s="228"/>
      <c r="P32" s="228"/>
      <c r="Q32" s="301"/>
      <c r="R32" s="23"/>
    </row>
    <row r="33" spans="2:18" s="6" customFormat="1" ht="7.5" customHeight="1">
      <c r="B33" s="20"/>
      <c r="N33" s="301"/>
      <c r="O33" s="301"/>
      <c r="P33" s="301"/>
      <c r="Q33" s="301"/>
      <c r="R33" s="23"/>
    </row>
    <row r="34" spans="2:18" s="6" customFormat="1" ht="26.25" customHeight="1">
      <c r="B34" s="20"/>
      <c r="C34" s="29"/>
      <c r="D34" s="30" t="s">
        <v>42</v>
      </c>
      <c r="E34" s="31"/>
      <c r="F34" s="31"/>
      <c r="G34" s="84" t="s">
        <v>43</v>
      </c>
      <c r="H34" s="32" t="s">
        <v>44</v>
      </c>
      <c r="I34" s="31"/>
      <c r="J34" s="31"/>
      <c r="K34" s="31"/>
      <c r="L34" s="321">
        <f>ROUNDUP(SUM($M$26:$M$32),2)</f>
        <v>0</v>
      </c>
      <c r="M34" s="322"/>
      <c r="N34" s="322"/>
      <c r="O34" s="322"/>
      <c r="P34" s="323"/>
      <c r="Q34" s="324"/>
      <c r="R34" s="33"/>
    </row>
    <row r="35" spans="2:18" s="6" customFormat="1" ht="15" customHeight="1">
      <c r="B35" s="34"/>
      <c r="C35" s="35"/>
      <c r="D35" s="35"/>
      <c r="E35" s="35"/>
      <c r="F35" s="35"/>
      <c r="G35" s="35"/>
      <c r="H35" s="35"/>
      <c r="I35" s="35"/>
      <c r="J35" s="35"/>
      <c r="K35" s="35"/>
      <c r="L35" s="35"/>
      <c r="M35" s="35"/>
      <c r="N35" s="311"/>
      <c r="O35" s="311"/>
      <c r="P35" s="311"/>
      <c r="Q35" s="311"/>
      <c r="R35" s="36"/>
    </row>
    <row r="39" spans="2:18" s="6" customFormat="1" ht="7.5" customHeight="1">
      <c r="B39" s="37"/>
      <c r="C39" s="38"/>
      <c r="D39" s="38"/>
      <c r="E39" s="38"/>
      <c r="F39" s="38"/>
      <c r="G39" s="38"/>
      <c r="H39" s="38"/>
      <c r="I39" s="38"/>
      <c r="J39" s="38"/>
      <c r="K39" s="38"/>
      <c r="L39" s="38"/>
      <c r="M39" s="38"/>
      <c r="N39" s="312"/>
      <c r="O39" s="312"/>
      <c r="P39" s="312"/>
      <c r="Q39" s="312"/>
      <c r="R39" s="85"/>
    </row>
    <row r="40" spans="2:18" s="6" customFormat="1" ht="37.5" customHeight="1">
      <c r="B40" s="20"/>
      <c r="C40" s="225" t="s">
        <v>95</v>
      </c>
      <c r="D40" s="228"/>
      <c r="E40" s="228"/>
      <c r="F40" s="228"/>
      <c r="G40" s="228"/>
      <c r="H40" s="228"/>
      <c r="I40" s="228"/>
      <c r="J40" s="228"/>
      <c r="K40" s="228"/>
      <c r="L40" s="228"/>
      <c r="M40" s="228"/>
      <c r="N40" s="228"/>
      <c r="O40" s="228"/>
      <c r="P40" s="228"/>
      <c r="Q40" s="228"/>
      <c r="R40" s="262"/>
    </row>
    <row r="41" spans="2:18" s="6" customFormat="1" ht="7.5" customHeight="1">
      <c r="B41" s="20"/>
      <c r="N41" s="301"/>
      <c r="O41" s="301"/>
      <c r="P41" s="301"/>
      <c r="Q41" s="301"/>
      <c r="R41" s="23"/>
    </row>
    <row r="42" spans="2:18" s="6" customFormat="1" ht="15" customHeight="1">
      <c r="B42" s="20"/>
      <c r="C42" s="15" t="s">
        <v>14</v>
      </c>
      <c r="F42" s="258" t="str">
        <f>$F$6</f>
        <v>2021-21-14-DPS - SNÍŽENÍ ENERGETICKÉ NÁROČNOSTI BUDOVY HOTELU SKALSKÝ DVŮR</v>
      </c>
      <c r="G42" s="228"/>
      <c r="H42" s="228"/>
      <c r="I42" s="228"/>
      <c r="J42" s="228"/>
      <c r="K42" s="228"/>
      <c r="L42" s="228"/>
      <c r="M42" s="228"/>
      <c r="N42" s="228"/>
      <c r="O42" s="228"/>
      <c r="P42" s="228"/>
      <c r="Q42" s="228"/>
      <c r="R42" s="23"/>
    </row>
    <row r="43" spans="2:18" s="2" customFormat="1" ht="15.75" customHeight="1">
      <c r="B43" s="10"/>
      <c r="C43" s="15" t="s">
        <v>89</v>
      </c>
      <c r="F43" s="258" t="s">
        <v>90</v>
      </c>
      <c r="G43" s="224"/>
      <c r="H43" s="224"/>
      <c r="I43" s="224"/>
      <c r="J43" s="224"/>
      <c r="K43" s="224"/>
      <c r="L43" s="224"/>
      <c r="M43" s="224"/>
      <c r="N43" s="224"/>
      <c r="O43" s="224"/>
      <c r="P43" s="224"/>
      <c r="Q43" s="224"/>
      <c r="R43" s="11"/>
    </row>
    <row r="44" spans="2:18" s="6" customFormat="1" ht="15" customHeight="1">
      <c r="B44" s="20"/>
      <c r="C44" s="14" t="s">
        <v>91</v>
      </c>
      <c r="F44" s="230" t="str">
        <f>$F$8</f>
        <v>1.1, 1.2, 1.3 - 1.1 Architektonicko-stavební řešení, 1.2 Stavebně konstrukční řešení, 1.3 Požárně bezpečnost. řešení</v>
      </c>
      <c r="G44" s="228"/>
      <c r="H44" s="228"/>
      <c r="I44" s="228"/>
      <c r="J44" s="228"/>
      <c r="K44" s="228"/>
      <c r="L44" s="228"/>
      <c r="M44" s="228"/>
      <c r="N44" s="228"/>
      <c r="O44" s="228"/>
      <c r="P44" s="228"/>
      <c r="Q44" s="228"/>
      <c r="R44" s="23"/>
    </row>
    <row r="45" spans="2:18" s="6" customFormat="1" ht="7.5" customHeight="1">
      <c r="B45" s="20"/>
      <c r="N45" s="301"/>
      <c r="O45" s="301"/>
      <c r="P45" s="301"/>
      <c r="Q45" s="301"/>
      <c r="R45" s="23"/>
    </row>
    <row r="46" spans="2:18" s="6" customFormat="1" ht="18.75" customHeight="1">
      <c r="B46" s="20"/>
      <c r="C46" s="15" t="s">
        <v>18</v>
      </c>
      <c r="F46" s="16" t="str">
        <f>$F$11</f>
        <v>Lísek, Bystřice nad Pernštejnem</v>
      </c>
      <c r="K46" s="15" t="s">
        <v>20</v>
      </c>
      <c r="M46" s="259" t="str">
        <f>IF($O$11="","",$O$11)</f>
        <v>16.03.2022</v>
      </c>
      <c r="N46" s="228"/>
      <c r="O46" s="228"/>
      <c r="P46" s="228"/>
      <c r="Q46" s="301"/>
      <c r="R46" s="23"/>
    </row>
    <row r="47" spans="2:18" s="6" customFormat="1" ht="7.5" customHeight="1">
      <c r="B47" s="20"/>
      <c r="N47" s="301"/>
      <c r="O47" s="301"/>
      <c r="P47" s="301"/>
      <c r="Q47" s="301"/>
      <c r="R47" s="23"/>
    </row>
    <row r="48" spans="2:18" s="6" customFormat="1" ht="15.75" customHeight="1">
      <c r="B48" s="20"/>
      <c r="C48" s="15" t="s">
        <v>24</v>
      </c>
      <c r="F48" s="16" t="str">
        <f>$E$14</f>
        <v>Ministerstvo zemědělství</v>
      </c>
      <c r="K48" s="15" t="s">
        <v>30</v>
      </c>
      <c r="M48" s="248" t="str">
        <f>$E$20</f>
        <v>SANTIS a.s.</v>
      </c>
      <c r="N48" s="228"/>
      <c r="O48" s="228"/>
      <c r="P48" s="228"/>
      <c r="Q48" s="228"/>
      <c r="R48" s="23"/>
    </row>
    <row r="49" spans="2:18" s="6" customFormat="1" ht="15" customHeight="1">
      <c r="B49" s="20"/>
      <c r="C49" s="15" t="s">
        <v>28</v>
      </c>
      <c r="F49" s="16" t="str">
        <f>IF($E$17="","",$E$17)</f>
        <v>Dle výběrového řízení</v>
      </c>
      <c r="N49" s="301"/>
      <c r="O49" s="301"/>
      <c r="P49" s="301"/>
      <c r="Q49" s="301"/>
      <c r="R49" s="23"/>
    </row>
    <row r="50" spans="2:18" s="6" customFormat="1" ht="11.25" customHeight="1">
      <c r="B50" s="20"/>
      <c r="N50" s="301"/>
      <c r="O50" s="301"/>
      <c r="P50" s="301"/>
      <c r="Q50" s="301"/>
      <c r="R50" s="23"/>
    </row>
    <row r="51" spans="2:18" s="6" customFormat="1" ht="30" customHeight="1">
      <c r="B51" s="20"/>
      <c r="C51" s="263" t="s">
        <v>96</v>
      </c>
      <c r="D51" s="264"/>
      <c r="E51" s="264"/>
      <c r="F51" s="264"/>
      <c r="G51" s="264"/>
      <c r="H51" s="29"/>
      <c r="I51" s="29"/>
      <c r="J51" s="29"/>
      <c r="K51" s="29"/>
      <c r="L51" s="29"/>
      <c r="M51" s="29"/>
      <c r="N51" s="319" t="s">
        <v>97</v>
      </c>
      <c r="O51" s="320"/>
      <c r="P51" s="320"/>
      <c r="Q51" s="320"/>
      <c r="R51" s="33"/>
    </row>
    <row r="52" spans="2:18" s="6" customFormat="1" ht="11.25" customHeight="1">
      <c r="B52" s="20"/>
      <c r="N52" s="301"/>
      <c r="O52" s="301"/>
      <c r="P52" s="301"/>
      <c r="Q52" s="301"/>
      <c r="R52" s="23"/>
    </row>
    <row r="53" spans="2:47" s="6" customFormat="1" ht="30" customHeight="1">
      <c r="B53" s="20"/>
      <c r="C53" s="52" t="s">
        <v>98</v>
      </c>
      <c r="N53" s="313">
        <f>ROUNDUP($N$88,2)</f>
        <v>0</v>
      </c>
      <c r="O53" s="307"/>
      <c r="P53" s="307"/>
      <c r="Q53" s="307"/>
      <c r="R53" s="23"/>
      <c r="AU53" s="6" t="s">
        <v>99</v>
      </c>
    </row>
    <row r="54" spans="2:18" s="58" customFormat="1" ht="25.5" customHeight="1">
      <c r="B54" s="86"/>
      <c r="D54" s="87" t="s">
        <v>100</v>
      </c>
      <c r="N54" s="314">
        <f>ROUNDUP($N$89,2)</f>
        <v>0</v>
      </c>
      <c r="O54" s="315"/>
      <c r="P54" s="315"/>
      <c r="Q54" s="315"/>
      <c r="R54" s="88"/>
    </row>
    <row r="55" spans="2:18" s="67" customFormat="1" ht="21" customHeight="1">
      <c r="B55" s="89"/>
      <c r="D55" s="69" t="s">
        <v>101</v>
      </c>
      <c r="N55" s="316">
        <f>ROUNDUP($N$90,2)</f>
        <v>0</v>
      </c>
      <c r="O55" s="315"/>
      <c r="P55" s="315"/>
      <c r="Q55" s="315"/>
      <c r="R55" s="90"/>
    </row>
    <row r="56" spans="2:18" s="67" customFormat="1" ht="21" customHeight="1">
      <c r="B56" s="89"/>
      <c r="D56" s="69" t="s">
        <v>102</v>
      </c>
      <c r="N56" s="316">
        <f>ROUNDUP($N$111,2)</f>
        <v>0</v>
      </c>
      <c r="O56" s="315"/>
      <c r="P56" s="315"/>
      <c r="Q56" s="315"/>
      <c r="R56" s="90"/>
    </row>
    <row r="57" spans="2:18" s="67" customFormat="1" ht="21" customHeight="1">
      <c r="B57" s="89"/>
      <c r="D57" s="69" t="s">
        <v>103</v>
      </c>
      <c r="N57" s="316">
        <f>ROUNDUP($N$223,2)</f>
        <v>0</v>
      </c>
      <c r="O57" s="315"/>
      <c r="P57" s="315"/>
      <c r="Q57" s="315"/>
      <c r="R57" s="90"/>
    </row>
    <row r="58" spans="2:18" s="67" customFormat="1" ht="21" customHeight="1">
      <c r="B58" s="89"/>
      <c r="D58" s="69" t="s">
        <v>104</v>
      </c>
      <c r="N58" s="316">
        <f>ROUNDUP($N$401,2)</f>
        <v>0</v>
      </c>
      <c r="O58" s="315"/>
      <c r="P58" s="315"/>
      <c r="Q58" s="315"/>
      <c r="R58" s="90"/>
    </row>
    <row r="59" spans="2:18" s="58" customFormat="1" ht="25.5" customHeight="1">
      <c r="B59" s="86"/>
      <c r="D59" s="87" t="s">
        <v>105</v>
      </c>
      <c r="N59" s="314">
        <f>ROUNDUP($N$439,2)</f>
        <v>0</v>
      </c>
      <c r="O59" s="315"/>
      <c r="P59" s="315"/>
      <c r="Q59" s="315"/>
      <c r="R59" s="88"/>
    </row>
    <row r="60" spans="2:18" s="67" customFormat="1" ht="21" customHeight="1">
      <c r="B60" s="89"/>
      <c r="D60" s="69" t="s">
        <v>106</v>
      </c>
      <c r="N60" s="316">
        <f>ROUNDUP($N$440,2)</f>
        <v>0</v>
      </c>
      <c r="O60" s="315"/>
      <c r="P60" s="315"/>
      <c r="Q60" s="315"/>
      <c r="R60" s="90"/>
    </row>
    <row r="61" spans="2:18" s="67" customFormat="1" ht="21" customHeight="1">
      <c r="B61" s="89"/>
      <c r="D61" s="69" t="s">
        <v>107</v>
      </c>
      <c r="N61" s="316">
        <f>ROUNDUP($N$542,2)</f>
        <v>0</v>
      </c>
      <c r="O61" s="315"/>
      <c r="P61" s="315"/>
      <c r="Q61" s="315"/>
      <c r="R61" s="90"/>
    </row>
    <row r="62" spans="2:18" s="67" customFormat="1" ht="15.75" customHeight="1">
      <c r="B62" s="89"/>
      <c r="D62" s="69" t="s">
        <v>108</v>
      </c>
      <c r="N62" s="316">
        <f>ROUNDUP($N$708,2)</f>
        <v>0</v>
      </c>
      <c r="O62" s="315"/>
      <c r="P62" s="315"/>
      <c r="Q62" s="315"/>
      <c r="R62" s="90"/>
    </row>
    <row r="63" spans="2:18" s="67" customFormat="1" ht="15.75" customHeight="1">
      <c r="B63" s="89"/>
      <c r="D63" s="69" t="s">
        <v>109</v>
      </c>
      <c r="N63" s="316">
        <f>ROUNDUP($N$748,2)</f>
        <v>0</v>
      </c>
      <c r="O63" s="315"/>
      <c r="P63" s="315"/>
      <c r="Q63" s="315"/>
      <c r="R63" s="90"/>
    </row>
    <row r="64" spans="2:18" s="67" customFormat="1" ht="21" customHeight="1">
      <c r="B64" s="89"/>
      <c r="D64" s="69" t="s">
        <v>110</v>
      </c>
      <c r="N64" s="316">
        <f>ROUNDUP($N$779,2)</f>
        <v>0</v>
      </c>
      <c r="O64" s="315"/>
      <c r="P64" s="315"/>
      <c r="Q64" s="315"/>
      <c r="R64" s="90"/>
    </row>
    <row r="65" spans="2:18" s="67" customFormat="1" ht="21" customHeight="1">
      <c r="B65" s="89"/>
      <c r="D65" s="69" t="s">
        <v>111</v>
      </c>
      <c r="N65" s="316">
        <f>ROUNDUP($N$815,2)</f>
        <v>0</v>
      </c>
      <c r="O65" s="315"/>
      <c r="P65" s="315"/>
      <c r="Q65" s="315"/>
      <c r="R65" s="90"/>
    </row>
    <row r="66" spans="2:18" s="67" customFormat="1" ht="21" customHeight="1">
      <c r="B66" s="89"/>
      <c r="D66" s="69" t="s">
        <v>112</v>
      </c>
      <c r="N66" s="316">
        <f>ROUNDUP($N$854,2)</f>
        <v>0</v>
      </c>
      <c r="O66" s="315"/>
      <c r="P66" s="315"/>
      <c r="Q66" s="315"/>
      <c r="R66" s="90"/>
    </row>
    <row r="67" spans="2:18" s="67" customFormat="1" ht="21" customHeight="1">
      <c r="B67" s="89"/>
      <c r="D67" s="69" t="s">
        <v>113</v>
      </c>
      <c r="N67" s="316">
        <f>ROUNDUP($N$873,2)</f>
        <v>0</v>
      </c>
      <c r="O67" s="315"/>
      <c r="P67" s="315"/>
      <c r="Q67" s="315"/>
      <c r="R67" s="90"/>
    </row>
    <row r="68" spans="2:18" s="67" customFormat="1" ht="21" customHeight="1">
      <c r="B68" s="89"/>
      <c r="D68" s="69" t="s">
        <v>114</v>
      </c>
      <c r="N68" s="316">
        <f>ROUNDUP($N$891,2)</f>
        <v>0</v>
      </c>
      <c r="O68" s="315"/>
      <c r="P68" s="315"/>
      <c r="Q68" s="315"/>
      <c r="R68" s="90"/>
    </row>
    <row r="69" spans="2:18" s="67" customFormat="1" ht="21" customHeight="1">
      <c r="B69" s="89"/>
      <c r="D69" s="69" t="s">
        <v>115</v>
      </c>
      <c r="N69" s="316">
        <f>ROUNDUP($N$922,2)</f>
        <v>0</v>
      </c>
      <c r="O69" s="315"/>
      <c r="P69" s="315"/>
      <c r="Q69" s="315"/>
      <c r="R69" s="90"/>
    </row>
    <row r="70" spans="2:18" s="6" customFormat="1" ht="22.5" customHeight="1">
      <c r="B70" s="20"/>
      <c r="N70" s="301"/>
      <c r="O70" s="301"/>
      <c r="P70" s="301"/>
      <c r="Q70" s="301"/>
      <c r="R70" s="23"/>
    </row>
    <row r="71" spans="2:18" s="6" customFormat="1" ht="7.5" customHeight="1">
      <c r="B71" s="34"/>
      <c r="C71" s="35"/>
      <c r="D71" s="35"/>
      <c r="E71" s="35"/>
      <c r="F71" s="35"/>
      <c r="G71" s="35"/>
      <c r="H71" s="35"/>
      <c r="I71" s="35"/>
      <c r="J71" s="35"/>
      <c r="K71" s="35"/>
      <c r="L71" s="35"/>
      <c r="M71" s="35"/>
      <c r="N71" s="311"/>
      <c r="O71" s="311"/>
      <c r="P71" s="311"/>
      <c r="Q71" s="311"/>
      <c r="R71" s="36"/>
    </row>
    <row r="75" spans="2:19" s="6" customFormat="1" ht="7.5" customHeight="1">
      <c r="B75" s="37"/>
      <c r="C75" s="38"/>
      <c r="D75" s="38"/>
      <c r="E75" s="38"/>
      <c r="F75" s="38"/>
      <c r="G75" s="38"/>
      <c r="H75" s="38"/>
      <c r="I75" s="38"/>
      <c r="J75" s="38"/>
      <c r="K75" s="38"/>
      <c r="L75" s="38"/>
      <c r="M75" s="38"/>
      <c r="N75" s="312"/>
      <c r="O75" s="312"/>
      <c r="P75" s="312"/>
      <c r="Q75" s="312"/>
      <c r="R75" s="38"/>
      <c r="S75" s="20"/>
    </row>
    <row r="76" spans="2:19" s="6" customFormat="1" ht="37.5" customHeight="1">
      <c r="B76" s="20"/>
      <c r="C76" s="225" t="s">
        <v>116</v>
      </c>
      <c r="D76" s="228"/>
      <c r="E76" s="228"/>
      <c r="F76" s="228"/>
      <c r="G76" s="228"/>
      <c r="H76" s="228"/>
      <c r="I76" s="228"/>
      <c r="J76" s="228"/>
      <c r="K76" s="228"/>
      <c r="L76" s="228"/>
      <c r="M76" s="228"/>
      <c r="N76" s="228"/>
      <c r="O76" s="228"/>
      <c r="P76" s="228"/>
      <c r="Q76" s="228"/>
      <c r="R76" s="228"/>
      <c r="S76" s="20"/>
    </row>
    <row r="77" spans="2:19" s="6" customFormat="1" ht="7.5" customHeight="1">
      <c r="B77" s="20"/>
      <c r="N77" s="301"/>
      <c r="O77" s="301"/>
      <c r="P77" s="301"/>
      <c r="Q77" s="301"/>
      <c r="S77" s="20"/>
    </row>
    <row r="78" spans="2:19" s="6" customFormat="1" ht="15" customHeight="1">
      <c r="B78" s="20"/>
      <c r="C78" s="15" t="s">
        <v>14</v>
      </c>
      <c r="F78" s="258" t="str">
        <f>$F$6</f>
        <v>2021-21-14-DPS - SNÍŽENÍ ENERGETICKÉ NÁROČNOSTI BUDOVY HOTELU SKALSKÝ DVŮR</v>
      </c>
      <c r="G78" s="228"/>
      <c r="H78" s="228"/>
      <c r="I78" s="228"/>
      <c r="J78" s="228"/>
      <c r="K78" s="228"/>
      <c r="L78" s="228"/>
      <c r="M78" s="228"/>
      <c r="N78" s="228"/>
      <c r="O78" s="228"/>
      <c r="P78" s="228"/>
      <c r="Q78" s="228"/>
      <c r="S78" s="20"/>
    </row>
    <row r="79" spans="2:19" s="2" customFormat="1" ht="15.75" customHeight="1">
      <c r="B79" s="10"/>
      <c r="C79" s="15" t="s">
        <v>89</v>
      </c>
      <c r="F79" s="258" t="s">
        <v>90</v>
      </c>
      <c r="G79" s="224"/>
      <c r="H79" s="224"/>
      <c r="I79" s="224"/>
      <c r="J79" s="224"/>
      <c r="K79" s="224"/>
      <c r="L79" s="224"/>
      <c r="M79" s="224"/>
      <c r="N79" s="224"/>
      <c r="O79" s="224"/>
      <c r="P79" s="224"/>
      <c r="Q79" s="224"/>
      <c r="S79" s="10"/>
    </row>
    <row r="80" spans="2:19" s="6" customFormat="1" ht="15" customHeight="1">
      <c r="B80" s="20"/>
      <c r="C80" s="14" t="s">
        <v>91</v>
      </c>
      <c r="F80" s="230" t="str">
        <f>$F$8</f>
        <v>1.1, 1.2, 1.3 - 1.1 Architektonicko-stavební řešení, 1.2 Stavebně konstrukční řešení, 1.3 Požárně bezpečnost. řešení</v>
      </c>
      <c r="G80" s="228"/>
      <c r="H80" s="228"/>
      <c r="I80" s="228"/>
      <c r="J80" s="228"/>
      <c r="K80" s="228"/>
      <c r="L80" s="228"/>
      <c r="M80" s="228"/>
      <c r="N80" s="228"/>
      <c r="O80" s="228"/>
      <c r="P80" s="228"/>
      <c r="Q80" s="228"/>
      <c r="S80" s="20"/>
    </row>
    <row r="81" spans="2:19" s="6" customFormat="1" ht="7.5" customHeight="1">
      <c r="B81" s="20"/>
      <c r="N81" s="301"/>
      <c r="O81" s="301"/>
      <c r="P81" s="301"/>
      <c r="Q81" s="301"/>
      <c r="S81" s="20"/>
    </row>
    <row r="82" spans="2:19" s="6" customFormat="1" ht="18.75" customHeight="1">
      <c r="B82" s="20"/>
      <c r="C82" s="15" t="s">
        <v>18</v>
      </c>
      <c r="F82" s="16" t="str">
        <f>$F$11</f>
        <v>Lísek, Bystřice nad Pernštejnem</v>
      </c>
      <c r="K82" s="15" t="s">
        <v>20</v>
      </c>
      <c r="M82" s="259" t="str">
        <f>IF($O$11="","",$O$11)</f>
        <v>16.03.2022</v>
      </c>
      <c r="N82" s="228"/>
      <c r="O82" s="228"/>
      <c r="P82" s="228"/>
      <c r="Q82" s="301"/>
      <c r="S82" s="20"/>
    </row>
    <row r="83" spans="2:19" s="6" customFormat="1" ht="7.5" customHeight="1">
      <c r="B83" s="20"/>
      <c r="N83" s="301"/>
      <c r="O83" s="301"/>
      <c r="P83" s="301"/>
      <c r="Q83" s="301"/>
      <c r="S83" s="20"/>
    </row>
    <row r="84" spans="2:19" s="6" customFormat="1" ht="15.75" customHeight="1">
      <c r="B84" s="20"/>
      <c r="C84" s="15" t="s">
        <v>24</v>
      </c>
      <c r="F84" s="16" t="str">
        <f>$E$14</f>
        <v>Ministerstvo zemědělství</v>
      </c>
      <c r="K84" s="15" t="s">
        <v>30</v>
      </c>
      <c r="M84" s="248" t="str">
        <f>$E$20</f>
        <v>SANTIS a.s.</v>
      </c>
      <c r="N84" s="228"/>
      <c r="O84" s="228"/>
      <c r="P84" s="228"/>
      <c r="Q84" s="228"/>
      <c r="S84" s="20"/>
    </row>
    <row r="85" spans="2:19" s="6" customFormat="1" ht="15" customHeight="1">
      <c r="B85" s="20"/>
      <c r="C85" s="15" t="s">
        <v>28</v>
      </c>
      <c r="F85" s="16" t="str">
        <f>IF($E$17="","",$E$17)</f>
        <v>Dle výběrového řízení</v>
      </c>
      <c r="N85" s="301"/>
      <c r="O85" s="301"/>
      <c r="P85" s="301"/>
      <c r="Q85" s="301"/>
      <c r="S85" s="20"/>
    </row>
    <row r="86" spans="2:19" s="6" customFormat="1" ht="11.25" customHeight="1">
      <c r="B86" s="20"/>
      <c r="N86" s="301"/>
      <c r="O86" s="301"/>
      <c r="P86" s="301"/>
      <c r="Q86" s="301"/>
      <c r="S86" s="20"/>
    </row>
    <row r="87" spans="2:27" s="91" customFormat="1" ht="30" customHeight="1">
      <c r="B87" s="92"/>
      <c r="C87" s="93" t="s">
        <v>117</v>
      </c>
      <c r="D87" s="94" t="s">
        <v>51</v>
      </c>
      <c r="E87" s="94" t="s">
        <v>47</v>
      </c>
      <c r="F87" s="267" t="s">
        <v>118</v>
      </c>
      <c r="G87" s="268"/>
      <c r="H87" s="268"/>
      <c r="I87" s="268"/>
      <c r="J87" s="94" t="s">
        <v>119</v>
      </c>
      <c r="K87" s="94" t="s">
        <v>120</v>
      </c>
      <c r="L87" s="267" t="s">
        <v>121</v>
      </c>
      <c r="M87" s="268"/>
      <c r="N87" s="325" t="s">
        <v>122</v>
      </c>
      <c r="O87" s="326"/>
      <c r="P87" s="326"/>
      <c r="Q87" s="326"/>
      <c r="R87" s="95" t="s">
        <v>123</v>
      </c>
      <c r="S87" s="92"/>
      <c r="T87" s="47" t="s">
        <v>124</v>
      </c>
      <c r="U87" s="48" t="s">
        <v>35</v>
      </c>
      <c r="V87" s="48" t="s">
        <v>125</v>
      </c>
      <c r="W87" s="48" t="s">
        <v>126</v>
      </c>
      <c r="X87" s="48" t="s">
        <v>127</v>
      </c>
      <c r="Y87" s="48" t="s">
        <v>128</v>
      </c>
      <c r="Z87" s="48" t="s">
        <v>129</v>
      </c>
      <c r="AA87" s="49" t="s">
        <v>130</v>
      </c>
    </row>
    <row r="88" spans="2:63" s="6" customFormat="1" ht="30" customHeight="1">
      <c r="B88" s="20"/>
      <c r="C88" s="52" t="s">
        <v>98</v>
      </c>
      <c r="N88" s="317">
        <f>$BK$88</f>
        <v>0</v>
      </c>
      <c r="O88" s="307"/>
      <c r="P88" s="307"/>
      <c r="Q88" s="307"/>
      <c r="S88" s="20"/>
      <c r="T88" s="51"/>
      <c r="U88" s="42"/>
      <c r="V88" s="42"/>
      <c r="W88" s="96">
        <f>$W$89+$W$439</f>
        <v>0</v>
      </c>
      <c r="X88" s="42"/>
      <c r="Y88" s="96">
        <f>$Y$89+$Y$439</f>
        <v>669.32443936</v>
      </c>
      <c r="Z88" s="42"/>
      <c r="AA88" s="97">
        <f>$AA$89+$AA$439</f>
        <v>251.22390000000001</v>
      </c>
      <c r="AT88" s="6" t="s">
        <v>65</v>
      </c>
      <c r="AU88" s="6" t="s">
        <v>99</v>
      </c>
      <c r="BK88" s="98">
        <f>$BK$89+$BK$439</f>
        <v>0</v>
      </c>
    </row>
    <row r="89" spans="2:63" s="99" customFormat="1" ht="37.5" customHeight="1">
      <c r="B89" s="100"/>
      <c r="D89" s="101" t="s">
        <v>100</v>
      </c>
      <c r="N89" s="296">
        <f>$BK$89</f>
        <v>0</v>
      </c>
      <c r="O89" s="297"/>
      <c r="P89" s="297"/>
      <c r="Q89" s="297"/>
      <c r="S89" s="100"/>
      <c r="T89" s="103"/>
      <c r="W89" s="104">
        <f>$W$90+$W$111+$W$223+$W$401</f>
        <v>0</v>
      </c>
      <c r="Y89" s="104">
        <f>$Y$90+$Y$111+$Y$223+$Y$401</f>
        <v>650.8330572</v>
      </c>
      <c r="AA89" s="105">
        <f>$AA$90+$AA$111+$AA$223+$AA$401</f>
        <v>250.90890000000002</v>
      </c>
      <c r="AR89" s="102" t="s">
        <v>17</v>
      </c>
      <c r="AT89" s="102" t="s">
        <v>65</v>
      </c>
      <c r="AU89" s="102" t="s">
        <v>66</v>
      </c>
      <c r="AY89" s="102" t="s">
        <v>131</v>
      </c>
      <c r="BK89" s="106">
        <f>$BK$90+$BK$111+$BK$223+$BK$401</f>
        <v>0</v>
      </c>
    </row>
    <row r="90" spans="2:63" s="99" customFormat="1" ht="21" customHeight="1">
      <c r="B90" s="100"/>
      <c r="D90" s="107" t="s">
        <v>101</v>
      </c>
      <c r="N90" s="298">
        <f>$BK$90</f>
        <v>0</v>
      </c>
      <c r="O90" s="297"/>
      <c r="P90" s="297"/>
      <c r="Q90" s="297"/>
      <c r="S90" s="100"/>
      <c r="T90" s="103"/>
      <c r="W90" s="104">
        <f>SUM($W$91:$W$110)</f>
        <v>0</v>
      </c>
      <c r="Y90" s="104">
        <f>SUM($Y$91:$Y$110)</f>
        <v>11.385989</v>
      </c>
      <c r="AA90" s="105">
        <f>SUM($AA$91:$AA$110)</f>
        <v>0</v>
      </c>
      <c r="AR90" s="102" t="s">
        <v>17</v>
      </c>
      <c r="AT90" s="102" t="s">
        <v>65</v>
      </c>
      <c r="AU90" s="102" t="s">
        <v>17</v>
      </c>
      <c r="AY90" s="102" t="s">
        <v>131</v>
      </c>
      <c r="BK90" s="106">
        <f>SUM($BK$91:$BK$110)</f>
        <v>0</v>
      </c>
    </row>
    <row r="91" spans="2:63" s="6" customFormat="1" ht="27" customHeight="1">
      <c r="B91" s="20"/>
      <c r="C91" s="108" t="s">
        <v>17</v>
      </c>
      <c r="D91" s="108" t="s">
        <v>132</v>
      </c>
      <c r="E91" s="109" t="s">
        <v>133</v>
      </c>
      <c r="F91" s="269" t="s">
        <v>134</v>
      </c>
      <c r="G91" s="270"/>
      <c r="H91" s="270"/>
      <c r="I91" s="270"/>
      <c r="J91" s="111" t="s">
        <v>135</v>
      </c>
      <c r="K91" s="112">
        <v>4.932</v>
      </c>
      <c r="L91" s="271"/>
      <c r="M91" s="270"/>
      <c r="N91" s="299">
        <f>ROUND($L$91*$K$91,2)</f>
        <v>0</v>
      </c>
      <c r="O91" s="300"/>
      <c r="P91" s="300"/>
      <c r="Q91" s="300"/>
      <c r="R91" s="110" t="s">
        <v>136</v>
      </c>
      <c r="S91" s="20"/>
      <c r="T91" s="113"/>
      <c r="U91" s="114" t="s">
        <v>36</v>
      </c>
      <c r="X91" s="115">
        <v>2.25635</v>
      </c>
      <c r="Y91" s="115">
        <f>$X$91*$K$91</f>
        <v>11.1283182</v>
      </c>
      <c r="Z91" s="115">
        <v>0</v>
      </c>
      <c r="AA91" s="116">
        <f>$Z$91*$K$91</f>
        <v>0</v>
      </c>
      <c r="AR91" s="79" t="s">
        <v>137</v>
      </c>
      <c r="AT91" s="79" t="s">
        <v>132</v>
      </c>
      <c r="AU91" s="79" t="s">
        <v>75</v>
      </c>
      <c r="AY91" s="6" t="s">
        <v>131</v>
      </c>
      <c r="BE91" s="117">
        <f>IF($U$91="základní",$N$91,0)</f>
        <v>0</v>
      </c>
      <c r="BF91" s="117">
        <f>IF($U$91="snížená",$N$91,0)</f>
        <v>0</v>
      </c>
      <c r="BG91" s="117">
        <f>IF($U$91="zákl. přenesená",$N$91,0)</f>
        <v>0</v>
      </c>
      <c r="BH91" s="117">
        <f>IF($U$91="sníž. přenesená",$N$91,0)</f>
        <v>0</v>
      </c>
      <c r="BI91" s="117">
        <f>IF($U$91="nulová",$N$91,0)</f>
        <v>0</v>
      </c>
      <c r="BJ91" s="79" t="s">
        <v>17</v>
      </c>
      <c r="BK91" s="117">
        <f>ROUND($L$91*$K$91,2)</f>
        <v>0</v>
      </c>
    </row>
    <row r="92" spans="2:47" s="6" customFormat="1" ht="27" customHeight="1">
      <c r="B92" s="20"/>
      <c r="F92" s="272" t="s">
        <v>138</v>
      </c>
      <c r="G92" s="228"/>
      <c r="H92" s="228"/>
      <c r="I92" s="228"/>
      <c r="J92" s="228"/>
      <c r="K92" s="228"/>
      <c r="L92" s="228"/>
      <c r="M92" s="228"/>
      <c r="N92" s="228"/>
      <c r="O92" s="228"/>
      <c r="P92" s="228"/>
      <c r="Q92" s="228"/>
      <c r="R92" s="228"/>
      <c r="S92" s="20"/>
      <c r="T92" s="44"/>
      <c r="AA92" s="45"/>
      <c r="AT92" s="6" t="s">
        <v>139</v>
      </c>
      <c r="AU92" s="6" t="s">
        <v>75</v>
      </c>
    </row>
    <row r="93" spans="2:47" s="6" customFormat="1" ht="74.25" customHeight="1">
      <c r="B93" s="20"/>
      <c r="F93" s="273" t="s">
        <v>140</v>
      </c>
      <c r="G93" s="228"/>
      <c r="H93" s="228"/>
      <c r="I93" s="228"/>
      <c r="J93" s="228"/>
      <c r="K93" s="228"/>
      <c r="L93" s="228"/>
      <c r="M93" s="228"/>
      <c r="N93" s="228"/>
      <c r="O93" s="228"/>
      <c r="P93" s="228"/>
      <c r="Q93" s="228"/>
      <c r="R93" s="228"/>
      <c r="S93" s="20"/>
      <c r="T93" s="44"/>
      <c r="AA93" s="45"/>
      <c r="AT93" s="6" t="s">
        <v>141</v>
      </c>
      <c r="AU93" s="6" t="s">
        <v>75</v>
      </c>
    </row>
    <row r="94" spans="2:51" s="6" customFormat="1" ht="15.75" customHeight="1">
      <c r="B94" s="118"/>
      <c r="E94" s="119"/>
      <c r="F94" s="274" t="s">
        <v>142</v>
      </c>
      <c r="G94" s="275"/>
      <c r="H94" s="275"/>
      <c r="I94" s="275"/>
      <c r="K94" s="119"/>
      <c r="N94" s="301"/>
      <c r="O94" s="301"/>
      <c r="P94" s="301"/>
      <c r="Q94" s="301"/>
      <c r="S94" s="118"/>
      <c r="T94" s="120"/>
      <c r="AA94" s="121"/>
      <c r="AT94" s="119" t="s">
        <v>143</v>
      </c>
      <c r="AU94" s="119" t="s">
        <v>75</v>
      </c>
      <c r="AV94" s="119" t="s">
        <v>17</v>
      </c>
      <c r="AW94" s="119" t="s">
        <v>99</v>
      </c>
      <c r="AX94" s="119" t="s">
        <v>66</v>
      </c>
      <c r="AY94" s="119" t="s">
        <v>131</v>
      </c>
    </row>
    <row r="95" spans="2:51" s="6" customFormat="1" ht="15.75" customHeight="1">
      <c r="B95" s="122"/>
      <c r="E95" s="123"/>
      <c r="F95" s="276" t="s">
        <v>144</v>
      </c>
      <c r="G95" s="277"/>
      <c r="H95" s="277"/>
      <c r="I95" s="277"/>
      <c r="K95" s="124">
        <v>0.693</v>
      </c>
      <c r="N95" s="301"/>
      <c r="O95" s="301"/>
      <c r="P95" s="301"/>
      <c r="Q95" s="301"/>
      <c r="S95" s="122"/>
      <c r="T95" s="125"/>
      <c r="AA95" s="126"/>
      <c r="AT95" s="123" t="s">
        <v>143</v>
      </c>
      <c r="AU95" s="123" t="s">
        <v>75</v>
      </c>
      <c r="AV95" s="123" t="s">
        <v>75</v>
      </c>
      <c r="AW95" s="123" t="s">
        <v>99</v>
      </c>
      <c r="AX95" s="123" t="s">
        <v>66</v>
      </c>
      <c r="AY95" s="123" t="s">
        <v>131</v>
      </c>
    </row>
    <row r="96" spans="2:51" s="6" customFormat="1" ht="15.75" customHeight="1">
      <c r="B96" s="122"/>
      <c r="E96" s="123"/>
      <c r="F96" s="276" t="s">
        <v>145</v>
      </c>
      <c r="G96" s="277"/>
      <c r="H96" s="277"/>
      <c r="I96" s="277"/>
      <c r="K96" s="124">
        <v>4.239</v>
      </c>
      <c r="N96" s="301"/>
      <c r="O96" s="301"/>
      <c r="P96" s="301"/>
      <c r="Q96" s="301"/>
      <c r="S96" s="122"/>
      <c r="T96" s="125"/>
      <c r="AA96" s="126"/>
      <c r="AT96" s="123" t="s">
        <v>143</v>
      </c>
      <c r="AU96" s="123" t="s">
        <v>75</v>
      </c>
      <c r="AV96" s="123" t="s">
        <v>75</v>
      </c>
      <c r="AW96" s="123" t="s">
        <v>99</v>
      </c>
      <c r="AX96" s="123" t="s">
        <v>66</v>
      </c>
      <c r="AY96" s="123" t="s">
        <v>131</v>
      </c>
    </row>
    <row r="97" spans="2:51" s="6" customFormat="1" ht="15.75" customHeight="1">
      <c r="B97" s="127"/>
      <c r="E97" s="128"/>
      <c r="F97" s="278" t="s">
        <v>146</v>
      </c>
      <c r="G97" s="279"/>
      <c r="H97" s="279"/>
      <c r="I97" s="279"/>
      <c r="K97" s="129">
        <v>4.932</v>
      </c>
      <c r="N97" s="301"/>
      <c r="O97" s="301"/>
      <c r="P97" s="301"/>
      <c r="Q97" s="301"/>
      <c r="S97" s="127"/>
      <c r="T97" s="130"/>
      <c r="AA97" s="131"/>
      <c r="AT97" s="128" t="s">
        <v>143</v>
      </c>
      <c r="AU97" s="128" t="s">
        <v>75</v>
      </c>
      <c r="AV97" s="128" t="s">
        <v>137</v>
      </c>
      <c r="AW97" s="128" t="s">
        <v>99</v>
      </c>
      <c r="AX97" s="128" t="s">
        <v>17</v>
      </c>
      <c r="AY97" s="128" t="s">
        <v>131</v>
      </c>
    </row>
    <row r="98" spans="2:63" s="6" customFormat="1" ht="15.75" customHeight="1">
      <c r="B98" s="20"/>
      <c r="C98" s="108" t="s">
        <v>75</v>
      </c>
      <c r="D98" s="108" t="s">
        <v>132</v>
      </c>
      <c r="E98" s="109" t="s">
        <v>147</v>
      </c>
      <c r="F98" s="269" t="s">
        <v>148</v>
      </c>
      <c r="G98" s="270"/>
      <c r="H98" s="270"/>
      <c r="I98" s="270"/>
      <c r="J98" s="111" t="s">
        <v>149</v>
      </c>
      <c r="K98" s="112">
        <v>21.92</v>
      </c>
      <c r="L98" s="271"/>
      <c r="M98" s="270"/>
      <c r="N98" s="299">
        <f>ROUND($L$98*$K$98,2)</f>
        <v>0</v>
      </c>
      <c r="O98" s="300"/>
      <c r="P98" s="300"/>
      <c r="Q98" s="300"/>
      <c r="R98" s="110" t="s">
        <v>136</v>
      </c>
      <c r="S98" s="20"/>
      <c r="T98" s="113"/>
      <c r="U98" s="114" t="s">
        <v>36</v>
      </c>
      <c r="X98" s="115">
        <v>0.00449</v>
      </c>
      <c r="Y98" s="115">
        <f>$X$98*$K$98</f>
        <v>0.0984208</v>
      </c>
      <c r="Z98" s="115">
        <v>0</v>
      </c>
      <c r="AA98" s="116">
        <f>$Z$98*$K$98</f>
        <v>0</v>
      </c>
      <c r="AR98" s="79" t="s">
        <v>137</v>
      </c>
      <c r="AT98" s="79" t="s">
        <v>132</v>
      </c>
      <c r="AU98" s="79" t="s">
        <v>75</v>
      </c>
      <c r="AY98" s="6" t="s">
        <v>131</v>
      </c>
      <c r="BE98" s="117">
        <f>IF($U$98="základní",$N$98,0)</f>
        <v>0</v>
      </c>
      <c r="BF98" s="117">
        <f>IF($U$98="snížená",$N$98,0)</f>
        <v>0</v>
      </c>
      <c r="BG98" s="117">
        <f>IF($U$98="zákl. přenesená",$N$98,0)</f>
        <v>0</v>
      </c>
      <c r="BH98" s="117">
        <f>IF($U$98="sníž. přenesená",$N$98,0)</f>
        <v>0</v>
      </c>
      <c r="BI98" s="117">
        <f>IF($U$98="nulová",$N$98,0)</f>
        <v>0</v>
      </c>
      <c r="BJ98" s="79" t="s">
        <v>17</v>
      </c>
      <c r="BK98" s="117">
        <f>ROUND($L$98*$K$98,2)</f>
        <v>0</v>
      </c>
    </row>
    <row r="99" spans="2:47" s="6" customFormat="1" ht="27" customHeight="1">
      <c r="B99" s="20"/>
      <c r="F99" s="272" t="s">
        <v>150</v>
      </c>
      <c r="G99" s="228"/>
      <c r="H99" s="228"/>
      <c r="I99" s="228"/>
      <c r="J99" s="228"/>
      <c r="K99" s="228"/>
      <c r="L99" s="228"/>
      <c r="M99" s="228"/>
      <c r="N99" s="228"/>
      <c r="O99" s="228"/>
      <c r="P99" s="228"/>
      <c r="Q99" s="228"/>
      <c r="R99" s="228"/>
      <c r="S99" s="20"/>
      <c r="T99" s="44"/>
      <c r="AA99" s="45"/>
      <c r="AT99" s="6" t="s">
        <v>139</v>
      </c>
      <c r="AU99" s="6" t="s">
        <v>75</v>
      </c>
    </row>
    <row r="100" spans="2:47" s="6" customFormat="1" ht="50.25" customHeight="1">
      <c r="B100" s="20"/>
      <c r="F100" s="273" t="s">
        <v>151</v>
      </c>
      <c r="G100" s="228"/>
      <c r="H100" s="228"/>
      <c r="I100" s="228"/>
      <c r="J100" s="228"/>
      <c r="K100" s="228"/>
      <c r="L100" s="228"/>
      <c r="M100" s="228"/>
      <c r="N100" s="228"/>
      <c r="O100" s="228"/>
      <c r="P100" s="228"/>
      <c r="Q100" s="228"/>
      <c r="R100" s="228"/>
      <c r="S100" s="20"/>
      <c r="T100" s="44"/>
      <c r="AA100" s="45"/>
      <c r="AT100" s="6" t="s">
        <v>141</v>
      </c>
      <c r="AU100" s="6" t="s">
        <v>75</v>
      </c>
    </row>
    <row r="101" spans="2:51" s="6" customFormat="1" ht="15.75" customHeight="1">
      <c r="B101" s="118"/>
      <c r="E101" s="119"/>
      <c r="F101" s="274" t="s">
        <v>142</v>
      </c>
      <c r="G101" s="275"/>
      <c r="H101" s="275"/>
      <c r="I101" s="275"/>
      <c r="K101" s="119"/>
      <c r="N101" s="301"/>
      <c r="O101" s="301"/>
      <c r="P101" s="301"/>
      <c r="Q101" s="301"/>
      <c r="S101" s="118"/>
      <c r="T101" s="120"/>
      <c r="AA101" s="121"/>
      <c r="AT101" s="119" t="s">
        <v>143</v>
      </c>
      <c r="AU101" s="119" t="s">
        <v>75</v>
      </c>
      <c r="AV101" s="119" t="s">
        <v>17</v>
      </c>
      <c r="AW101" s="119" t="s">
        <v>99</v>
      </c>
      <c r="AX101" s="119" t="s">
        <v>66</v>
      </c>
      <c r="AY101" s="119" t="s">
        <v>131</v>
      </c>
    </row>
    <row r="102" spans="2:51" s="6" customFormat="1" ht="15.75" customHeight="1">
      <c r="B102" s="122"/>
      <c r="E102" s="123"/>
      <c r="F102" s="276" t="s">
        <v>152</v>
      </c>
      <c r="G102" s="277"/>
      <c r="H102" s="277"/>
      <c r="I102" s="277"/>
      <c r="K102" s="124">
        <v>3.08</v>
      </c>
      <c r="N102" s="301"/>
      <c r="O102" s="301"/>
      <c r="P102" s="301"/>
      <c r="Q102" s="301"/>
      <c r="S102" s="122"/>
      <c r="T102" s="125"/>
      <c r="AA102" s="126"/>
      <c r="AT102" s="123" t="s">
        <v>143</v>
      </c>
      <c r="AU102" s="123" t="s">
        <v>75</v>
      </c>
      <c r="AV102" s="123" t="s">
        <v>75</v>
      </c>
      <c r="AW102" s="123" t="s">
        <v>99</v>
      </c>
      <c r="AX102" s="123" t="s">
        <v>66</v>
      </c>
      <c r="AY102" s="123" t="s">
        <v>131</v>
      </c>
    </row>
    <row r="103" spans="2:51" s="6" customFormat="1" ht="15.75" customHeight="1">
      <c r="B103" s="122"/>
      <c r="E103" s="123"/>
      <c r="F103" s="276" t="s">
        <v>153</v>
      </c>
      <c r="G103" s="277"/>
      <c r="H103" s="277"/>
      <c r="I103" s="277"/>
      <c r="K103" s="124">
        <v>18.84</v>
      </c>
      <c r="N103" s="301"/>
      <c r="O103" s="301"/>
      <c r="P103" s="301"/>
      <c r="Q103" s="301"/>
      <c r="S103" s="122"/>
      <c r="T103" s="125"/>
      <c r="AA103" s="126"/>
      <c r="AT103" s="123" t="s">
        <v>143</v>
      </c>
      <c r="AU103" s="123" t="s">
        <v>75</v>
      </c>
      <c r="AV103" s="123" t="s">
        <v>75</v>
      </c>
      <c r="AW103" s="123" t="s">
        <v>99</v>
      </c>
      <c r="AX103" s="123" t="s">
        <v>66</v>
      </c>
      <c r="AY103" s="123" t="s">
        <v>131</v>
      </c>
    </row>
    <row r="104" spans="2:51" s="6" customFormat="1" ht="15.75" customHeight="1">
      <c r="B104" s="127"/>
      <c r="E104" s="128"/>
      <c r="F104" s="278" t="s">
        <v>146</v>
      </c>
      <c r="G104" s="279"/>
      <c r="H104" s="279"/>
      <c r="I104" s="279"/>
      <c r="K104" s="129">
        <v>21.92</v>
      </c>
      <c r="N104" s="301"/>
      <c r="O104" s="301"/>
      <c r="P104" s="301"/>
      <c r="Q104" s="301"/>
      <c r="S104" s="127"/>
      <c r="T104" s="130"/>
      <c r="AA104" s="131"/>
      <c r="AT104" s="128" t="s">
        <v>143</v>
      </c>
      <c r="AU104" s="128" t="s">
        <v>75</v>
      </c>
      <c r="AV104" s="128" t="s">
        <v>137</v>
      </c>
      <c r="AW104" s="128" t="s">
        <v>99</v>
      </c>
      <c r="AX104" s="128" t="s">
        <v>17</v>
      </c>
      <c r="AY104" s="128" t="s">
        <v>131</v>
      </c>
    </row>
    <row r="105" spans="2:63" s="6" customFormat="1" ht="27" customHeight="1">
      <c r="B105" s="20"/>
      <c r="C105" s="108" t="s">
        <v>154</v>
      </c>
      <c r="D105" s="108" t="s">
        <v>132</v>
      </c>
      <c r="E105" s="109" t="s">
        <v>155</v>
      </c>
      <c r="F105" s="269" t="s">
        <v>156</v>
      </c>
      <c r="G105" s="270"/>
      <c r="H105" s="270"/>
      <c r="I105" s="270"/>
      <c r="J105" s="111" t="s">
        <v>149</v>
      </c>
      <c r="K105" s="112">
        <v>21.92</v>
      </c>
      <c r="L105" s="271"/>
      <c r="M105" s="270"/>
      <c r="N105" s="299">
        <f>ROUND($L$105*$K$105,2)</f>
        <v>0</v>
      </c>
      <c r="O105" s="300"/>
      <c r="P105" s="300"/>
      <c r="Q105" s="300"/>
      <c r="R105" s="110" t="s">
        <v>136</v>
      </c>
      <c r="S105" s="20"/>
      <c r="T105" s="113"/>
      <c r="U105" s="114" t="s">
        <v>36</v>
      </c>
      <c r="X105" s="115">
        <v>0</v>
      </c>
      <c r="Y105" s="115">
        <f>$X$105*$K$105</f>
        <v>0</v>
      </c>
      <c r="Z105" s="115">
        <v>0</v>
      </c>
      <c r="AA105" s="116">
        <f>$Z$105*$K$105</f>
        <v>0</v>
      </c>
      <c r="AR105" s="79" t="s">
        <v>137</v>
      </c>
      <c r="AT105" s="79" t="s">
        <v>132</v>
      </c>
      <c r="AU105" s="79" t="s">
        <v>75</v>
      </c>
      <c r="AY105" s="6" t="s">
        <v>131</v>
      </c>
      <c r="BE105" s="117">
        <f>IF($U$105="základní",$N$105,0)</f>
        <v>0</v>
      </c>
      <c r="BF105" s="117">
        <f>IF($U$105="snížená",$N$105,0)</f>
        <v>0</v>
      </c>
      <c r="BG105" s="117">
        <f>IF($U$105="zákl. přenesená",$N$105,0)</f>
        <v>0</v>
      </c>
      <c r="BH105" s="117">
        <f>IF($U$105="sníž. přenesená",$N$105,0)</f>
        <v>0</v>
      </c>
      <c r="BI105" s="117">
        <f>IF($U$105="nulová",$N$105,0)</f>
        <v>0</v>
      </c>
      <c r="BJ105" s="79" t="s">
        <v>17</v>
      </c>
      <c r="BK105" s="117">
        <f>ROUND($L$105*$K$105,2)</f>
        <v>0</v>
      </c>
    </row>
    <row r="106" spans="2:47" s="6" customFormat="1" ht="27" customHeight="1">
      <c r="B106" s="20"/>
      <c r="F106" s="272" t="s">
        <v>157</v>
      </c>
      <c r="G106" s="228"/>
      <c r="H106" s="228"/>
      <c r="I106" s="228"/>
      <c r="J106" s="228"/>
      <c r="K106" s="228"/>
      <c r="L106" s="228"/>
      <c r="M106" s="228"/>
      <c r="N106" s="228"/>
      <c r="O106" s="228"/>
      <c r="P106" s="228"/>
      <c r="Q106" s="228"/>
      <c r="R106" s="228"/>
      <c r="S106" s="20"/>
      <c r="T106" s="44"/>
      <c r="AA106" s="45"/>
      <c r="AT106" s="6" t="s">
        <v>139</v>
      </c>
      <c r="AU106" s="6" t="s">
        <v>75</v>
      </c>
    </row>
    <row r="107" spans="2:47" s="6" customFormat="1" ht="50.25" customHeight="1">
      <c r="B107" s="20"/>
      <c r="F107" s="273" t="s">
        <v>151</v>
      </c>
      <c r="G107" s="228"/>
      <c r="H107" s="228"/>
      <c r="I107" s="228"/>
      <c r="J107" s="228"/>
      <c r="K107" s="228"/>
      <c r="L107" s="228"/>
      <c r="M107" s="228"/>
      <c r="N107" s="228"/>
      <c r="O107" s="228"/>
      <c r="P107" s="228"/>
      <c r="Q107" s="228"/>
      <c r="R107" s="228"/>
      <c r="S107" s="20"/>
      <c r="T107" s="44"/>
      <c r="AA107" s="45"/>
      <c r="AT107" s="6" t="s">
        <v>141</v>
      </c>
      <c r="AU107" s="6" t="s">
        <v>75</v>
      </c>
    </row>
    <row r="108" spans="2:63" s="6" customFormat="1" ht="63" customHeight="1">
      <c r="B108" s="20"/>
      <c r="C108" s="108" t="s">
        <v>137</v>
      </c>
      <c r="D108" s="108" t="s">
        <v>132</v>
      </c>
      <c r="E108" s="109" t="s">
        <v>158</v>
      </c>
      <c r="F108" s="269" t="s">
        <v>159</v>
      </c>
      <c r="G108" s="270"/>
      <c r="H108" s="270"/>
      <c r="I108" s="270"/>
      <c r="J108" s="111" t="s">
        <v>160</v>
      </c>
      <c r="K108" s="112">
        <v>25</v>
      </c>
      <c r="L108" s="271"/>
      <c r="M108" s="270"/>
      <c r="N108" s="299">
        <f>ROUND($L$108*$K$108,2)</f>
        <v>0</v>
      </c>
      <c r="O108" s="300"/>
      <c r="P108" s="300"/>
      <c r="Q108" s="300"/>
      <c r="R108" s="110"/>
      <c r="S108" s="20"/>
      <c r="T108" s="113"/>
      <c r="U108" s="114" t="s">
        <v>36</v>
      </c>
      <c r="X108" s="115">
        <v>0.00637</v>
      </c>
      <c r="Y108" s="115">
        <f>$X$108*$K$108</f>
        <v>0.15925</v>
      </c>
      <c r="Z108" s="115">
        <v>0</v>
      </c>
      <c r="AA108" s="116">
        <f>$Z$108*$K$108</f>
        <v>0</v>
      </c>
      <c r="AR108" s="79" t="s">
        <v>137</v>
      </c>
      <c r="AT108" s="79" t="s">
        <v>132</v>
      </c>
      <c r="AU108" s="79" t="s">
        <v>75</v>
      </c>
      <c r="AY108" s="6" t="s">
        <v>131</v>
      </c>
      <c r="BE108" s="117">
        <f>IF($U$108="základní",$N$108,0)</f>
        <v>0</v>
      </c>
      <c r="BF108" s="117">
        <f>IF($U$108="snížená",$N$108,0)</f>
        <v>0</v>
      </c>
      <c r="BG108" s="117">
        <f>IF($U$108="zákl. přenesená",$N$108,0)</f>
        <v>0</v>
      </c>
      <c r="BH108" s="117">
        <f>IF($U$108="sníž. přenesená",$N$108,0)</f>
        <v>0</v>
      </c>
      <c r="BI108" s="117">
        <f>IF($U$108="nulová",$N$108,0)</f>
        <v>0</v>
      </c>
      <c r="BJ108" s="79" t="s">
        <v>17</v>
      </c>
      <c r="BK108" s="117">
        <f>ROUND($L$108*$K$108,2)</f>
        <v>0</v>
      </c>
    </row>
    <row r="109" spans="2:47" s="6" customFormat="1" ht="38.25" customHeight="1">
      <c r="B109" s="20"/>
      <c r="F109" s="272" t="s">
        <v>159</v>
      </c>
      <c r="G109" s="228"/>
      <c r="H109" s="228"/>
      <c r="I109" s="228"/>
      <c r="J109" s="228"/>
      <c r="K109" s="228"/>
      <c r="L109" s="228"/>
      <c r="M109" s="228"/>
      <c r="N109" s="228"/>
      <c r="O109" s="228"/>
      <c r="P109" s="228"/>
      <c r="Q109" s="228"/>
      <c r="R109" s="228"/>
      <c r="S109" s="20"/>
      <c r="T109" s="44"/>
      <c r="AA109" s="45"/>
      <c r="AT109" s="6" t="s">
        <v>139</v>
      </c>
      <c r="AU109" s="6" t="s">
        <v>75</v>
      </c>
    </row>
    <row r="110" spans="2:47" s="6" customFormat="1" ht="38.25" customHeight="1">
      <c r="B110" s="20"/>
      <c r="F110" s="273" t="s">
        <v>161</v>
      </c>
      <c r="G110" s="228"/>
      <c r="H110" s="228"/>
      <c r="I110" s="228"/>
      <c r="J110" s="228"/>
      <c r="K110" s="228"/>
      <c r="L110" s="228"/>
      <c r="M110" s="228"/>
      <c r="N110" s="228"/>
      <c r="O110" s="228"/>
      <c r="P110" s="228"/>
      <c r="Q110" s="228"/>
      <c r="R110" s="228"/>
      <c r="S110" s="20"/>
      <c r="T110" s="44"/>
      <c r="AA110" s="45"/>
      <c r="AT110" s="6" t="s">
        <v>141</v>
      </c>
      <c r="AU110" s="6" t="s">
        <v>75</v>
      </c>
    </row>
    <row r="111" spans="2:63" s="99" customFormat="1" ht="30.75" customHeight="1">
      <c r="B111" s="100"/>
      <c r="D111" s="107" t="s">
        <v>102</v>
      </c>
      <c r="N111" s="298">
        <f>$BK$111</f>
        <v>0</v>
      </c>
      <c r="O111" s="297"/>
      <c r="P111" s="297"/>
      <c r="Q111" s="297"/>
      <c r="S111" s="100"/>
      <c r="T111" s="103"/>
      <c r="W111" s="104">
        <f>SUM($W$112:$W$222)</f>
        <v>0</v>
      </c>
      <c r="Y111" s="104">
        <f>SUM($Y$112:$Y$222)</f>
        <v>632.3459702</v>
      </c>
      <c r="AA111" s="105">
        <f>SUM($AA$112:$AA$222)</f>
        <v>0</v>
      </c>
      <c r="AR111" s="102" t="s">
        <v>17</v>
      </c>
      <c r="AT111" s="102" t="s">
        <v>65</v>
      </c>
      <c r="AU111" s="102" t="s">
        <v>17</v>
      </c>
      <c r="AY111" s="102" t="s">
        <v>131</v>
      </c>
      <c r="BK111" s="106">
        <f>SUM($BK$112:$BK$222)</f>
        <v>0</v>
      </c>
    </row>
    <row r="112" spans="2:63" s="6" customFormat="1" ht="63" customHeight="1">
      <c r="B112" s="20"/>
      <c r="C112" s="108" t="s">
        <v>162</v>
      </c>
      <c r="D112" s="108" t="s">
        <v>132</v>
      </c>
      <c r="E112" s="109" t="s">
        <v>163</v>
      </c>
      <c r="F112" s="269" t="s">
        <v>164</v>
      </c>
      <c r="G112" s="270"/>
      <c r="H112" s="270"/>
      <c r="I112" s="270"/>
      <c r="J112" s="111" t="s">
        <v>149</v>
      </c>
      <c r="K112" s="112">
        <v>2.6</v>
      </c>
      <c r="L112" s="271"/>
      <c r="M112" s="270"/>
      <c r="N112" s="299">
        <f>ROUND($L$112*$K$112,2)</f>
        <v>0</v>
      </c>
      <c r="O112" s="300"/>
      <c r="P112" s="300"/>
      <c r="Q112" s="300"/>
      <c r="R112" s="110"/>
      <c r="S112" s="20"/>
      <c r="T112" s="113"/>
      <c r="U112" s="114" t="s">
        <v>36</v>
      </c>
      <c r="X112" s="115">
        <v>0.0147</v>
      </c>
      <c r="Y112" s="115">
        <f>$X$112*$K$112</f>
        <v>0.03822</v>
      </c>
      <c r="Z112" s="115">
        <v>0</v>
      </c>
      <c r="AA112" s="116">
        <f>$Z$112*$K$112</f>
        <v>0</v>
      </c>
      <c r="AR112" s="79" t="s">
        <v>137</v>
      </c>
      <c r="AT112" s="79" t="s">
        <v>132</v>
      </c>
      <c r="AU112" s="79" t="s">
        <v>75</v>
      </c>
      <c r="AY112" s="6" t="s">
        <v>131</v>
      </c>
      <c r="BE112" s="117">
        <f>IF($U$112="základní",$N$112,0)</f>
        <v>0</v>
      </c>
      <c r="BF112" s="117">
        <f>IF($U$112="snížená",$N$112,0)</f>
        <v>0</v>
      </c>
      <c r="BG112" s="117">
        <f>IF($U$112="zákl. přenesená",$N$112,0)</f>
        <v>0</v>
      </c>
      <c r="BH112" s="117">
        <f>IF($U$112="sníž. přenesená",$N$112,0)</f>
        <v>0</v>
      </c>
      <c r="BI112" s="117">
        <f>IF($U$112="nulová",$N$112,0)</f>
        <v>0</v>
      </c>
      <c r="BJ112" s="79" t="s">
        <v>17</v>
      </c>
      <c r="BK112" s="117">
        <f>ROUND($L$112*$K$112,2)</f>
        <v>0</v>
      </c>
    </row>
    <row r="113" spans="2:47" s="6" customFormat="1" ht="38.25" customHeight="1">
      <c r="B113" s="20"/>
      <c r="F113" s="272" t="s">
        <v>165</v>
      </c>
      <c r="G113" s="228"/>
      <c r="H113" s="228"/>
      <c r="I113" s="228"/>
      <c r="J113" s="228"/>
      <c r="K113" s="228"/>
      <c r="L113" s="228"/>
      <c r="M113" s="228"/>
      <c r="N113" s="228"/>
      <c r="O113" s="228"/>
      <c r="P113" s="228"/>
      <c r="Q113" s="228"/>
      <c r="R113" s="228"/>
      <c r="S113" s="20"/>
      <c r="T113" s="44"/>
      <c r="AA113" s="45"/>
      <c r="AT113" s="6" t="s">
        <v>139</v>
      </c>
      <c r="AU113" s="6" t="s">
        <v>75</v>
      </c>
    </row>
    <row r="114" spans="2:47" s="6" customFormat="1" ht="156.75" customHeight="1">
      <c r="B114" s="20"/>
      <c r="F114" s="273" t="s">
        <v>166</v>
      </c>
      <c r="G114" s="228"/>
      <c r="H114" s="228"/>
      <c r="I114" s="228"/>
      <c r="J114" s="228"/>
      <c r="K114" s="228"/>
      <c r="L114" s="228"/>
      <c r="M114" s="228"/>
      <c r="N114" s="228"/>
      <c r="O114" s="228"/>
      <c r="P114" s="228"/>
      <c r="Q114" s="228"/>
      <c r="R114" s="228"/>
      <c r="S114" s="20"/>
      <c r="T114" s="44"/>
      <c r="AA114" s="45"/>
      <c r="AT114" s="6" t="s">
        <v>141</v>
      </c>
      <c r="AU114" s="6" t="s">
        <v>75</v>
      </c>
    </row>
    <row r="115" spans="2:51" s="6" customFormat="1" ht="15.75" customHeight="1">
      <c r="B115" s="118"/>
      <c r="E115" s="119"/>
      <c r="F115" s="274" t="s">
        <v>167</v>
      </c>
      <c r="G115" s="275"/>
      <c r="H115" s="275"/>
      <c r="I115" s="275"/>
      <c r="K115" s="119"/>
      <c r="N115" s="301"/>
      <c r="O115" s="301"/>
      <c r="P115" s="301"/>
      <c r="Q115" s="301"/>
      <c r="S115" s="118"/>
      <c r="T115" s="120"/>
      <c r="AA115" s="121"/>
      <c r="AT115" s="119" t="s">
        <v>143</v>
      </c>
      <c r="AU115" s="119" t="s">
        <v>75</v>
      </c>
      <c r="AV115" s="119" t="s">
        <v>17</v>
      </c>
      <c r="AW115" s="119" t="s">
        <v>99</v>
      </c>
      <c r="AX115" s="119" t="s">
        <v>66</v>
      </c>
      <c r="AY115" s="119" t="s">
        <v>131</v>
      </c>
    </row>
    <row r="116" spans="2:51" s="6" customFormat="1" ht="15.75" customHeight="1">
      <c r="B116" s="122"/>
      <c r="E116" s="123"/>
      <c r="F116" s="276" t="s">
        <v>168</v>
      </c>
      <c r="G116" s="277"/>
      <c r="H116" s="277"/>
      <c r="I116" s="277"/>
      <c r="K116" s="124">
        <v>2.6</v>
      </c>
      <c r="N116" s="301"/>
      <c r="O116" s="301"/>
      <c r="P116" s="301"/>
      <c r="Q116" s="301"/>
      <c r="S116" s="122"/>
      <c r="T116" s="125"/>
      <c r="AA116" s="126"/>
      <c r="AT116" s="123" t="s">
        <v>143</v>
      </c>
      <c r="AU116" s="123" t="s">
        <v>75</v>
      </c>
      <c r="AV116" s="123" t="s">
        <v>75</v>
      </c>
      <c r="AW116" s="123" t="s">
        <v>99</v>
      </c>
      <c r="AX116" s="123" t="s">
        <v>66</v>
      </c>
      <c r="AY116" s="123" t="s">
        <v>131</v>
      </c>
    </row>
    <row r="117" spans="2:51" s="6" customFormat="1" ht="15.75" customHeight="1">
      <c r="B117" s="127"/>
      <c r="E117" s="128"/>
      <c r="F117" s="278" t="s">
        <v>146</v>
      </c>
      <c r="G117" s="279"/>
      <c r="H117" s="279"/>
      <c r="I117" s="279"/>
      <c r="K117" s="129">
        <v>2.6</v>
      </c>
      <c r="N117" s="301"/>
      <c r="O117" s="301"/>
      <c r="P117" s="301"/>
      <c r="Q117" s="301"/>
      <c r="S117" s="127"/>
      <c r="T117" s="130"/>
      <c r="AA117" s="131"/>
      <c r="AT117" s="128" t="s">
        <v>143</v>
      </c>
      <c r="AU117" s="128" t="s">
        <v>75</v>
      </c>
      <c r="AV117" s="128" t="s">
        <v>137</v>
      </c>
      <c r="AW117" s="128" t="s">
        <v>99</v>
      </c>
      <c r="AX117" s="128" t="s">
        <v>17</v>
      </c>
      <c r="AY117" s="128" t="s">
        <v>131</v>
      </c>
    </row>
    <row r="118" spans="2:63" s="6" customFormat="1" ht="75" customHeight="1">
      <c r="B118" s="20"/>
      <c r="C118" s="108" t="s">
        <v>169</v>
      </c>
      <c r="D118" s="108" t="s">
        <v>132</v>
      </c>
      <c r="E118" s="109" t="s">
        <v>170</v>
      </c>
      <c r="F118" s="269" t="s">
        <v>171</v>
      </c>
      <c r="G118" s="270"/>
      <c r="H118" s="270"/>
      <c r="I118" s="270"/>
      <c r="J118" s="111" t="s">
        <v>149</v>
      </c>
      <c r="K118" s="112">
        <v>212.9</v>
      </c>
      <c r="L118" s="271"/>
      <c r="M118" s="270"/>
      <c r="N118" s="299">
        <f>ROUND($L$118*$K$118,2)</f>
        <v>0</v>
      </c>
      <c r="O118" s="300"/>
      <c r="P118" s="300"/>
      <c r="Q118" s="300"/>
      <c r="R118" s="110"/>
      <c r="S118" s="20"/>
      <c r="T118" s="113"/>
      <c r="U118" s="114" t="s">
        <v>36</v>
      </c>
      <c r="X118" s="115">
        <v>0.0147</v>
      </c>
      <c r="Y118" s="115">
        <f>$X$118*$K$118</f>
        <v>3.12963</v>
      </c>
      <c r="Z118" s="115">
        <v>0</v>
      </c>
      <c r="AA118" s="116">
        <f>$Z$118*$K$118</f>
        <v>0</v>
      </c>
      <c r="AR118" s="79" t="s">
        <v>137</v>
      </c>
      <c r="AT118" s="79" t="s">
        <v>132</v>
      </c>
      <c r="AU118" s="79" t="s">
        <v>75</v>
      </c>
      <c r="AY118" s="6" t="s">
        <v>131</v>
      </c>
      <c r="BE118" s="117">
        <f>IF($U$118="základní",$N$118,0)</f>
        <v>0</v>
      </c>
      <c r="BF118" s="117">
        <f>IF($U$118="snížená",$N$118,0)</f>
        <v>0</v>
      </c>
      <c r="BG118" s="117">
        <f>IF($U$118="zákl. přenesená",$N$118,0)</f>
        <v>0</v>
      </c>
      <c r="BH118" s="117">
        <f>IF($U$118="sníž. přenesená",$N$118,0)</f>
        <v>0</v>
      </c>
      <c r="BI118" s="117">
        <f>IF($U$118="nulová",$N$118,0)</f>
        <v>0</v>
      </c>
      <c r="BJ118" s="79" t="s">
        <v>17</v>
      </c>
      <c r="BK118" s="117">
        <f>ROUND($L$118*$K$118,2)</f>
        <v>0</v>
      </c>
    </row>
    <row r="119" spans="2:47" s="6" customFormat="1" ht="38.25" customHeight="1">
      <c r="B119" s="20"/>
      <c r="F119" s="272" t="s">
        <v>171</v>
      </c>
      <c r="G119" s="228"/>
      <c r="H119" s="228"/>
      <c r="I119" s="228"/>
      <c r="J119" s="228"/>
      <c r="K119" s="228"/>
      <c r="L119" s="228"/>
      <c r="M119" s="228"/>
      <c r="N119" s="228"/>
      <c r="O119" s="228"/>
      <c r="P119" s="228"/>
      <c r="Q119" s="228"/>
      <c r="R119" s="228"/>
      <c r="S119" s="20"/>
      <c r="T119" s="44"/>
      <c r="AA119" s="45"/>
      <c r="AT119" s="6" t="s">
        <v>139</v>
      </c>
      <c r="AU119" s="6" t="s">
        <v>75</v>
      </c>
    </row>
    <row r="120" spans="2:47" s="6" customFormat="1" ht="156.75" customHeight="1">
      <c r="B120" s="20"/>
      <c r="F120" s="273" t="s">
        <v>172</v>
      </c>
      <c r="G120" s="228"/>
      <c r="H120" s="228"/>
      <c r="I120" s="228"/>
      <c r="J120" s="228"/>
      <c r="K120" s="228"/>
      <c r="L120" s="228"/>
      <c r="M120" s="228"/>
      <c r="N120" s="228"/>
      <c r="O120" s="228"/>
      <c r="P120" s="228"/>
      <c r="Q120" s="228"/>
      <c r="R120" s="228"/>
      <c r="S120" s="20"/>
      <c r="T120" s="44"/>
      <c r="AA120" s="45"/>
      <c r="AT120" s="6" t="s">
        <v>141</v>
      </c>
      <c r="AU120" s="6" t="s">
        <v>75</v>
      </c>
    </row>
    <row r="121" spans="2:51" s="6" customFormat="1" ht="15.75" customHeight="1">
      <c r="B121" s="118"/>
      <c r="E121" s="119"/>
      <c r="F121" s="274" t="s">
        <v>173</v>
      </c>
      <c r="G121" s="275"/>
      <c r="H121" s="275"/>
      <c r="I121" s="275"/>
      <c r="K121" s="119"/>
      <c r="N121" s="301"/>
      <c r="O121" s="301"/>
      <c r="P121" s="301"/>
      <c r="Q121" s="301"/>
      <c r="S121" s="118"/>
      <c r="T121" s="120"/>
      <c r="AA121" s="121"/>
      <c r="AT121" s="119" t="s">
        <v>143</v>
      </c>
      <c r="AU121" s="119" t="s">
        <v>75</v>
      </c>
      <c r="AV121" s="119" t="s">
        <v>17</v>
      </c>
      <c r="AW121" s="119" t="s">
        <v>99</v>
      </c>
      <c r="AX121" s="119" t="s">
        <v>66</v>
      </c>
      <c r="AY121" s="119" t="s">
        <v>131</v>
      </c>
    </row>
    <row r="122" spans="2:51" s="6" customFormat="1" ht="15.75" customHeight="1">
      <c r="B122" s="122"/>
      <c r="E122" s="123"/>
      <c r="F122" s="276" t="s">
        <v>174</v>
      </c>
      <c r="G122" s="277"/>
      <c r="H122" s="277"/>
      <c r="I122" s="277"/>
      <c r="K122" s="124">
        <v>212.9</v>
      </c>
      <c r="N122" s="301"/>
      <c r="O122" s="301"/>
      <c r="P122" s="301"/>
      <c r="Q122" s="301"/>
      <c r="S122" s="122"/>
      <c r="T122" s="125"/>
      <c r="AA122" s="126"/>
      <c r="AT122" s="123" t="s">
        <v>143</v>
      </c>
      <c r="AU122" s="123" t="s">
        <v>75</v>
      </c>
      <c r="AV122" s="123" t="s">
        <v>75</v>
      </c>
      <c r="AW122" s="123" t="s">
        <v>99</v>
      </c>
      <c r="AX122" s="123" t="s">
        <v>66</v>
      </c>
      <c r="AY122" s="123" t="s">
        <v>131</v>
      </c>
    </row>
    <row r="123" spans="2:51" s="6" customFormat="1" ht="15.75" customHeight="1">
      <c r="B123" s="127"/>
      <c r="E123" s="128"/>
      <c r="F123" s="278" t="s">
        <v>146</v>
      </c>
      <c r="G123" s="279"/>
      <c r="H123" s="279"/>
      <c r="I123" s="279"/>
      <c r="K123" s="129">
        <v>212.9</v>
      </c>
      <c r="N123" s="301"/>
      <c r="O123" s="301"/>
      <c r="P123" s="301"/>
      <c r="Q123" s="301"/>
      <c r="S123" s="127"/>
      <c r="T123" s="130"/>
      <c r="AA123" s="131"/>
      <c r="AT123" s="128" t="s">
        <v>143</v>
      </c>
      <c r="AU123" s="128" t="s">
        <v>75</v>
      </c>
      <c r="AV123" s="128" t="s">
        <v>137</v>
      </c>
      <c r="AW123" s="128" t="s">
        <v>99</v>
      </c>
      <c r="AX123" s="128" t="s">
        <v>17</v>
      </c>
      <c r="AY123" s="128" t="s">
        <v>131</v>
      </c>
    </row>
    <row r="124" spans="2:63" s="6" customFormat="1" ht="63" customHeight="1">
      <c r="B124" s="20"/>
      <c r="C124" s="108" t="s">
        <v>175</v>
      </c>
      <c r="D124" s="108" t="s">
        <v>132</v>
      </c>
      <c r="E124" s="109" t="s">
        <v>176</v>
      </c>
      <c r="F124" s="269" t="s">
        <v>177</v>
      </c>
      <c r="G124" s="270"/>
      <c r="H124" s="270"/>
      <c r="I124" s="270"/>
      <c r="J124" s="111" t="s">
        <v>149</v>
      </c>
      <c r="K124" s="112">
        <v>1736.3</v>
      </c>
      <c r="L124" s="271"/>
      <c r="M124" s="270"/>
      <c r="N124" s="299">
        <f>ROUND($L$124*$K$124,2)</f>
        <v>0</v>
      </c>
      <c r="O124" s="300"/>
      <c r="P124" s="300"/>
      <c r="Q124" s="300"/>
      <c r="R124" s="110"/>
      <c r="S124" s="20"/>
      <c r="T124" s="113"/>
      <c r="U124" s="114" t="s">
        <v>36</v>
      </c>
      <c r="X124" s="115">
        <v>0.0147</v>
      </c>
      <c r="Y124" s="115">
        <f>$X$124*$K$124</f>
        <v>25.523609999999998</v>
      </c>
      <c r="Z124" s="115">
        <v>0</v>
      </c>
      <c r="AA124" s="116">
        <f>$Z$124*$K$124</f>
        <v>0</v>
      </c>
      <c r="AR124" s="79" t="s">
        <v>137</v>
      </c>
      <c r="AT124" s="79" t="s">
        <v>132</v>
      </c>
      <c r="AU124" s="79" t="s">
        <v>75</v>
      </c>
      <c r="AY124" s="6" t="s">
        <v>131</v>
      </c>
      <c r="BE124" s="117">
        <f>IF($U$124="základní",$N$124,0)</f>
        <v>0</v>
      </c>
      <c r="BF124" s="117">
        <f>IF($U$124="snížená",$N$124,0)</f>
        <v>0</v>
      </c>
      <c r="BG124" s="117">
        <f>IF($U$124="zákl. přenesená",$N$124,0)</f>
        <v>0</v>
      </c>
      <c r="BH124" s="117">
        <f>IF($U$124="sníž. přenesená",$N$124,0)</f>
        <v>0</v>
      </c>
      <c r="BI124" s="117">
        <f>IF($U$124="nulová",$N$124,0)</f>
        <v>0</v>
      </c>
      <c r="BJ124" s="79" t="s">
        <v>17</v>
      </c>
      <c r="BK124" s="117">
        <f>ROUND($L$124*$K$124,2)</f>
        <v>0</v>
      </c>
    </row>
    <row r="125" spans="2:47" s="6" customFormat="1" ht="38.25" customHeight="1">
      <c r="B125" s="20"/>
      <c r="F125" s="272" t="s">
        <v>178</v>
      </c>
      <c r="G125" s="228"/>
      <c r="H125" s="228"/>
      <c r="I125" s="228"/>
      <c r="J125" s="228"/>
      <c r="K125" s="228"/>
      <c r="L125" s="228"/>
      <c r="M125" s="228"/>
      <c r="N125" s="228"/>
      <c r="O125" s="228"/>
      <c r="P125" s="228"/>
      <c r="Q125" s="228"/>
      <c r="R125" s="228"/>
      <c r="S125" s="20"/>
      <c r="T125" s="44"/>
      <c r="AA125" s="45"/>
      <c r="AT125" s="6" t="s">
        <v>139</v>
      </c>
      <c r="AU125" s="6" t="s">
        <v>75</v>
      </c>
    </row>
    <row r="126" spans="2:47" s="6" customFormat="1" ht="156.75" customHeight="1">
      <c r="B126" s="20"/>
      <c r="F126" s="273" t="s">
        <v>179</v>
      </c>
      <c r="G126" s="228"/>
      <c r="H126" s="228"/>
      <c r="I126" s="228"/>
      <c r="J126" s="228"/>
      <c r="K126" s="228"/>
      <c r="L126" s="228"/>
      <c r="M126" s="228"/>
      <c r="N126" s="228"/>
      <c r="O126" s="228"/>
      <c r="P126" s="228"/>
      <c r="Q126" s="228"/>
      <c r="R126" s="228"/>
      <c r="S126" s="20"/>
      <c r="T126" s="44"/>
      <c r="AA126" s="45"/>
      <c r="AT126" s="6" t="s">
        <v>141</v>
      </c>
      <c r="AU126" s="6" t="s">
        <v>75</v>
      </c>
    </row>
    <row r="127" spans="2:51" s="6" customFormat="1" ht="15.75" customHeight="1">
      <c r="B127" s="118"/>
      <c r="E127" s="119"/>
      <c r="F127" s="274" t="s">
        <v>167</v>
      </c>
      <c r="G127" s="275"/>
      <c r="H127" s="275"/>
      <c r="I127" s="275"/>
      <c r="K127" s="119"/>
      <c r="N127" s="301"/>
      <c r="O127" s="301"/>
      <c r="P127" s="301"/>
      <c r="Q127" s="301"/>
      <c r="S127" s="118"/>
      <c r="T127" s="120"/>
      <c r="AA127" s="121"/>
      <c r="AT127" s="119" t="s">
        <v>143</v>
      </c>
      <c r="AU127" s="119" t="s">
        <v>75</v>
      </c>
      <c r="AV127" s="119" t="s">
        <v>17</v>
      </c>
      <c r="AW127" s="119" t="s">
        <v>99</v>
      </c>
      <c r="AX127" s="119" t="s">
        <v>66</v>
      </c>
      <c r="AY127" s="119" t="s">
        <v>131</v>
      </c>
    </row>
    <row r="128" spans="2:51" s="6" customFormat="1" ht="15.75" customHeight="1">
      <c r="B128" s="122"/>
      <c r="E128" s="123"/>
      <c r="F128" s="276" t="s">
        <v>180</v>
      </c>
      <c r="G128" s="277"/>
      <c r="H128" s="277"/>
      <c r="I128" s="277"/>
      <c r="K128" s="124">
        <v>37.2</v>
      </c>
      <c r="N128" s="301"/>
      <c r="O128" s="301"/>
      <c r="P128" s="301"/>
      <c r="Q128" s="301"/>
      <c r="S128" s="122"/>
      <c r="T128" s="125"/>
      <c r="AA128" s="126"/>
      <c r="AT128" s="123" t="s">
        <v>143</v>
      </c>
      <c r="AU128" s="123" t="s">
        <v>75</v>
      </c>
      <c r="AV128" s="123" t="s">
        <v>75</v>
      </c>
      <c r="AW128" s="123" t="s">
        <v>99</v>
      </c>
      <c r="AX128" s="123" t="s">
        <v>66</v>
      </c>
      <c r="AY128" s="123" t="s">
        <v>131</v>
      </c>
    </row>
    <row r="129" spans="2:51" s="6" customFormat="1" ht="15.75" customHeight="1">
      <c r="B129" s="122"/>
      <c r="E129" s="123"/>
      <c r="F129" s="276" t="s">
        <v>181</v>
      </c>
      <c r="G129" s="277"/>
      <c r="H129" s="277"/>
      <c r="I129" s="277"/>
      <c r="K129" s="124">
        <v>576.1</v>
      </c>
      <c r="N129" s="301"/>
      <c r="O129" s="301"/>
      <c r="P129" s="301"/>
      <c r="Q129" s="301"/>
      <c r="S129" s="122"/>
      <c r="T129" s="125"/>
      <c r="AA129" s="126"/>
      <c r="AT129" s="123" t="s">
        <v>143</v>
      </c>
      <c r="AU129" s="123" t="s">
        <v>75</v>
      </c>
      <c r="AV129" s="123" t="s">
        <v>75</v>
      </c>
      <c r="AW129" s="123" t="s">
        <v>99</v>
      </c>
      <c r="AX129" s="123" t="s">
        <v>66</v>
      </c>
      <c r="AY129" s="123" t="s">
        <v>131</v>
      </c>
    </row>
    <row r="130" spans="2:51" s="6" customFormat="1" ht="15.75" customHeight="1">
      <c r="B130" s="122"/>
      <c r="E130" s="123"/>
      <c r="F130" s="276" t="s">
        <v>182</v>
      </c>
      <c r="G130" s="277"/>
      <c r="H130" s="277"/>
      <c r="I130" s="277"/>
      <c r="K130" s="124">
        <v>21</v>
      </c>
      <c r="N130" s="301"/>
      <c r="O130" s="301"/>
      <c r="P130" s="301"/>
      <c r="Q130" s="301"/>
      <c r="S130" s="122"/>
      <c r="T130" s="125"/>
      <c r="AA130" s="126"/>
      <c r="AT130" s="123" t="s">
        <v>143</v>
      </c>
      <c r="AU130" s="123" t="s">
        <v>75</v>
      </c>
      <c r="AV130" s="123" t="s">
        <v>75</v>
      </c>
      <c r="AW130" s="123" t="s">
        <v>99</v>
      </c>
      <c r="AX130" s="123" t="s">
        <v>66</v>
      </c>
      <c r="AY130" s="123" t="s">
        <v>131</v>
      </c>
    </row>
    <row r="131" spans="2:51" s="6" customFormat="1" ht="15.75" customHeight="1">
      <c r="B131" s="122"/>
      <c r="E131" s="123"/>
      <c r="F131" s="276" t="s">
        <v>183</v>
      </c>
      <c r="G131" s="277"/>
      <c r="H131" s="277"/>
      <c r="I131" s="277"/>
      <c r="K131" s="124">
        <v>378.2</v>
      </c>
      <c r="N131" s="301"/>
      <c r="O131" s="301"/>
      <c r="P131" s="301"/>
      <c r="Q131" s="301"/>
      <c r="S131" s="122"/>
      <c r="T131" s="125"/>
      <c r="AA131" s="126"/>
      <c r="AT131" s="123" t="s">
        <v>143</v>
      </c>
      <c r="AU131" s="123" t="s">
        <v>75</v>
      </c>
      <c r="AV131" s="123" t="s">
        <v>75</v>
      </c>
      <c r="AW131" s="123" t="s">
        <v>99</v>
      </c>
      <c r="AX131" s="123" t="s">
        <v>66</v>
      </c>
      <c r="AY131" s="123" t="s">
        <v>131</v>
      </c>
    </row>
    <row r="132" spans="2:51" s="6" customFormat="1" ht="15.75" customHeight="1">
      <c r="B132" s="122"/>
      <c r="E132" s="123"/>
      <c r="F132" s="276" t="s">
        <v>184</v>
      </c>
      <c r="G132" s="277"/>
      <c r="H132" s="277"/>
      <c r="I132" s="277"/>
      <c r="K132" s="124">
        <v>41.5</v>
      </c>
      <c r="N132" s="301"/>
      <c r="O132" s="301"/>
      <c r="P132" s="301"/>
      <c r="Q132" s="301"/>
      <c r="S132" s="122"/>
      <c r="T132" s="125"/>
      <c r="AA132" s="126"/>
      <c r="AT132" s="123" t="s">
        <v>143</v>
      </c>
      <c r="AU132" s="123" t="s">
        <v>75</v>
      </c>
      <c r="AV132" s="123" t="s">
        <v>75</v>
      </c>
      <c r="AW132" s="123" t="s">
        <v>99</v>
      </c>
      <c r="AX132" s="123" t="s">
        <v>66</v>
      </c>
      <c r="AY132" s="123" t="s">
        <v>131</v>
      </c>
    </row>
    <row r="133" spans="2:51" s="6" customFormat="1" ht="15.75" customHeight="1">
      <c r="B133" s="122"/>
      <c r="E133" s="123"/>
      <c r="F133" s="276" t="s">
        <v>185</v>
      </c>
      <c r="G133" s="277"/>
      <c r="H133" s="277"/>
      <c r="I133" s="277"/>
      <c r="K133" s="124">
        <v>176</v>
      </c>
      <c r="N133" s="301"/>
      <c r="O133" s="301"/>
      <c r="P133" s="301"/>
      <c r="Q133" s="301"/>
      <c r="S133" s="122"/>
      <c r="T133" s="125"/>
      <c r="AA133" s="126"/>
      <c r="AT133" s="123" t="s">
        <v>143</v>
      </c>
      <c r="AU133" s="123" t="s">
        <v>75</v>
      </c>
      <c r="AV133" s="123" t="s">
        <v>75</v>
      </c>
      <c r="AW133" s="123" t="s">
        <v>99</v>
      </c>
      <c r="AX133" s="123" t="s">
        <v>66</v>
      </c>
      <c r="AY133" s="123" t="s">
        <v>131</v>
      </c>
    </row>
    <row r="134" spans="2:51" s="6" customFormat="1" ht="15.75" customHeight="1">
      <c r="B134" s="122"/>
      <c r="E134" s="123"/>
      <c r="F134" s="276" t="s">
        <v>186</v>
      </c>
      <c r="G134" s="277"/>
      <c r="H134" s="277"/>
      <c r="I134" s="277"/>
      <c r="K134" s="124">
        <v>189.5</v>
      </c>
      <c r="N134" s="301"/>
      <c r="O134" s="301"/>
      <c r="P134" s="301"/>
      <c r="Q134" s="301"/>
      <c r="S134" s="122"/>
      <c r="T134" s="125"/>
      <c r="AA134" s="126"/>
      <c r="AT134" s="123" t="s">
        <v>143</v>
      </c>
      <c r="AU134" s="123" t="s">
        <v>75</v>
      </c>
      <c r="AV134" s="123" t="s">
        <v>75</v>
      </c>
      <c r="AW134" s="123" t="s">
        <v>99</v>
      </c>
      <c r="AX134" s="123" t="s">
        <v>66</v>
      </c>
      <c r="AY134" s="123" t="s">
        <v>131</v>
      </c>
    </row>
    <row r="135" spans="2:51" s="6" customFormat="1" ht="15.75" customHeight="1">
      <c r="B135" s="122"/>
      <c r="E135" s="123"/>
      <c r="F135" s="276" t="s">
        <v>187</v>
      </c>
      <c r="G135" s="277"/>
      <c r="H135" s="277"/>
      <c r="I135" s="277"/>
      <c r="K135" s="124">
        <v>242.5</v>
      </c>
      <c r="N135" s="301"/>
      <c r="O135" s="301"/>
      <c r="P135" s="301"/>
      <c r="Q135" s="301"/>
      <c r="S135" s="122"/>
      <c r="T135" s="125"/>
      <c r="AA135" s="126"/>
      <c r="AT135" s="123" t="s">
        <v>143</v>
      </c>
      <c r="AU135" s="123" t="s">
        <v>75</v>
      </c>
      <c r="AV135" s="123" t="s">
        <v>75</v>
      </c>
      <c r="AW135" s="123" t="s">
        <v>99</v>
      </c>
      <c r="AX135" s="123" t="s">
        <v>66</v>
      </c>
      <c r="AY135" s="123" t="s">
        <v>131</v>
      </c>
    </row>
    <row r="136" spans="2:51" s="6" customFormat="1" ht="15.75" customHeight="1">
      <c r="B136" s="122"/>
      <c r="E136" s="123"/>
      <c r="F136" s="276" t="s">
        <v>188</v>
      </c>
      <c r="G136" s="277"/>
      <c r="H136" s="277"/>
      <c r="I136" s="277"/>
      <c r="K136" s="124">
        <v>42.8</v>
      </c>
      <c r="N136" s="301"/>
      <c r="O136" s="301"/>
      <c r="P136" s="301"/>
      <c r="Q136" s="301"/>
      <c r="S136" s="122"/>
      <c r="T136" s="125"/>
      <c r="AA136" s="126"/>
      <c r="AT136" s="123" t="s">
        <v>143</v>
      </c>
      <c r="AU136" s="123" t="s">
        <v>75</v>
      </c>
      <c r="AV136" s="123" t="s">
        <v>75</v>
      </c>
      <c r="AW136" s="123" t="s">
        <v>99</v>
      </c>
      <c r="AX136" s="123" t="s">
        <v>66</v>
      </c>
      <c r="AY136" s="123" t="s">
        <v>131</v>
      </c>
    </row>
    <row r="137" spans="2:51" s="6" customFormat="1" ht="15.75" customHeight="1">
      <c r="B137" s="122"/>
      <c r="E137" s="123"/>
      <c r="F137" s="276" t="s">
        <v>189</v>
      </c>
      <c r="G137" s="277"/>
      <c r="H137" s="277"/>
      <c r="I137" s="277"/>
      <c r="K137" s="124">
        <v>31.5</v>
      </c>
      <c r="N137" s="301"/>
      <c r="O137" s="301"/>
      <c r="P137" s="301"/>
      <c r="Q137" s="301"/>
      <c r="S137" s="122"/>
      <c r="T137" s="125"/>
      <c r="AA137" s="126"/>
      <c r="AT137" s="123" t="s">
        <v>143</v>
      </c>
      <c r="AU137" s="123" t="s">
        <v>75</v>
      </c>
      <c r="AV137" s="123" t="s">
        <v>75</v>
      </c>
      <c r="AW137" s="123" t="s">
        <v>99</v>
      </c>
      <c r="AX137" s="123" t="s">
        <v>66</v>
      </c>
      <c r="AY137" s="123" t="s">
        <v>131</v>
      </c>
    </row>
    <row r="138" spans="2:51" s="6" customFormat="1" ht="15.75" customHeight="1">
      <c r="B138" s="127"/>
      <c r="E138" s="128"/>
      <c r="F138" s="278" t="s">
        <v>146</v>
      </c>
      <c r="G138" s="279"/>
      <c r="H138" s="279"/>
      <c r="I138" s="279"/>
      <c r="K138" s="129">
        <v>1736.3</v>
      </c>
      <c r="N138" s="301"/>
      <c r="O138" s="301"/>
      <c r="P138" s="301"/>
      <c r="Q138" s="301"/>
      <c r="S138" s="127"/>
      <c r="T138" s="130"/>
      <c r="AA138" s="131"/>
      <c r="AT138" s="128" t="s">
        <v>143</v>
      </c>
      <c r="AU138" s="128" t="s">
        <v>75</v>
      </c>
      <c r="AV138" s="128" t="s">
        <v>137</v>
      </c>
      <c r="AW138" s="128" t="s">
        <v>99</v>
      </c>
      <c r="AX138" s="128" t="s">
        <v>17</v>
      </c>
      <c r="AY138" s="128" t="s">
        <v>131</v>
      </c>
    </row>
    <row r="139" spans="2:63" s="6" customFormat="1" ht="87" customHeight="1">
      <c r="B139" s="20"/>
      <c r="C139" s="108" t="s">
        <v>190</v>
      </c>
      <c r="D139" s="108" t="s">
        <v>132</v>
      </c>
      <c r="E139" s="109" t="s">
        <v>191</v>
      </c>
      <c r="F139" s="269" t="s">
        <v>192</v>
      </c>
      <c r="G139" s="270"/>
      <c r="H139" s="270"/>
      <c r="I139" s="270"/>
      <c r="J139" s="111" t="s">
        <v>149</v>
      </c>
      <c r="K139" s="112">
        <v>274.5</v>
      </c>
      <c r="L139" s="271"/>
      <c r="M139" s="270"/>
      <c r="N139" s="299">
        <f>ROUND($L$139*$K$139,2)</f>
        <v>0</v>
      </c>
      <c r="O139" s="300"/>
      <c r="P139" s="300"/>
      <c r="Q139" s="300"/>
      <c r="R139" s="110"/>
      <c r="S139" s="20"/>
      <c r="T139" s="113"/>
      <c r="U139" s="114" t="s">
        <v>36</v>
      </c>
      <c r="X139" s="115">
        <v>0.0147</v>
      </c>
      <c r="Y139" s="115">
        <f>$X$139*$K$139</f>
        <v>4.03515</v>
      </c>
      <c r="Z139" s="115">
        <v>0</v>
      </c>
      <c r="AA139" s="116">
        <f>$Z$139*$K$139</f>
        <v>0</v>
      </c>
      <c r="AR139" s="79" t="s">
        <v>137</v>
      </c>
      <c r="AT139" s="79" t="s">
        <v>132</v>
      </c>
      <c r="AU139" s="79" t="s">
        <v>75</v>
      </c>
      <c r="AY139" s="6" t="s">
        <v>131</v>
      </c>
      <c r="BE139" s="117">
        <f>IF($U$139="základní",$N$139,0)</f>
        <v>0</v>
      </c>
      <c r="BF139" s="117">
        <f>IF($U$139="snížená",$N$139,0)</f>
        <v>0</v>
      </c>
      <c r="BG139" s="117">
        <f>IF($U$139="zákl. přenesená",$N$139,0)</f>
        <v>0</v>
      </c>
      <c r="BH139" s="117">
        <f>IF($U$139="sníž. přenesená",$N$139,0)</f>
        <v>0</v>
      </c>
      <c r="BI139" s="117">
        <f>IF($U$139="nulová",$N$139,0)</f>
        <v>0</v>
      </c>
      <c r="BJ139" s="79" t="s">
        <v>17</v>
      </c>
      <c r="BK139" s="117">
        <f>ROUND($L$139*$K$139,2)</f>
        <v>0</v>
      </c>
    </row>
    <row r="140" spans="2:47" s="6" customFormat="1" ht="50.25" customHeight="1">
      <c r="B140" s="20"/>
      <c r="F140" s="272" t="s">
        <v>192</v>
      </c>
      <c r="G140" s="228"/>
      <c r="H140" s="228"/>
      <c r="I140" s="228"/>
      <c r="J140" s="228"/>
      <c r="K140" s="228"/>
      <c r="L140" s="228"/>
      <c r="M140" s="228"/>
      <c r="N140" s="228"/>
      <c r="O140" s="228"/>
      <c r="P140" s="228"/>
      <c r="Q140" s="228"/>
      <c r="R140" s="228"/>
      <c r="S140" s="20"/>
      <c r="T140" s="44"/>
      <c r="AA140" s="45"/>
      <c r="AT140" s="6" t="s">
        <v>139</v>
      </c>
      <c r="AU140" s="6" t="s">
        <v>75</v>
      </c>
    </row>
    <row r="141" spans="2:47" s="6" customFormat="1" ht="156.75" customHeight="1">
      <c r="B141" s="20"/>
      <c r="F141" s="273" t="s">
        <v>193</v>
      </c>
      <c r="G141" s="228"/>
      <c r="H141" s="228"/>
      <c r="I141" s="228"/>
      <c r="J141" s="228"/>
      <c r="K141" s="228"/>
      <c r="L141" s="228"/>
      <c r="M141" s="228"/>
      <c r="N141" s="228"/>
      <c r="O141" s="228"/>
      <c r="P141" s="228"/>
      <c r="Q141" s="228"/>
      <c r="R141" s="228"/>
      <c r="S141" s="20"/>
      <c r="T141" s="44"/>
      <c r="AA141" s="45"/>
      <c r="AT141" s="6" t="s">
        <v>141</v>
      </c>
      <c r="AU141" s="6" t="s">
        <v>75</v>
      </c>
    </row>
    <row r="142" spans="2:51" s="6" customFormat="1" ht="15.75" customHeight="1">
      <c r="B142" s="118"/>
      <c r="E142" s="119"/>
      <c r="F142" s="274" t="s">
        <v>194</v>
      </c>
      <c r="G142" s="275"/>
      <c r="H142" s="275"/>
      <c r="I142" s="275"/>
      <c r="K142" s="119"/>
      <c r="N142" s="301"/>
      <c r="O142" s="301"/>
      <c r="P142" s="301"/>
      <c r="Q142" s="301"/>
      <c r="S142" s="118"/>
      <c r="T142" s="120"/>
      <c r="AA142" s="121"/>
      <c r="AT142" s="119" t="s">
        <v>143</v>
      </c>
      <c r="AU142" s="119" t="s">
        <v>75</v>
      </c>
      <c r="AV142" s="119" t="s">
        <v>17</v>
      </c>
      <c r="AW142" s="119" t="s">
        <v>99</v>
      </c>
      <c r="AX142" s="119" t="s">
        <v>66</v>
      </c>
      <c r="AY142" s="119" t="s">
        <v>131</v>
      </c>
    </row>
    <row r="143" spans="2:51" s="6" customFormat="1" ht="15.75" customHeight="1">
      <c r="B143" s="122"/>
      <c r="E143" s="123"/>
      <c r="F143" s="276" t="s">
        <v>195</v>
      </c>
      <c r="G143" s="277"/>
      <c r="H143" s="277"/>
      <c r="I143" s="277"/>
      <c r="K143" s="124">
        <v>274.5</v>
      </c>
      <c r="N143" s="301"/>
      <c r="O143" s="301"/>
      <c r="P143" s="301"/>
      <c r="Q143" s="301"/>
      <c r="S143" s="122"/>
      <c r="T143" s="125"/>
      <c r="AA143" s="126"/>
      <c r="AT143" s="123" t="s">
        <v>143</v>
      </c>
      <c r="AU143" s="123" t="s">
        <v>75</v>
      </c>
      <c r="AV143" s="123" t="s">
        <v>75</v>
      </c>
      <c r="AW143" s="123" t="s">
        <v>99</v>
      </c>
      <c r="AX143" s="123" t="s">
        <v>66</v>
      </c>
      <c r="AY143" s="123" t="s">
        <v>131</v>
      </c>
    </row>
    <row r="144" spans="2:51" s="6" customFormat="1" ht="15.75" customHeight="1">
      <c r="B144" s="127"/>
      <c r="E144" s="128"/>
      <c r="F144" s="278" t="s">
        <v>146</v>
      </c>
      <c r="G144" s="279"/>
      <c r="H144" s="279"/>
      <c r="I144" s="279"/>
      <c r="K144" s="129">
        <v>274.5</v>
      </c>
      <c r="N144" s="301"/>
      <c r="O144" s="301"/>
      <c r="P144" s="301"/>
      <c r="Q144" s="301"/>
      <c r="S144" s="127"/>
      <c r="T144" s="130"/>
      <c r="AA144" s="131"/>
      <c r="AT144" s="128" t="s">
        <v>143</v>
      </c>
      <c r="AU144" s="128" t="s">
        <v>75</v>
      </c>
      <c r="AV144" s="128" t="s">
        <v>137</v>
      </c>
      <c r="AW144" s="128" t="s">
        <v>99</v>
      </c>
      <c r="AX144" s="128" t="s">
        <v>17</v>
      </c>
      <c r="AY144" s="128" t="s">
        <v>131</v>
      </c>
    </row>
    <row r="145" spans="2:63" s="6" customFormat="1" ht="75" customHeight="1">
      <c r="B145" s="20"/>
      <c r="C145" s="108" t="s">
        <v>196</v>
      </c>
      <c r="D145" s="108" t="s">
        <v>132</v>
      </c>
      <c r="E145" s="109" t="s">
        <v>197</v>
      </c>
      <c r="F145" s="269" t="s">
        <v>198</v>
      </c>
      <c r="G145" s="270"/>
      <c r="H145" s="270"/>
      <c r="I145" s="270"/>
      <c r="J145" s="111" t="s">
        <v>149</v>
      </c>
      <c r="K145" s="112">
        <v>17.7</v>
      </c>
      <c r="L145" s="271"/>
      <c r="M145" s="270"/>
      <c r="N145" s="299">
        <f>ROUND($L$145*$K$145,2)</f>
        <v>0</v>
      </c>
      <c r="O145" s="300"/>
      <c r="P145" s="300"/>
      <c r="Q145" s="300"/>
      <c r="R145" s="110"/>
      <c r="S145" s="20"/>
      <c r="T145" s="113"/>
      <c r="U145" s="114" t="s">
        <v>36</v>
      </c>
      <c r="X145" s="115">
        <v>0.0147</v>
      </c>
      <c r="Y145" s="115">
        <f>$X$145*$K$145</f>
        <v>0.26019</v>
      </c>
      <c r="Z145" s="115">
        <v>0</v>
      </c>
      <c r="AA145" s="116">
        <f>$Z$145*$K$145</f>
        <v>0</v>
      </c>
      <c r="AR145" s="79" t="s">
        <v>137</v>
      </c>
      <c r="AT145" s="79" t="s">
        <v>132</v>
      </c>
      <c r="AU145" s="79" t="s">
        <v>75</v>
      </c>
      <c r="AY145" s="6" t="s">
        <v>131</v>
      </c>
      <c r="BE145" s="117">
        <f>IF($U$145="základní",$N$145,0)</f>
        <v>0</v>
      </c>
      <c r="BF145" s="117">
        <f>IF($U$145="snížená",$N$145,0)</f>
        <v>0</v>
      </c>
      <c r="BG145" s="117">
        <f>IF($U$145="zákl. přenesená",$N$145,0)</f>
        <v>0</v>
      </c>
      <c r="BH145" s="117">
        <f>IF($U$145="sníž. přenesená",$N$145,0)</f>
        <v>0</v>
      </c>
      <c r="BI145" s="117">
        <f>IF($U$145="nulová",$N$145,0)</f>
        <v>0</v>
      </c>
      <c r="BJ145" s="79" t="s">
        <v>17</v>
      </c>
      <c r="BK145" s="117">
        <f>ROUND($L$145*$K$145,2)</f>
        <v>0</v>
      </c>
    </row>
    <row r="146" spans="2:47" s="6" customFormat="1" ht="43.5" customHeight="1">
      <c r="B146" s="20"/>
      <c r="F146" s="272" t="s">
        <v>198</v>
      </c>
      <c r="G146" s="228"/>
      <c r="H146" s="228"/>
      <c r="I146" s="228"/>
      <c r="J146" s="228"/>
      <c r="K146" s="228"/>
      <c r="L146" s="228"/>
      <c r="M146" s="228"/>
      <c r="N146" s="228"/>
      <c r="O146" s="228"/>
      <c r="P146" s="228"/>
      <c r="Q146" s="228"/>
      <c r="R146" s="228"/>
      <c r="S146" s="20"/>
      <c r="T146" s="44"/>
      <c r="AA146" s="45"/>
      <c r="AT146" s="6" t="s">
        <v>139</v>
      </c>
      <c r="AU146" s="6" t="s">
        <v>75</v>
      </c>
    </row>
    <row r="147" spans="2:47" s="6" customFormat="1" ht="156.75" customHeight="1">
      <c r="B147" s="20"/>
      <c r="F147" s="273" t="s">
        <v>199</v>
      </c>
      <c r="G147" s="228"/>
      <c r="H147" s="228"/>
      <c r="I147" s="228"/>
      <c r="J147" s="228"/>
      <c r="K147" s="228"/>
      <c r="L147" s="228"/>
      <c r="M147" s="228"/>
      <c r="N147" s="228"/>
      <c r="O147" s="228"/>
      <c r="P147" s="228"/>
      <c r="Q147" s="228"/>
      <c r="R147" s="228"/>
      <c r="S147" s="20"/>
      <c r="T147" s="44"/>
      <c r="AA147" s="45"/>
      <c r="AT147" s="6" t="s">
        <v>141</v>
      </c>
      <c r="AU147" s="6" t="s">
        <v>75</v>
      </c>
    </row>
    <row r="148" spans="2:51" s="6" customFormat="1" ht="15.75" customHeight="1">
      <c r="B148" s="118"/>
      <c r="E148" s="119"/>
      <c r="F148" s="274" t="s">
        <v>200</v>
      </c>
      <c r="G148" s="275"/>
      <c r="H148" s="275"/>
      <c r="I148" s="275"/>
      <c r="K148" s="119"/>
      <c r="N148" s="301"/>
      <c r="O148" s="301"/>
      <c r="P148" s="301"/>
      <c r="Q148" s="301"/>
      <c r="S148" s="118"/>
      <c r="T148" s="120"/>
      <c r="AA148" s="121"/>
      <c r="AT148" s="119" t="s">
        <v>143</v>
      </c>
      <c r="AU148" s="119" t="s">
        <v>75</v>
      </c>
      <c r="AV148" s="119" t="s">
        <v>17</v>
      </c>
      <c r="AW148" s="119" t="s">
        <v>99</v>
      </c>
      <c r="AX148" s="119" t="s">
        <v>66</v>
      </c>
      <c r="AY148" s="119" t="s">
        <v>131</v>
      </c>
    </row>
    <row r="149" spans="2:51" s="6" customFormat="1" ht="15.75" customHeight="1">
      <c r="B149" s="122"/>
      <c r="E149" s="123"/>
      <c r="F149" s="276" t="s">
        <v>201</v>
      </c>
      <c r="G149" s="277"/>
      <c r="H149" s="277"/>
      <c r="I149" s="277"/>
      <c r="K149" s="124">
        <v>17.7</v>
      </c>
      <c r="N149" s="301"/>
      <c r="O149" s="301"/>
      <c r="P149" s="301"/>
      <c r="Q149" s="301"/>
      <c r="S149" s="122"/>
      <c r="T149" s="125"/>
      <c r="AA149" s="126"/>
      <c r="AT149" s="123" t="s">
        <v>143</v>
      </c>
      <c r="AU149" s="123" t="s">
        <v>75</v>
      </c>
      <c r="AV149" s="123" t="s">
        <v>75</v>
      </c>
      <c r="AW149" s="123" t="s">
        <v>99</v>
      </c>
      <c r="AX149" s="123" t="s">
        <v>66</v>
      </c>
      <c r="AY149" s="123" t="s">
        <v>131</v>
      </c>
    </row>
    <row r="150" spans="2:51" s="6" customFormat="1" ht="15.75" customHeight="1">
      <c r="B150" s="127"/>
      <c r="E150" s="128"/>
      <c r="F150" s="278" t="s">
        <v>146</v>
      </c>
      <c r="G150" s="279"/>
      <c r="H150" s="279"/>
      <c r="I150" s="279"/>
      <c r="K150" s="129">
        <v>17.7</v>
      </c>
      <c r="N150" s="301"/>
      <c r="O150" s="301"/>
      <c r="P150" s="301"/>
      <c r="Q150" s="301"/>
      <c r="S150" s="127"/>
      <c r="T150" s="130"/>
      <c r="AA150" s="131"/>
      <c r="AT150" s="128" t="s">
        <v>143</v>
      </c>
      <c r="AU150" s="128" t="s">
        <v>75</v>
      </c>
      <c r="AV150" s="128" t="s">
        <v>137</v>
      </c>
      <c r="AW150" s="128" t="s">
        <v>99</v>
      </c>
      <c r="AX150" s="128" t="s">
        <v>17</v>
      </c>
      <c r="AY150" s="128" t="s">
        <v>131</v>
      </c>
    </row>
    <row r="151" spans="2:63" s="6" customFormat="1" ht="51" customHeight="1">
      <c r="B151" s="20"/>
      <c r="C151" s="108" t="s">
        <v>22</v>
      </c>
      <c r="D151" s="108" t="s">
        <v>132</v>
      </c>
      <c r="E151" s="109" t="s">
        <v>202</v>
      </c>
      <c r="F151" s="269" t="s">
        <v>203</v>
      </c>
      <c r="G151" s="270"/>
      <c r="H151" s="270"/>
      <c r="I151" s="270"/>
      <c r="J151" s="111" t="s">
        <v>149</v>
      </c>
      <c r="K151" s="112">
        <v>189.5</v>
      </c>
      <c r="L151" s="271"/>
      <c r="M151" s="270"/>
      <c r="N151" s="299">
        <f>ROUND($L$151*$K$151,2)</f>
        <v>0</v>
      </c>
      <c r="O151" s="300"/>
      <c r="P151" s="300"/>
      <c r="Q151" s="300"/>
      <c r="R151" s="110"/>
      <c r="S151" s="20"/>
      <c r="T151" s="113"/>
      <c r="U151" s="114" t="s">
        <v>36</v>
      </c>
      <c r="X151" s="115">
        <v>0.0147</v>
      </c>
      <c r="Y151" s="115">
        <f>$X$151*$K$151</f>
        <v>2.78565</v>
      </c>
      <c r="Z151" s="115">
        <v>0</v>
      </c>
      <c r="AA151" s="116">
        <f>$Z$151*$K$151</f>
        <v>0</v>
      </c>
      <c r="AR151" s="79" t="s">
        <v>137</v>
      </c>
      <c r="AT151" s="79" t="s">
        <v>132</v>
      </c>
      <c r="AU151" s="79" t="s">
        <v>75</v>
      </c>
      <c r="AY151" s="6" t="s">
        <v>131</v>
      </c>
      <c r="BE151" s="117">
        <f>IF($U$151="základní",$N$151,0)</f>
        <v>0</v>
      </c>
      <c r="BF151" s="117">
        <f>IF($U$151="snížená",$N$151,0)</f>
        <v>0</v>
      </c>
      <c r="BG151" s="117">
        <f>IF($U$151="zákl. přenesená",$N$151,0)</f>
        <v>0</v>
      </c>
      <c r="BH151" s="117">
        <f>IF($U$151="sníž. přenesená",$N$151,0)</f>
        <v>0</v>
      </c>
      <c r="BI151" s="117">
        <f>IF($U$151="nulová",$N$151,0)</f>
        <v>0</v>
      </c>
      <c r="BJ151" s="79" t="s">
        <v>17</v>
      </c>
      <c r="BK151" s="117">
        <f>ROUND($L$151*$K$151,2)</f>
        <v>0</v>
      </c>
    </row>
    <row r="152" spans="2:47" s="6" customFormat="1" ht="62.25" customHeight="1">
      <c r="B152" s="20"/>
      <c r="F152" s="272" t="s">
        <v>204</v>
      </c>
      <c r="G152" s="228"/>
      <c r="H152" s="228"/>
      <c r="I152" s="228"/>
      <c r="J152" s="228"/>
      <c r="K152" s="228"/>
      <c r="L152" s="228"/>
      <c r="M152" s="228"/>
      <c r="N152" s="228"/>
      <c r="O152" s="228"/>
      <c r="P152" s="228"/>
      <c r="Q152" s="228"/>
      <c r="R152" s="228"/>
      <c r="S152" s="20"/>
      <c r="T152" s="44"/>
      <c r="AA152" s="45"/>
      <c r="AT152" s="6" t="s">
        <v>139</v>
      </c>
      <c r="AU152" s="6" t="s">
        <v>75</v>
      </c>
    </row>
    <row r="153" spans="2:47" s="6" customFormat="1" ht="132.75" customHeight="1">
      <c r="B153" s="20"/>
      <c r="F153" s="273" t="s">
        <v>205</v>
      </c>
      <c r="G153" s="228"/>
      <c r="H153" s="228"/>
      <c r="I153" s="228"/>
      <c r="J153" s="228"/>
      <c r="K153" s="228"/>
      <c r="L153" s="228"/>
      <c r="M153" s="228"/>
      <c r="N153" s="228"/>
      <c r="O153" s="228"/>
      <c r="P153" s="228"/>
      <c r="Q153" s="228"/>
      <c r="R153" s="228"/>
      <c r="S153" s="20"/>
      <c r="T153" s="44"/>
      <c r="AA153" s="45"/>
      <c r="AT153" s="6" t="s">
        <v>141</v>
      </c>
      <c r="AU153" s="6" t="s">
        <v>75</v>
      </c>
    </row>
    <row r="154" spans="2:51" s="6" customFormat="1" ht="15.75" customHeight="1">
      <c r="B154" s="118"/>
      <c r="E154" s="119"/>
      <c r="F154" s="274" t="s">
        <v>206</v>
      </c>
      <c r="G154" s="275"/>
      <c r="H154" s="275"/>
      <c r="I154" s="275"/>
      <c r="K154" s="119"/>
      <c r="N154" s="301"/>
      <c r="O154" s="301"/>
      <c r="P154" s="301"/>
      <c r="Q154" s="301"/>
      <c r="S154" s="118"/>
      <c r="T154" s="120"/>
      <c r="AA154" s="121"/>
      <c r="AT154" s="119" t="s">
        <v>143</v>
      </c>
      <c r="AU154" s="119" t="s">
        <v>75</v>
      </c>
      <c r="AV154" s="119" t="s">
        <v>17</v>
      </c>
      <c r="AW154" s="119" t="s">
        <v>99</v>
      </c>
      <c r="AX154" s="119" t="s">
        <v>66</v>
      </c>
      <c r="AY154" s="119" t="s">
        <v>131</v>
      </c>
    </row>
    <row r="155" spans="2:51" s="6" customFormat="1" ht="15.75" customHeight="1">
      <c r="B155" s="122"/>
      <c r="E155" s="123"/>
      <c r="F155" s="276" t="s">
        <v>186</v>
      </c>
      <c r="G155" s="277"/>
      <c r="H155" s="277"/>
      <c r="I155" s="277"/>
      <c r="K155" s="124">
        <v>189.5</v>
      </c>
      <c r="N155" s="301"/>
      <c r="O155" s="301"/>
      <c r="P155" s="301"/>
      <c r="Q155" s="301"/>
      <c r="S155" s="122"/>
      <c r="T155" s="125"/>
      <c r="AA155" s="126"/>
      <c r="AT155" s="123" t="s">
        <v>143</v>
      </c>
      <c r="AU155" s="123" t="s">
        <v>75</v>
      </c>
      <c r="AV155" s="123" t="s">
        <v>75</v>
      </c>
      <c r="AW155" s="123" t="s">
        <v>99</v>
      </c>
      <c r="AX155" s="123" t="s">
        <v>66</v>
      </c>
      <c r="AY155" s="123" t="s">
        <v>131</v>
      </c>
    </row>
    <row r="156" spans="2:51" s="6" customFormat="1" ht="15.75" customHeight="1">
      <c r="B156" s="127"/>
      <c r="E156" s="128"/>
      <c r="F156" s="278" t="s">
        <v>146</v>
      </c>
      <c r="G156" s="279"/>
      <c r="H156" s="279"/>
      <c r="I156" s="279"/>
      <c r="K156" s="129">
        <v>189.5</v>
      </c>
      <c r="N156" s="301"/>
      <c r="O156" s="301"/>
      <c r="P156" s="301"/>
      <c r="Q156" s="301"/>
      <c r="S156" s="127"/>
      <c r="T156" s="130"/>
      <c r="AA156" s="131"/>
      <c r="AT156" s="128" t="s">
        <v>143</v>
      </c>
      <c r="AU156" s="128" t="s">
        <v>75</v>
      </c>
      <c r="AV156" s="128" t="s">
        <v>137</v>
      </c>
      <c r="AW156" s="128" t="s">
        <v>99</v>
      </c>
      <c r="AX156" s="128" t="s">
        <v>17</v>
      </c>
      <c r="AY156" s="128" t="s">
        <v>131</v>
      </c>
    </row>
    <row r="157" spans="2:63" s="6" customFormat="1" ht="75" customHeight="1">
      <c r="B157" s="20"/>
      <c r="C157" s="108" t="s">
        <v>207</v>
      </c>
      <c r="D157" s="108" t="s">
        <v>132</v>
      </c>
      <c r="E157" s="109" t="s">
        <v>208</v>
      </c>
      <c r="F157" s="269" t="s">
        <v>209</v>
      </c>
      <c r="G157" s="270"/>
      <c r="H157" s="270"/>
      <c r="I157" s="270"/>
      <c r="J157" s="111" t="s">
        <v>149</v>
      </c>
      <c r="K157" s="112">
        <v>2008.1</v>
      </c>
      <c r="L157" s="271"/>
      <c r="M157" s="270"/>
      <c r="N157" s="299">
        <f>ROUND($L$157*$K$157,2)</f>
        <v>0</v>
      </c>
      <c r="O157" s="300"/>
      <c r="P157" s="300"/>
      <c r="Q157" s="300"/>
      <c r="R157" s="110"/>
      <c r="S157" s="20"/>
      <c r="T157" s="113"/>
      <c r="U157" s="114" t="s">
        <v>36</v>
      </c>
      <c r="X157" s="115">
        <v>0.0147</v>
      </c>
      <c r="Y157" s="115">
        <f>$X$157*$K$157</f>
        <v>29.51907</v>
      </c>
      <c r="Z157" s="115">
        <v>0</v>
      </c>
      <c r="AA157" s="116">
        <f>$Z$157*$K$157</f>
        <v>0</v>
      </c>
      <c r="AR157" s="79" t="s">
        <v>137</v>
      </c>
      <c r="AT157" s="79" t="s">
        <v>132</v>
      </c>
      <c r="AU157" s="79" t="s">
        <v>75</v>
      </c>
      <c r="AY157" s="6" t="s">
        <v>131</v>
      </c>
      <c r="BE157" s="117">
        <f>IF($U$157="základní",$N$157,0)</f>
        <v>0</v>
      </c>
      <c r="BF157" s="117">
        <f>IF($U$157="snížená",$N$157,0)</f>
        <v>0</v>
      </c>
      <c r="BG157" s="117">
        <f>IF($U$157="zákl. přenesená",$N$157,0)</f>
        <v>0</v>
      </c>
      <c r="BH157" s="117">
        <f>IF($U$157="sníž. přenesená",$N$157,0)</f>
        <v>0</v>
      </c>
      <c r="BI157" s="117">
        <f>IF($U$157="nulová",$N$157,0)</f>
        <v>0</v>
      </c>
      <c r="BJ157" s="79" t="s">
        <v>17</v>
      </c>
      <c r="BK157" s="117">
        <f>ROUND($L$157*$K$157,2)</f>
        <v>0</v>
      </c>
    </row>
    <row r="158" spans="2:47" s="6" customFormat="1" ht="55.5" customHeight="1">
      <c r="B158" s="20"/>
      <c r="F158" s="272" t="s">
        <v>210</v>
      </c>
      <c r="G158" s="228"/>
      <c r="H158" s="228"/>
      <c r="I158" s="228"/>
      <c r="J158" s="228"/>
      <c r="K158" s="228"/>
      <c r="L158" s="228"/>
      <c r="M158" s="228"/>
      <c r="N158" s="228"/>
      <c r="O158" s="228"/>
      <c r="P158" s="228"/>
      <c r="Q158" s="228"/>
      <c r="R158" s="228"/>
      <c r="S158" s="20"/>
      <c r="T158" s="44"/>
      <c r="AA158" s="45"/>
      <c r="AT158" s="6" t="s">
        <v>139</v>
      </c>
      <c r="AU158" s="6" t="s">
        <v>75</v>
      </c>
    </row>
    <row r="159" spans="2:47" s="6" customFormat="1" ht="180" customHeight="1">
      <c r="B159" s="20"/>
      <c r="F159" s="273" t="s">
        <v>211</v>
      </c>
      <c r="G159" s="228"/>
      <c r="H159" s="228"/>
      <c r="I159" s="228"/>
      <c r="J159" s="228"/>
      <c r="K159" s="228"/>
      <c r="L159" s="228"/>
      <c r="M159" s="228"/>
      <c r="N159" s="228"/>
      <c r="O159" s="228"/>
      <c r="P159" s="228"/>
      <c r="Q159" s="228"/>
      <c r="R159" s="228"/>
      <c r="S159" s="20"/>
      <c r="T159" s="44"/>
      <c r="AA159" s="45"/>
      <c r="AT159" s="6" t="s">
        <v>141</v>
      </c>
      <c r="AU159" s="6" t="s">
        <v>75</v>
      </c>
    </row>
    <row r="160" spans="2:51" s="6" customFormat="1" ht="15.75" customHeight="1">
      <c r="B160" s="118"/>
      <c r="E160" s="119"/>
      <c r="F160" s="274" t="s">
        <v>212</v>
      </c>
      <c r="G160" s="275"/>
      <c r="H160" s="275"/>
      <c r="I160" s="275"/>
      <c r="K160" s="119"/>
      <c r="N160" s="301"/>
      <c r="O160" s="301"/>
      <c r="P160" s="301"/>
      <c r="Q160" s="301"/>
      <c r="S160" s="118"/>
      <c r="T160" s="120"/>
      <c r="AA160" s="121"/>
      <c r="AT160" s="119" t="s">
        <v>143</v>
      </c>
      <c r="AU160" s="119" t="s">
        <v>75</v>
      </c>
      <c r="AV160" s="119" t="s">
        <v>17</v>
      </c>
      <c r="AW160" s="119" t="s">
        <v>99</v>
      </c>
      <c r="AX160" s="119" t="s">
        <v>66</v>
      </c>
      <c r="AY160" s="119" t="s">
        <v>131</v>
      </c>
    </row>
    <row r="161" spans="2:51" s="6" customFormat="1" ht="27" customHeight="1">
      <c r="B161" s="122"/>
      <c r="E161" s="123"/>
      <c r="F161" s="276" t="s">
        <v>213</v>
      </c>
      <c r="G161" s="277"/>
      <c r="H161" s="277"/>
      <c r="I161" s="277"/>
      <c r="K161" s="124">
        <v>2008.1</v>
      </c>
      <c r="N161" s="301"/>
      <c r="O161" s="301"/>
      <c r="P161" s="301"/>
      <c r="Q161" s="301"/>
      <c r="S161" s="122"/>
      <c r="T161" s="125"/>
      <c r="AA161" s="126"/>
      <c r="AT161" s="123" t="s">
        <v>143</v>
      </c>
      <c r="AU161" s="123" t="s">
        <v>75</v>
      </c>
      <c r="AV161" s="123" t="s">
        <v>75</v>
      </c>
      <c r="AW161" s="123" t="s">
        <v>99</v>
      </c>
      <c r="AX161" s="123" t="s">
        <v>66</v>
      </c>
      <c r="AY161" s="123" t="s">
        <v>131</v>
      </c>
    </row>
    <row r="162" spans="2:51" s="6" customFormat="1" ht="15.75" customHeight="1">
      <c r="B162" s="127"/>
      <c r="E162" s="128"/>
      <c r="F162" s="278" t="s">
        <v>146</v>
      </c>
      <c r="G162" s="279"/>
      <c r="H162" s="279"/>
      <c r="I162" s="279"/>
      <c r="K162" s="129">
        <v>2008.1</v>
      </c>
      <c r="N162" s="301"/>
      <c r="O162" s="301"/>
      <c r="P162" s="301"/>
      <c r="Q162" s="301"/>
      <c r="S162" s="127"/>
      <c r="T162" s="130"/>
      <c r="AA162" s="131"/>
      <c r="AT162" s="128" t="s">
        <v>143</v>
      </c>
      <c r="AU162" s="128" t="s">
        <v>75</v>
      </c>
      <c r="AV162" s="128" t="s">
        <v>137</v>
      </c>
      <c r="AW162" s="128" t="s">
        <v>99</v>
      </c>
      <c r="AX162" s="128" t="s">
        <v>17</v>
      </c>
      <c r="AY162" s="128" t="s">
        <v>131</v>
      </c>
    </row>
    <row r="163" spans="2:63" s="6" customFormat="1" ht="75" customHeight="1">
      <c r="B163" s="20"/>
      <c r="C163" s="108" t="s">
        <v>214</v>
      </c>
      <c r="D163" s="108" t="s">
        <v>132</v>
      </c>
      <c r="E163" s="109" t="s">
        <v>215</v>
      </c>
      <c r="F163" s="269" t="s">
        <v>216</v>
      </c>
      <c r="G163" s="270"/>
      <c r="H163" s="270"/>
      <c r="I163" s="270"/>
      <c r="J163" s="111" t="s">
        <v>149</v>
      </c>
      <c r="K163" s="112">
        <v>163.7</v>
      </c>
      <c r="L163" s="271"/>
      <c r="M163" s="270"/>
      <c r="N163" s="299">
        <f>ROUND($L$163*$K$163,2)</f>
        <v>0</v>
      </c>
      <c r="O163" s="300"/>
      <c r="P163" s="300"/>
      <c r="Q163" s="300"/>
      <c r="R163" s="110"/>
      <c r="S163" s="20"/>
      <c r="T163" s="113"/>
      <c r="U163" s="114" t="s">
        <v>36</v>
      </c>
      <c r="X163" s="115">
        <v>0.0147</v>
      </c>
      <c r="Y163" s="115">
        <f>$X$163*$K$163</f>
        <v>2.4063899999999996</v>
      </c>
      <c r="Z163" s="115">
        <v>0</v>
      </c>
      <c r="AA163" s="116">
        <f>$Z$163*$K$163</f>
        <v>0</v>
      </c>
      <c r="AR163" s="79" t="s">
        <v>137</v>
      </c>
      <c r="AT163" s="79" t="s">
        <v>132</v>
      </c>
      <c r="AU163" s="79" t="s">
        <v>75</v>
      </c>
      <c r="AY163" s="6" t="s">
        <v>131</v>
      </c>
      <c r="BE163" s="117">
        <f>IF($U$163="základní",$N$163,0)</f>
        <v>0</v>
      </c>
      <c r="BF163" s="117">
        <f>IF($U$163="snížená",$N$163,0)</f>
        <v>0</v>
      </c>
      <c r="BG163" s="117">
        <f>IF($U$163="zákl. přenesená",$N$163,0)</f>
        <v>0</v>
      </c>
      <c r="BH163" s="117">
        <f>IF($U$163="sníž. přenesená",$N$163,0)</f>
        <v>0</v>
      </c>
      <c r="BI163" s="117">
        <f>IF($U$163="nulová",$N$163,0)</f>
        <v>0</v>
      </c>
      <c r="BJ163" s="79" t="s">
        <v>17</v>
      </c>
      <c r="BK163" s="117">
        <f>ROUND($L$163*$K$163,2)</f>
        <v>0</v>
      </c>
    </row>
    <row r="164" spans="2:47" s="6" customFormat="1" ht="27" customHeight="1">
      <c r="B164" s="20"/>
      <c r="F164" s="272" t="s">
        <v>216</v>
      </c>
      <c r="G164" s="228"/>
      <c r="H164" s="228"/>
      <c r="I164" s="228"/>
      <c r="J164" s="228"/>
      <c r="K164" s="228"/>
      <c r="L164" s="228"/>
      <c r="M164" s="228"/>
      <c r="N164" s="228"/>
      <c r="O164" s="228"/>
      <c r="P164" s="228"/>
      <c r="Q164" s="228"/>
      <c r="R164" s="228"/>
      <c r="S164" s="20"/>
      <c r="T164" s="44"/>
      <c r="AA164" s="45"/>
      <c r="AT164" s="6" t="s">
        <v>139</v>
      </c>
      <c r="AU164" s="6" t="s">
        <v>75</v>
      </c>
    </row>
    <row r="165" spans="2:47" s="6" customFormat="1" ht="180" customHeight="1">
      <c r="B165" s="20"/>
      <c r="F165" s="273" t="s">
        <v>217</v>
      </c>
      <c r="G165" s="228"/>
      <c r="H165" s="228"/>
      <c r="I165" s="228"/>
      <c r="J165" s="228"/>
      <c r="K165" s="228"/>
      <c r="L165" s="228"/>
      <c r="M165" s="228"/>
      <c r="N165" s="228"/>
      <c r="O165" s="228"/>
      <c r="P165" s="228"/>
      <c r="Q165" s="228"/>
      <c r="R165" s="228"/>
      <c r="S165" s="20"/>
      <c r="T165" s="44"/>
      <c r="AA165" s="45"/>
      <c r="AT165" s="6" t="s">
        <v>141</v>
      </c>
      <c r="AU165" s="6" t="s">
        <v>75</v>
      </c>
    </row>
    <row r="166" spans="2:51" s="6" customFormat="1" ht="15.75" customHeight="1">
      <c r="B166" s="118"/>
      <c r="E166" s="119"/>
      <c r="F166" s="274" t="s">
        <v>80</v>
      </c>
      <c r="G166" s="275"/>
      <c r="H166" s="275"/>
      <c r="I166" s="275"/>
      <c r="K166" s="119"/>
      <c r="N166" s="301"/>
      <c r="O166" s="301"/>
      <c r="P166" s="301"/>
      <c r="Q166" s="301"/>
      <c r="S166" s="118"/>
      <c r="T166" s="120"/>
      <c r="AA166" s="121"/>
      <c r="AT166" s="119" t="s">
        <v>143</v>
      </c>
      <c r="AU166" s="119" t="s">
        <v>75</v>
      </c>
      <c r="AV166" s="119" t="s">
        <v>17</v>
      </c>
      <c r="AW166" s="119" t="s">
        <v>99</v>
      </c>
      <c r="AX166" s="119" t="s">
        <v>66</v>
      </c>
      <c r="AY166" s="119" t="s">
        <v>131</v>
      </c>
    </row>
    <row r="167" spans="2:51" s="6" customFormat="1" ht="27" customHeight="1">
      <c r="B167" s="122"/>
      <c r="E167" s="123"/>
      <c r="F167" s="276" t="s">
        <v>218</v>
      </c>
      <c r="G167" s="277"/>
      <c r="H167" s="277"/>
      <c r="I167" s="277"/>
      <c r="K167" s="124">
        <v>163.7</v>
      </c>
      <c r="N167" s="301"/>
      <c r="O167" s="301"/>
      <c r="P167" s="301"/>
      <c r="Q167" s="301"/>
      <c r="S167" s="122"/>
      <c r="T167" s="125"/>
      <c r="AA167" s="126"/>
      <c r="AT167" s="123" t="s">
        <v>143</v>
      </c>
      <c r="AU167" s="123" t="s">
        <v>75</v>
      </c>
      <c r="AV167" s="123" t="s">
        <v>75</v>
      </c>
      <c r="AW167" s="123" t="s">
        <v>99</v>
      </c>
      <c r="AX167" s="123" t="s">
        <v>66</v>
      </c>
      <c r="AY167" s="123" t="s">
        <v>131</v>
      </c>
    </row>
    <row r="168" spans="2:51" s="6" customFormat="1" ht="15.75" customHeight="1">
      <c r="B168" s="127"/>
      <c r="E168" s="128"/>
      <c r="F168" s="278" t="s">
        <v>146</v>
      </c>
      <c r="G168" s="279"/>
      <c r="H168" s="279"/>
      <c r="I168" s="279"/>
      <c r="K168" s="129">
        <v>163.7</v>
      </c>
      <c r="N168" s="301"/>
      <c r="O168" s="301"/>
      <c r="P168" s="301"/>
      <c r="Q168" s="301"/>
      <c r="S168" s="127"/>
      <c r="T168" s="130"/>
      <c r="AA168" s="131"/>
      <c r="AT168" s="128" t="s">
        <v>143</v>
      </c>
      <c r="AU168" s="128" t="s">
        <v>75</v>
      </c>
      <c r="AV168" s="128" t="s">
        <v>137</v>
      </c>
      <c r="AW168" s="128" t="s">
        <v>99</v>
      </c>
      <c r="AX168" s="128" t="s">
        <v>17</v>
      </c>
      <c r="AY168" s="128" t="s">
        <v>131</v>
      </c>
    </row>
    <row r="169" spans="2:63" s="6" customFormat="1" ht="75" customHeight="1">
      <c r="B169" s="20"/>
      <c r="C169" s="108" t="s">
        <v>219</v>
      </c>
      <c r="D169" s="108" t="s">
        <v>132</v>
      </c>
      <c r="E169" s="109" t="s">
        <v>220</v>
      </c>
      <c r="F169" s="269" t="s">
        <v>221</v>
      </c>
      <c r="G169" s="270"/>
      <c r="H169" s="270"/>
      <c r="I169" s="270"/>
      <c r="J169" s="111" t="s">
        <v>149</v>
      </c>
      <c r="K169" s="112">
        <v>261</v>
      </c>
      <c r="L169" s="271"/>
      <c r="M169" s="270"/>
      <c r="N169" s="299">
        <f>ROUND($L$169*$K$169,2)</f>
        <v>0</v>
      </c>
      <c r="O169" s="300"/>
      <c r="P169" s="300"/>
      <c r="Q169" s="300"/>
      <c r="R169" s="110"/>
      <c r="S169" s="20"/>
      <c r="T169" s="113"/>
      <c r="U169" s="114" t="s">
        <v>36</v>
      </c>
      <c r="X169" s="115">
        <v>0.0147</v>
      </c>
      <c r="Y169" s="115">
        <f>$X$169*$K$169</f>
        <v>3.8367</v>
      </c>
      <c r="Z169" s="115">
        <v>0</v>
      </c>
      <c r="AA169" s="116">
        <f>$Z$169*$K$169</f>
        <v>0</v>
      </c>
      <c r="AR169" s="79" t="s">
        <v>137</v>
      </c>
      <c r="AT169" s="79" t="s">
        <v>132</v>
      </c>
      <c r="AU169" s="79" t="s">
        <v>75</v>
      </c>
      <c r="AY169" s="6" t="s">
        <v>131</v>
      </c>
      <c r="BE169" s="117">
        <f>IF($U$169="základní",$N$169,0)</f>
        <v>0</v>
      </c>
      <c r="BF169" s="117">
        <f>IF($U$169="snížená",$N$169,0)</f>
        <v>0</v>
      </c>
      <c r="BG169" s="117">
        <f>IF($U$169="zákl. přenesená",$N$169,0)</f>
        <v>0</v>
      </c>
      <c r="BH169" s="117">
        <f>IF($U$169="sníž. přenesená",$N$169,0)</f>
        <v>0</v>
      </c>
      <c r="BI169" s="117">
        <f>IF($U$169="nulová",$N$169,0)</f>
        <v>0</v>
      </c>
      <c r="BJ169" s="79" t="s">
        <v>17</v>
      </c>
      <c r="BK169" s="117">
        <f>ROUND($L$169*$K$169,2)</f>
        <v>0</v>
      </c>
    </row>
    <row r="170" spans="2:47" s="6" customFormat="1" ht="27" customHeight="1">
      <c r="B170" s="20"/>
      <c r="F170" s="272" t="s">
        <v>221</v>
      </c>
      <c r="G170" s="228"/>
      <c r="H170" s="228"/>
      <c r="I170" s="228"/>
      <c r="J170" s="228"/>
      <c r="K170" s="228"/>
      <c r="L170" s="228"/>
      <c r="M170" s="228"/>
      <c r="N170" s="228"/>
      <c r="O170" s="228"/>
      <c r="P170" s="228"/>
      <c r="Q170" s="228"/>
      <c r="R170" s="228"/>
      <c r="S170" s="20"/>
      <c r="T170" s="44"/>
      <c r="AA170" s="45"/>
      <c r="AT170" s="6" t="s">
        <v>139</v>
      </c>
      <c r="AU170" s="6" t="s">
        <v>75</v>
      </c>
    </row>
    <row r="171" spans="2:47" s="6" customFormat="1" ht="180" customHeight="1">
      <c r="B171" s="20"/>
      <c r="F171" s="273" t="s">
        <v>222</v>
      </c>
      <c r="G171" s="228"/>
      <c r="H171" s="228"/>
      <c r="I171" s="228"/>
      <c r="J171" s="228"/>
      <c r="K171" s="228"/>
      <c r="L171" s="228"/>
      <c r="M171" s="228"/>
      <c r="N171" s="228"/>
      <c r="O171" s="228"/>
      <c r="P171" s="228"/>
      <c r="Q171" s="228"/>
      <c r="R171" s="228"/>
      <c r="S171" s="20"/>
      <c r="T171" s="44"/>
      <c r="AA171" s="45"/>
      <c r="AT171" s="6" t="s">
        <v>141</v>
      </c>
      <c r="AU171" s="6" t="s">
        <v>75</v>
      </c>
    </row>
    <row r="172" spans="2:51" s="6" customFormat="1" ht="15.75" customHeight="1">
      <c r="B172" s="118"/>
      <c r="E172" s="119"/>
      <c r="F172" s="274" t="s">
        <v>223</v>
      </c>
      <c r="G172" s="275"/>
      <c r="H172" s="275"/>
      <c r="I172" s="275"/>
      <c r="K172" s="119"/>
      <c r="N172" s="301"/>
      <c r="O172" s="301"/>
      <c r="P172" s="301"/>
      <c r="Q172" s="301"/>
      <c r="S172" s="118"/>
      <c r="T172" s="120"/>
      <c r="AA172" s="121"/>
      <c r="AT172" s="119" t="s">
        <v>143</v>
      </c>
      <c r="AU172" s="119" t="s">
        <v>75</v>
      </c>
      <c r="AV172" s="119" t="s">
        <v>17</v>
      </c>
      <c r="AW172" s="119" t="s">
        <v>99</v>
      </c>
      <c r="AX172" s="119" t="s">
        <v>66</v>
      </c>
      <c r="AY172" s="119" t="s">
        <v>131</v>
      </c>
    </row>
    <row r="173" spans="2:51" s="6" customFormat="1" ht="15.75" customHeight="1">
      <c r="B173" s="122"/>
      <c r="E173" s="123"/>
      <c r="F173" s="276" t="s">
        <v>224</v>
      </c>
      <c r="G173" s="277"/>
      <c r="H173" s="277"/>
      <c r="I173" s="277"/>
      <c r="K173" s="124">
        <v>261</v>
      </c>
      <c r="N173" s="301"/>
      <c r="O173" s="301"/>
      <c r="P173" s="301"/>
      <c r="Q173" s="301"/>
      <c r="S173" s="122"/>
      <c r="T173" s="125"/>
      <c r="AA173" s="126"/>
      <c r="AT173" s="123" t="s">
        <v>143</v>
      </c>
      <c r="AU173" s="123" t="s">
        <v>75</v>
      </c>
      <c r="AV173" s="123" t="s">
        <v>75</v>
      </c>
      <c r="AW173" s="123" t="s">
        <v>99</v>
      </c>
      <c r="AX173" s="123" t="s">
        <v>66</v>
      </c>
      <c r="AY173" s="123" t="s">
        <v>131</v>
      </c>
    </row>
    <row r="174" spans="2:51" s="6" customFormat="1" ht="15.75" customHeight="1">
      <c r="B174" s="127"/>
      <c r="E174" s="128"/>
      <c r="F174" s="278" t="s">
        <v>146</v>
      </c>
      <c r="G174" s="279"/>
      <c r="H174" s="279"/>
      <c r="I174" s="279"/>
      <c r="K174" s="129">
        <v>261</v>
      </c>
      <c r="N174" s="301"/>
      <c r="O174" s="301"/>
      <c r="P174" s="301"/>
      <c r="Q174" s="301"/>
      <c r="S174" s="127"/>
      <c r="T174" s="130"/>
      <c r="AA174" s="131"/>
      <c r="AT174" s="128" t="s">
        <v>143</v>
      </c>
      <c r="AU174" s="128" t="s">
        <v>75</v>
      </c>
      <c r="AV174" s="128" t="s">
        <v>137</v>
      </c>
      <c r="AW174" s="128" t="s">
        <v>99</v>
      </c>
      <c r="AX174" s="128" t="s">
        <v>17</v>
      </c>
      <c r="AY174" s="128" t="s">
        <v>131</v>
      </c>
    </row>
    <row r="175" spans="2:63" s="6" customFormat="1" ht="87" customHeight="1">
      <c r="B175" s="20"/>
      <c r="C175" s="108" t="s">
        <v>225</v>
      </c>
      <c r="D175" s="108" t="s">
        <v>132</v>
      </c>
      <c r="E175" s="109" t="s">
        <v>226</v>
      </c>
      <c r="F175" s="269" t="s">
        <v>227</v>
      </c>
      <c r="G175" s="270"/>
      <c r="H175" s="270"/>
      <c r="I175" s="270"/>
      <c r="J175" s="111" t="s">
        <v>149</v>
      </c>
      <c r="K175" s="112">
        <v>309.65</v>
      </c>
      <c r="L175" s="271"/>
      <c r="M175" s="270"/>
      <c r="N175" s="299">
        <f>ROUND($L$175*$K$175,2)</f>
        <v>0</v>
      </c>
      <c r="O175" s="300"/>
      <c r="P175" s="300"/>
      <c r="Q175" s="300"/>
      <c r="R175" s="110"/>
      <c r="S175" s="20"/>
      <c r="T175" s="113"/>
      <c r="U175" s="114" t="s">
        <v>36</v>
      </c>
      <c r="X175" s="115">
        <v>0.00637</v>
      </c>
      <c r="Y175" s="115">
        <f>$X$175*$K$175</f>
        <v>1.9724704999999998</v>
      </c>
      <c r="Z175" s="115">
        <v>0</v>
      </c>
      <c r="AA175" s="116">
        <f>$Z$175*$K$175</f>
        <v>0</v>
      </c>
      <c r="AR175" s="79" t="s">
        <v>137</v>
      </c>
      <c r="AT175" s="79" t="s">
        <v>132</v>
      </c>
      <c r="AU175" s="79" t="s">
        <v>75</v>
      </c>
      <c r="AY175" s="6" t="s">
        <v>131</v>
      </c>
      <c r="BE175" s="117">
        <f>IF($U$175="základní",$N$175,0)</f>
        <v>0</v>
      </c>
      <c r="BF175" s="117">
        <f>IF($U$175="snížená",$N$175,0)</f>
        <v>0</v>
      </c>
      <c r="BG175" s="117">
        <f>IF($U$175="zákl. přenesená",$N$175,0)</f>
        <v>0</v>
      </c>
      <c r="BH175" s="117">
        <f>IF($U$175="sníž. přenesená",$N$175,0)</f>
        <v>0</v>
      </c>
      <c r="BI175" s="117">
        <f>IF($U$175="nulová",$N$175,0)</f>
        <v>0</v>
      </c>
      <c r="BJ175" s="79" t="s">
        <v>17</v>
      </c>
      <c r="BK175" s="117">
        <f>ROUND($L$175*$K$175,2)</f>
        <v>0</v>
      </c>
    </row>
    <row r="176" spans="2:47" s="6" customFormat="1" ht="38.25" customHeight="1">
      <c r="B176" s="20"/>
      <c r="F176" s="272" t="s">
        <v>228</v>
      </c>
      <c r="G176" s="228"/>
      <c r="H176" s="228"/>
      <c r="I176" s="228"/>
      <c r="J176" s="228"/>
      <c r="K176" s="228"/>
      <c r="L176" s="228"/>
      <c r="M176" s="228"/>
      <c r="N176" s="228"/>
      <c r="O176" s="228"/>
      <c r="P176" s="228"/>
      <c r="Q176" s="228"/>
      <c r="R176" s="228"/>
      <c r="S176" s="20"/>
      <c r="T176" s="44"/>
      <c r="AA176" s="45"/>
      <c r="AT176" s="6" t="s">
        <v>139</v>
      </c>
      <c r="AU176" s="6" t="s">
        <v>75</v>
      </c>
    </row>
    <row r="177" spans="2:47" s="6" customFormat="1" ht="239.25" customHeight="1">
      <c r="B177" s="20"/>
      <c r="F177" s="273" t="s">
        <v>229</v>
      </c>
      <c r="G177" s="228"/>
      <c r="H177" s="228"/>
      <c r="I177" s="228"/>
      <c r="J177" s="228"/>
      <c r="K177" s="228"/>
      <c r="L177" s="228"/>
      <c r="M177" s="228"/>
      <c r="N177" s="228"/>
      <c r="O177" s="228"/>
      <c r="P177" s="228"/>
      <c r="Q177" s="228"/>
      <c r="R177" s="228"/>
      <c r="S177" s="20"/>
      <c r="T177" s="44"/>
      <c r="AA177" s="45"/>
      <c r="AT177" s="6" t="s">
        <v>141</v>
      </c>
      <c r="AU177" s="6" t="s">
        <v>75</v>
      </c>
    </row>
    <row r="178" spans="2:51" s="6" customFormat="1" ht="15.75" customHeight="1">
      <c r="B178" s="118"/>
      <c r="E178" s="119"/>
      <c r="F178" s="274" t="s">
        <v>230</v>
      </c>
      <c r="G178" s="275"/>
      <c r="H178" s="275"/>
      <c r="I178" s="275"/>
      <c r="K178" s="119"/>
      <c r="N178" s="301"/>
      <c r="O178" s="301"/>
      <c r="P178" s="301"/>
      <c r="Q178" s="301"/>
      <c r="S178" s="118"/>
      <c r="T178" s="120"/>
      <c r="AA178" s="121"/>
      <c r="AT178" s="119" t="s">
        <v>143</v>
      </c>
      <c r="AU178" s="119" t="s">
        <v>75</v>
      </c>
      <c r="AV178" s="119" t="s">
        <v>17</v>
      </c>
      <c r="AW178" s="119" t="s">
        <v>99</v>
      </c>
      <c r="AX178" s="119" t="s">
        <v>66</v>
      </c>
      <c r="AY178" s="119" t="s">
        <v>131</v>
      </c>
    </row>
    <row r="179" spans="2:51" s="6" customFormat="1" ht="27" customHeight="1">
      <c r="B179" s="122"/>
      <c r="E179" s="123"/>
      <c r="F179" s="276" t="s">
        <v>231</v>
      </c>
      <c r="G179" s="277"/>
      <c r="H179" s="277"/>
      <c r="I179" s="277"/>
      <c r="K179" s="124">
        <v>281.5</v>
      </c>
      <c r="N179" s="301"/>
      <c r="O179" s="301"/>
      <c r="P179" s="301"/>
      <c r="Q179" s="301"/>
      <c r="S179" s="122"/>
      <c r="T179" s="125"/>
      <c r="AA179" s="126"/>
      <c r="AT179" s="123" t="s">
        <v>143</v>
      </c>
      <c r="AU179" s="123" t="s">
        <v>75</v>
      </c>
      <c r="AV179" s="123" t="s">
        <v>75</v>
      </c>
      <c r="AW179" s="123" t="s">
        <v>99</v>
      </c>
      <c r="AX179" s="123" t="s">
        <v>66</v>
      </c>
      <c r="AY179" s="123" t="s">
        <v>131</v>
      </c>
    </row>
    <row r="180" spans="2:51" s="6" customFormat="1" ht="15.75" customHeight="1">
      <c r="B180" s="127"/>
      <c r="E180" s="128"/>
      <c r="F180" s="278" t="s">
        <v>146</v>
      </c>
      <c r="G180" s="279"/>
      <c r="H180" s="279"/>
      <c r="I180" s="279"/>
      <c r="K180" s="129">
        <v>281.5</v>
      </c>
      <c r="N180" s="301"/>
      <c r="O180" s="301"/>
      <c r="P180" s="301"/>
      <c r="Q180" s="301"/>
      <c r="S180" s="127"/>
      <c r="T180" s="130"/>
      <c r="AA180" s="131"/>
      <c r="AT180" s="128" t="s">
        <v>143</v>
      </c>
      <c r="AU180" s="128" t="s">
        <v>75</v>
      </c>
      <c r="AV180" s="128" t="s">
        <v>137</v>
      </c>
      <c r="AW180" s="128" t="s">
        <v>99</v>
      </c>
      <c r="AX180" s="128" t="s">
        <v>17</v>
      </c>
      <c r="AY180" s="128" t="s">
        <v>131</v>
      </c>
    </row>
    <row r="181" spans="2:51" s="6" customFormat="1" ht="15.75" customHeight="1">
      <c r="B181" s="122"/>
      <c r="F181" s="276" t="s">
        <v>232</v>
      </c>
      <c r="G181" s="277"/>
      <c r="H181" s="277"/>
      <c r="I181" s="277"/>
      <c r="K181" s="124">
        <v>309.65</v>
      </c>
      <c r="N181" s="301"/>
      <c r="O181" s="301"/>
      <c r="P181" s="301"/>
      <c r="Q181" s="301"/>
      <c r="S181" s="122"/>
      <c r="T181" s="125"/>
      <c r="AA181" s="126"/>
      <c r="AT181" s="123" t="s">
        <v>143</v>
      </c>
      <c r="AU181" s="123" t="s">
        <v>75</v>
      </c>
      <c r="AV181" s="123" t="s">
        <v>75</v>
      </c>
      <c r="AW181" s="123" t="s">
        <v>66</v>
      </c>
      <c r="AX181" s="123" t="s">
        <v>17</v>
      </c>
      <c r="AY181" s="123" t="s">
        <v>131</v>
      </c>
    </row>
    <row r="182" spans="2:63" s="6" customFormat="1" ht="75" customHeight="1">
      <c r="B182" s="20"/>
      <c r="C182" s="108" t="s">
        <v>8</v>
      </c>
      <c r="D182" s="108" t="s">
        <v>132</v>
      </c>
      <c r="E182" s="109" t="s">
        <v>233</v>
      </c>
      <c r="F182" s="269" t="s">
        <v>234</v>
      </c>
      <c r="G182" s="270"/>
      <c r="H182" s="270"/>
      <c r="I182" s="270"/>
      <c r="J182" s="111" t="s">
        <v>149</v>
      </c>
      <c r="K182" s="112">
        <v>3.63</v>
      </c>
      <c r="L182" s="271"/>
      <c r="M182" s="270"/>
      <c r="N182" s="299">
        <f>ROUND($L$182*$K$182,2)</f>
        <v>0</v>
      </c>
      <c r="O182" s="300"/>
      <c r="P182" s="300"/>
      <c r="Q182" s="300"/>
      <c r="R182" s="110"/>
      <c r="S182" s="20"/>
      <c r="T182" s="113"/>
      <c r="U182" s="114" t="s">
        <v>36</v>
      </c>
      <c r="X182" s="115">
        <v>0.00637</v>
      </c>
      <c r="Y182" s="115">
        <f>$X$182*$K$182</f>
        <v>0.023123099999999997</v>
      </c>
      <c r="Z182" s="115">
        <v>0</v>
      </c>
      <c r="AA182" s="116">
        <f>$Z$182*$K$182</f>
        <v>0</v>
      </c>
      <c r="AR182" s="79" t="s">
        <v>137</v>
      </c>
      <c r="AT182" s="79" t="s">
        <v>132</v>
      </c>
      <c r="AU182" s="79" t="s">
        <v>75</v>
      </c>
      <c r="AY182" s="6" t="s">
        <v>131</v>
      </c>
      <c r="BE182" s="117">
        <f>IF($U$182="základní",$N$182,0)</f>
        <v>0</v>
      </c>
      <c r="BF182" s="117">
        <f>IF($U$182="snížená",$N$182,0)</f>
        <v>0</v>
      </c>
      <c r="BG182" s="117">
        <f>IF($U$182="zákl. přenesená",$N$182,0)</f>
        <v>0</v>
      </c>
      <c r="BH182" s="117">
        <f>IF($U$182="sníž. přenesená",$N$182,0)</f>
        <v>0</v>
      </c>
      <c r="BI182" s="117">
        <f>IF($U$182="nulová",$N$182,0)</f>
        <v>0</v>
      </c>
      <c r="BJ182" s="79" t="s">
        <v>17</v>
      </c>
      <c r="BK182" s="117">
        <f>ROUND($L$182*$K$182,2)</f>
        <v>0</v>
      </c>
    </row>
    <row r="183" spans="2:47" s="6" customFormat="1" ht="38.25" customHeight="1">
      <c r="B183" s="20"/>
      <c r="F183" s="272" t="s">
        <v>235</v>
      </c>
      <c r="G183" s="228"/>
      <c r="H183" s="228"/>
      <c r="I183" s="228"/>
      <c r="J183" s="228"/>
      <c r="K183" s="228"/>
      <c r="L183" s="228"/>
      <c r="M183" s="228"/>
      <c r="N183" s="228"/>
      <c r="O183" s="228"/>
      <c r="P183" s="228"/>
      <c r="Q183" s="228"/>
      <c r="R183" s="228"/>
      <c r="S183" s="20"/>
      <c r="T183" s="44"/>
      <c r="AA183" s="45"/>
      <c r="AT183" s="6" t="s">
        <v>139</v>
      </c>
      <c r="AU183" s="6" t="s">
        <v>75</v>
      </c>
    </row>
    <row r="184" spans="2:47" s="6" customFormat="1" ht="251.25" customHeight="1">
      <c r="B184" s="20"/>
      <c r="F184" s="273" t="s">
        <v>236</v>
      </c>
      <c r="G184" s="228"/>
      <c r="H184" s="228"/>
      <c r="I184" s="228"/>
      <c r="J184" s="228"/>
      <c r="K184" s="228"/>
      <c r="L184" s="228"/>
      <c r="M184" s="228"/>
      <c r="N184" s="228"/>
      <c r="O184" s="228"/>
      <c r="P184" s="228"/>
      <c r="Q184" s="228"/>
      <c r="R184" s="228"/>
      <c r="S184" s="20"/>
      <c r="T184" s="44"/>
      <c r="AA184" s="45"/>
      <c r="AT184" s="6" t="s">
        <v>141</v>
      </c>
      <c r="AU184" s="6" t="s">
        <v>75</v>
      </c>
    </row>
    <row r="185" spans="2:51" s="6" customFormat="1" ht="15.75" customHeight="1">
      <c r="B185" s="118"/>
      <c r="E185" s="119"/>
      <c r="F185" s="274" t="s">
        <v>237</v>
      </c>
      <c r="G185" s="275"/>
      <c r="H185" s="275"/>
      <c r="I185" s="275"/>
      <c r="K185" s="119"/>
      <c r="N185" s="301"/>
      <c r="O185" s="301"/>
      <c r="P185" s="301"/>
      <c r="Q185" s="301"/>
      <c r="S185" s="118"/>
      <c r="T185" s="120"/>
      <c r="AA185" s="121"/>
      <c r="AT185" s="119" t="s">
        <v>143</v>
      </c>
      <c r="AU185" s="119" t="s">
        <v>75</v>
      </c>
      <c r="AV185" s="119" t="s">
        <v>17</v>
      </c>
      <c r="AW185" s="119" t="s">
        <v>99</v>
      </c>
      <c r="AX185" s="119" t="s">
        <v>66</v>
      </c>
      <c r="AY185" s="119" t="s">
        <v>131</v>
      </c>
    </row>
    <row r="186" spans="2:51" s="6" customFormat="1" ht="15.75" customHeight="1">
      <c r="B186" s="122"/>
      <c r="E186" s="123"/>
      <c r="F186" s="276" t="s">
        <v>238</v>
      </c>
      <c r="G186" s="277"/>
      <c r="H186" s="277"/>
      <c r="I186" s="277"/>
      <c r="K186" s="124">
        <v>3.3</v>
      </c>
      <c r="N186" s="301"/>
      <c r="O186" s="301"/>
      <c r="P186" s="301"/>
      <c r="Q186" s="301"/>
      <c r="S186" s="122"/>
      <c r="T186" s="125"/>
      <c r="AA186" s="126"/>
      <c r="AT186" s="123" t="s">
        <v>143</v>
      </c>
      <c r="AU186" s="123" t="s">
        <v>75</v>
      </c>
      <c r="AV186" s="123" t="s">
        <v>75</v>
      </c>
      <c r="AW186" s="123" t="s">
        <v>99</v>
      </c>
      <c r="AX186" s="123" t="s">
        <v>66</v>
      </c>
      <c r="AY186" s="123" t="s">
        <v>131</v>
      </c>
    </row>
    <row r="187" spans="2:51" s="6" customFormat="1" ht="15.75" customHeight="1">
      <c r="B187" s="127"/>
      <c r="E187" s="128"/>
      <c r="F187" s="278" t="s">
        <v>146</v>
      </c>
      <c r="G187" s="279"/>
      <c r="H187" s="279"/>
      <c r="I187" s="279"/>
      <c r="K187" s="129">
        <v>3.3</v>
      </c>
      <c r="N187" s="301"/>
      <c r="O187" s="301"/>
      <c r="P187" s="301"/>
      <c r="Q187" s="301"/>
      <c r="S187" s="127"/>
      <c r="T187" s="130"/>
      <c r="AA187" s="131"/>
      <c r="AT187" s="128" t="s">
        <v>143</v>
      </c>
      <c r="AU187" s="128" t="s">
        <v>75</v>
      </c>
      <c r="AV187" s="128" t="s">
        <v>137</v>
      </c>
      <c r="AW187" s="128" t="s">
        <v>99</v>
      </c>
      <c r="AX187" s="128" t="s">
        <v>17</v>
      </c>
      <c r="AY187" s="128" t="s">
        <v>131</v>
      </c>
    </row>
    <row r="188" spans="2:51" s="6" customFormat="1" ht="15.75" customHeight="1">
      <c r="B188" s="122"/>
      <c r="F188" s="276" t="s">
        <v>239</v>
      </c>
      <c r="G188" s="277"/>
      <c r="H188" s="277"/>
      <c r="I188" s="277"/>
      <c r="K188" s="124">
        <v>3.63</v>
      </c>
      <c r="N188" s="301"/>
      <c r="O188" s="301"/>
      <c r="P188" s="301"/>
      <c r="Q188" s="301"/>
      <c r="S188" s="122"/>
      <c r="T188" s="125"/>
      <c r="AA188" s="126"/>
      <c r="AT188" s="123" t="s">
        <v>143</v>
      </c>
      <c r="AU188" s="123" t="s">
        <v>75</v>
      </c>
      <c r="AV188" s="123" t="s">
        <v>75</v>
      </c>
      <c r="AW188" s="123" t="s">
        <v>66</v>
      </c>
      <c r="AX188" s="123" t="s">
        <v>17</v>
      </c>
      <c r="AY188" s="123" t="s">
        <v>131</v>
      </c>
    </row>
    <row r="189" spans="2:63" s="6" customFormat="1" ht="75" customHeight="1">
      <c r="B189" s="20"/>
      <c r="C189" s="108" t="s">
        <v>240</v>
      </c>
      <c r="D189" s="108" t="s">
        <v>132</v>
      </c>
      <c r="E189" s="109" t="s">
        <v>241</v>
      </c>
      <c r="F189" s="269" t="s">
        <v>242</v>
      </c>
      <c r="G189" s="270"/>
      <c r="H189" s="270"/>
      <c r="I189" s="270"/>
      <c r="J189" s="111" t="s">
        <v>149</v>
      </c>
      <c r="K189" s="112">
        <v>2.6</v>
      </c>
      <c r="L189" s="271"/>
      <c r="M189" s="270"/>
      <c r="N189" s="299">
        <f>ROUND($L$189*$K$189,2)</f>
        <v>0</v>
      </c>
      <c r="O189" s="300"/>
      <c r="P189" s="300"/>
      <c r="Q189" s="300"/>
      <c r="R189" s="110"/>
      <c r="S189" s="20"/>
      <c r="T189" s="113"/>
      <c r="U189" s="114" t="s">
        <v>36</v>
      </c>
      <c r="X189" s="115">
        <v>0.0147</v>
      </c>
      <c r="Y189" s="115">
        <f>$X$189*$K$189</f>
        <v>0.03822</v>
      </c>
      <c r="Z189" s="115">
        <v>0</v>
      </c>
      <c r="AA189" s="116">
        <f>$Z$189*$K$189</f>
        <v>0</v>
      </c>
      <c r="AR189" s="79" t="s">
        <v>137</v>
      </c>
      <c r="AT189" s="79" t="s">
        <v>132</v>
      </c>
      <c r="AU189" s="79" t="s">
        <v>75</v>
      </c>
      <c r="AY189" s="6" t="s">
        <v>131</v>
      </c>
      <c r="BE189" s="117">
        <f>IF($U$189="základní",$N$189,0)</f>
        <v>0</v>
      </c>
      <c r="BF189" s="117">
        <f>IF($U$189="snížená",$N$189,0)</f>
        <v>0</v>
      </c>
      <c r="BG189" s="117">
        <f>IF($U$189="zákl. přenesená",$N$189,0)</f>
        <v>0</v>
      </c>
      <c r="BH189" s="117">
        <f>IF($U$189="sníž. přenesená",$N$189,0)</f>
        <v>0</v>
      </c>
      <c r="BI189" s="117">
        <f>IF($U$189="nulová",$N$189,0)</f>
        <v>0</v>
      </c>
      <c r="BJ189" s="79" t="s">
        <v>17</v>
      </c>
      <c r="BK189" s="117">
        <f>ROUND($L$189*$K$189,2)</f>
        <v>0</v>
      </c>
    </row>
    <row r="190" spans="2:47" s="6" customFormat="1" ht="27" customHeight="1">
      <c r="B190" s="20"/>
      <c r="F190" s="272" t="s">
        <v>242</v>
      </c>
      <c r="G190" s="228"/>
      <c r="H190" s="228"/>
      <c r="I190" s="228"/>
      <c r="J190" s="228"/>
      <c r="K190" s="228"/>
      <c r="L190" s="228"/>
      <c r="M190" s="228"/>
      <c r="N190" s="228"/>
      <c r="O190" s="228"/>
      <c r="P190" s="228"/>
      <c r="Q190" s="228"/>
      <c r="R190" s="228"/>
      <c r="S190" s="20"/>
      <c r="T190" s="44"/>
      <c r="AA190" s="45"/>
      <c r="AT190" s="6" t="s">
        <v>139</v>
      </c>
      <c r="AU190" s="6" t="s">
        <v>75</v>
      </c>
    </row>
    <row r="191" spans="2:47" s="6" customFormat="1" ht="263.25" customHeight="1">
      <c r="B191" s="20"/>
      <c r="F191" s="273" t="s">
        <v>243</v>
      </c>
      <c r="G191" s="228"/>
      <c r="H191" s="228"/>
      <c r="I191" s="228"/>
      <c r="J191" s="228"/>
      <c r="K191" s="228"/>
      <c r="L191" s="228"/>
      <c r="M191" s="228"/>
      <c r="N191" s="228"/>
      <c r="O191" s="228"/>
      <c r="P191" s="228"/>
      <c r="Q191" s="228"/>
      <c r="R191" s="228"/>
      <c r="S191" s="20"/>
      <c r="T191" s="44"/>
      <c r="AA191" s="45"/>
      <c r="AT191" s="6" t="s">
        <v>141</v>
      </c>
      <c r="AU191" s="6" t="s">
        <v>75</v>
      </c>
    </row>
    <row r="192" spans="2:51" s="6" customFormat="1" ht="15.75" customHeight="1">
      <c r="B192" s="118"/>
      <c r="E192" s="119"/>
      <c r="F192" s="274" t="s">
        <v>244</v>
      </c>
      <c r="G192" s="275"/>
      <c r="H192" s="275"/>
      <c r="I192" s="275"/>
      <c r="K192" s="119"/>
      <c r="N192" s="301"/>
      <c r="O192" s="301"/>
      <c r="P192" s="301"/>
      <c r="Q192" s="301"/>
      <c r="S192" s="118"/>
      <c r="T192" s="120"/>
      <c r="AA192" s="121"/>
      <c r="AT192" s="119" t="s">
        <v>143</v>
      </c>
      <c r="AU192" s="119" t="s">
        <v>75</v>
      </c>
      <c r="AV192" s="119" t="s">
        <v>17</v>
      </c>
      <c r="AW192" s="119" t="s">
        <v>99</v>
      </c>
      <c r="AX192" s="119" t="s">
        <v>66</v>
      </c>
      <c r="AY192" s="119" t="s">
        <v>131</v>
      </c>
    </row>
    <row r="193" spans="2:51" s="6" customFormat="1" ht="15.75" customHeight="1">
      <c r="B193" s="122"/>
      <c r="E193" s="123"/>
      <c r="F193" s="276" t="s">
        <v>245</v>
      </c>
      <c r="G193" s="277"/>
      <c r="H193" s="277"/>
      <c r="I193" s="277"/>
      <c r="K193" s="124">
        <v>2.6</v>
      </c>
      <c r="N193" s="301"/>
      <c r="O193" s="301"/>
      <c r="P193" s="301"/>
      <c r="Q193" s="301"/>
      <c r="S193" s="122"/>
      <c r="T193" s="125"/>
      <c r="AA193" s="126"/>
      <c r="AT193" s="123" t="s">
        <v>143</v>
      </c>
      <c r="AU193" s="123" t="s">
        <v>75</v>
      </c>
      <c r="AV193" s="123" t="s">
        <v>75</v>
      </c>
      <c r="AW193" s="123" t="s">
        <v>99</v>
      </c>
      <c r="AX193" s="123" t="s">
        <v>66</v>
      </c>
      <c r="AY193" s="123" t="s">
        <v>131</v>
      </c>
    </row>
    <row r="194" spans="2:51" s="6" customFormat="1" ht="15.75" customHeight="1">
      <c r="B194" s="127"/>
      <c r="E194" s="128"/>
      <c r="F194" s="278" t="s">
        <v>146</v>
      </c>
      <c r="G194" s="279"/>
      <c r="H194" s="279"/>
      <c r="I194" s="279"/>
      <c r="K194" s="129">
        <v>2.6</v>
      </c>
      <c r="N194" s="301"/>
      <c r="O194" s="301"/>
      <c r="P194" s="301"/>
      <c r="Q194" s="301"/>
      <c r="S194" s="127"/>
      <c r="T194" s="130"/>
      <c r="AA194" s="131"/>
      <c r="AT194" s="128" t="s">
        <v>143</v>
      </c>
      <c r="AU194" s="128" t="s">
        <v>75</v>
      </c>
      <c r="AV194" s="128" t="s">
        <v>137</v>
      </c>
      <c r="AW194" s="128" t="s">
        <v>99</v>
      </c>
      <c r="AX194" s="128" t="s">
        <v>17</v>
      </c>
      <c r="AY194" s="128" t="s">
        <v>131</v>
      </c>
    </row>
    <row r="195" spans="2:63" s="6" customFormat="1" ht="75" customHeight="1">
      <c r="B195" s="20"/>
      <c r="C195" s="108" t="s">
        <v>246</v>
      </c>
      <c r="D195" s="108" t="s">
        <v>132</v>
      </c>
      <c r="E195" s="109" t="s">
        <v>247</v>
      </c>
      <c r="F195" s="269" t="s">
        <v>248</v>
      </c>
      <c r="G195" s="270"/>
      <c r="H195" s="270"/>
      <c r="I195" s="270"/>
      <c r="J195" s="111" t="s">
        <v>149</v>
      </c>
      <c r="K195" s="112">
        <v>77.22</v>
      </c>
      <c r="L195" s="271"/>
      <c r="M195" s="270"/>
      <c r="N195" s="299">
        <f>ROUND($L$195*$K$195,2)</f>
        <v>0</v>
      </c>
      <c r="O195" s="300"/>
      <c r="P195" s="300"/>
      <c r="Q195" s="300"/>
      <c r="R195" s="110"/>
      <c r="S195" s="20"/>
      <c r="T195" s="113"/>
      <c r="U195" s="114" t="s">
        <v>36</v>
      </c>
      <c r="X195" s="115">
        <v>0.00637</v>
      </c>
      <c r="Y195" s="115">
        <f>$X$195*$K$195</f>
        <v>0.4918914</v>
      </c>
      <c r="Z195" s="115">
        <v>0</v>
      </c>
      <c r="AA195" s="116">
        <f>$Z$195*$K$195</f>
        <v>0</v>
      </c>
      <c r="AR195" s="79" t="s">
        <v>137</v>
      </c>
      <c r="AT195" s="79" t="s">
        <v>132</v>
      </c>
      <c r="AU195" s="79" t="s">
        <v>75</v>
      </c>
      <c r="AY195" s="6" t="s">
        <v>131</v>
      </c>
      <c r="BE195" s="117">
        <f>IF($U$195="základní",$N$195,0)</f>
        <v>0</v>
      </c>
      <c r="BF195" s="117">
        <f>IF($U$195="snížená",$N$195,0)</f>
        <v>0</v>
      </c>
      <c r="BG195" s="117">
        <f>IF($U$195="zákl. přenesená",$N$195,0)</f>
        <v>0</v>
      </c>
      <c r="BH195" s="117">
        <f>IF($U$195="sníž. přenesená",$N$195,0)</f>
        <v>0</v>
      </c>
      <c r="BI195" s="117">
        <f>IF($U$195="nulová",$N$195,0)</f>
        <v>0</v>
      </c>
      <c r="BJ195" s="79" t="s">
        <v>17</v>
      </c>
      <c r="BK195" s="117">
        <f>ROUND($L$195*$K$195,2)</f>
        <v>0</v>
      </c>
    </row>
    <row r="196" spans="2:47" s="6" customFormat="1" ht="38.25" customHeight="1">
      <c r="B196" s="20"/>
      <c r="F196" s="272" t="s">
        <v>249</v>
      </c>
      <c r="G196" s="228"/>
      <c r="H196" s="228"/>
      <c r="I196" s="228"/>
      <c r="J196" s="228"/>
      <c r="K196" s="228"/>
      <c r="L196" s="228"/>
      <c r="M196" s="228"/>
      <c r="N196" s="228"/>
      <c r="O196" s="228"/>
      <c r="P196" s="228"/>
      <c r="Q196" s="228"/>
      <c r="R196" s="228"/>
      <c r="S196" s="20"/>
      <c r="T196" s="44"/>
      <c r="AA196" s="45"/>
      <c r="AT196" s="6" t="s">
        <v>139</v>
      </c>
      <c r="AU196" s="6" t="s">
        <v>75</v>
      </c>
    </row>
    <row r="197" spans="2:47" s="6" customFormat="1" ht="239.25" customHeight="1">
      <c r="B197" s="20"/>
      <c r="F197" s="273" t="s">
        <v>250</v>
      </c>
      <c r="G197" s="228"/>
      <c r="H197" s="228"/>
      <c r="I197" s="228"/>
      <c r="J197" s="228"/>
      <c r="K197" s="228"/>
      <c r="L197" s="228"/>
      <c r="M197" s="228"/>
      <c r="N197" s="228"/>
      <c r="O197" s="228"/>
      <c r="P197" s="228"/>
      <c r="Q197" s="228"/>
      <c r="R197" s="228"/>
      <c r="S197" s="20"/>
      <c r="T197" s="44"/>
      <c r="AA197" s="45"/>
      <c r="AT197" s="6" t="s">
        <v>141</v>
      </c>
      <c r="AU197" s="6" t="s">
        <v>75</v>
      </c>
    </row>
    <row r="198" spans="2:51" s="6" customFormat="1" ht="15.75" customHeight="1">
      <c r="B198" s="118"/>
      <c r="E198" s="119"/>
      <c r="F198" s="274" t="s">
        <v>251</v>
      </c>
      <c r="G198" s="275"/>
      <c r="H198" s="275"/>
      <c r="I198" s="275"/>
      <c r="K198" s="119"/>
      <c r="N198" s="301"/>
      <c r="O198" s="301"/>
      <c r="P198" s="301"/>
      <c r="Q198" s="301"/>
      <c r="S198" s="118"/>
      <c r="T198" s="120"/>
      <c r="AA198" s="121"/>
      <c r="AT198" s="119" t="s">
        <v>143</v>
      </c>
      <c r="AU198" s="119" t="s">
        <v>75</v>
      </c>
      <c r="AV198" s="119" t="s">
        <v>17</v>
      </c>
      <c r="AW198" s="119" t="s">
        <v>99</v>
      </c>
      <c r="AX198" s="119" t="s">
        <v>66</v>
      </c>
      <c r="AY198" s="119" t="s">
        <v>131</v>
      </c>
    </row>
    <row r="199" spans="2:51" s="6" customFormat="1" ht="15.75" customHeight="1">
      <c r="B199" s="122"/>
      <c r="E199" s="123"/>
      <c r="F199" s="276" t="s">
        <v>252</v>
      </c>
      <c r="G199" s="277"/>
      <c r="H199" s="277"/>
      <c r="I199" s="277"/>
      <c r="K199" s="124">
        <v>70.2</v>
      </c>
      <c r="N199" s="301"/>
      <c r="O199" s="301"/>
      <c r="P199" s="301"/>
      <c r="Q199" s="301"/>
      <c r="S199" s="122"/>
      <c r="T199" s="125"/>
      <c r="AA199" s="126"/>
      <c r="AT199" s="123" t="s">
        <v>143</v>
      </c>
      <c r="AU199" s="123" t="s">
        <v>75</v>
      </c>
      <c r="AV199" s="123" t="s">
        <v>75</v>
      </c>
      <c r="AW199" s="123" t="s">
        <v>99</v>
      </c>
      <c r="AX199" s="123" t="s">
        <v>66</v>
      </c>
      <c r="AY199" s="123" t="s">
        <v>131</v>
      </c>
    </row>
    <row r="200" spans="2:51" s="6" customFormat="1" ht="15.75" customHeight="1">
      <c r="B200" s="127"/>
      <c r="E200" s="128"/>
      <c r="F200" s="278" t="s">
        <v>146</v>
      </c>
      <c r="G200" s="279"/>
      <c r="H200" s="279"/>
      <c r="I200" s="279"/>
      <c r="K200" s="129">
        <v>70.2</v>
      </c>
      <c r="N200" s="301"/>
      <c r="O200" s="301"/>
      <c r="P200" s="301"/>
      <c r="Q200" s="301"/>
      <c r="S200" s="127"/>
      <c r="T200" s="130"/>
      <c r="AA200" s="131"/>
      <c r="AT200" s="128" t="s">
        <v>143</v>
      </c>
      <c r="AU200" s="128" t="s">
        <v>75</v>
      </c>
      <c r="AV200" s="128" t="s">
        <v>137</v>
      </c>
      <c r="AW200" s="128" t="s">
        <v>99</v>
      </c>
      <c r="AX200" s="128" t="s">
        <v>17</v>
      </c>
      <c r="AY200" s="128" t="s">
        <v>131</v>
      </c>
    </row>
    <row r="201" spans="2:51" s="6" customFormat="1" ht="15.75" customHeight="1">
      <c r="B201" s="122"/>
      <c r="F201" s="276" t="s">
        <v>253</v>
      </c>
      <c r="G201" s="277"/>
      <c r="H201" s="277"/>
      <c r="I201" s="277"/>
      <c r="K201" s="124">
        <v>77.22</v>
      </c>
      <c r="N201" s="301"/>
      <c r="O201" s="301"/>
      <c r="P201" s="301"/>
      <c r="Q201" s="301"/>
      <c r="S201" s="122"/>
      <c r="T201" s="125"/>
      <c r="AA201" s="126"/>
      <c r="AT201" s="123" t="s">
        <v>143</v>
      </c>
      <c r="AU201" s="123" t="s">
        <v>75</v>
      </c>
      <c r="AV201" s="123" t="s">
        <v>75</v>
      </c>
      <c r="AW201" s="123" t="s">
        <v>66</v>
      </c>
      <c r="AX201" s="123" t="s">
        <v>17</v>
      </c>
      <c r="AY201" s="123" t="s">
        <v>131</v>
      </c>
    </row>
    <row r="202" spans="2:63" s="6" customFormat="1" ht="75" customHeight="1">
      <c r="B202" s="20"/>
      <c r="C202" s="108" t="s">
        <v>254</v>
      </c>
      <c r="D202" s="108" t="s">
        <v>132</v>
      </c>
      <c r="E202" s="109" t="s">
        <v>255</v>
      </c>
      <c r="F202" s="269" t="s">
        <v>256</v>
      </c>
      <c r="G202" s="270"/>
      <c r="H202" s="270"/>
      <c r="I202" s="270"/>
      <c r="J202" s="111" t="s">
        <v>149</v>
      </c>
      <c r="K202" s="112">
        <v>20.46</v>
      </c>
      <c r="L202" s="271"/>
      <c r="M202" s="270"/>
      <c r="N202" s="299">
        <f>ROUND($L$202*$K$202,2)</f>
        <v>0</v>
      </c>
      <c r="O202" s="300"/>
      <c r="P202" s="300"/>
      <c r="Q202" s="300"/>
      <c r="R202" s="110"/>
      <c r="S202" s="20"/>
      <c r="T202" s="113"/>
      <c r="U202" s="114" t="s">
        <v>36</v>
      </c>
      <c r="X202" s="115">
        <v>0.00637</v>
      </c>
      <c r="Y202" s="115">
        <f>$X$202*$K$202</f>
        <v>0.1303302</v>
      </c>
      <c r="Z202" s="115">
        <v>0</v>
      </c>
      <c r="AA202" s="116">
        <f>$Z$202*$K$202</f>
        <v>0</v>
      </c>
      <c r="AR202" s="79" t="s">
        <v>137</v>
      </c>
      <c r="AT202" s="79" t="s">
        <v>132</v>
      </c>
      <c r="AU202" s="79" t="s">
        <v>75</v>
      </c>
      <c r="AY202" s="6" t="s">
        <v>131</v>
      </c>
      <c r="BE202" s="117">
        <f>IF($U$202="základní",$N$202,0)</f>
        <v>0</v>
      </c>
      <c r="BF202" s="117">
        <f>IF($U$202="snížená",$N$202,0)</f>
        <v>0</v>
      </c>
      <c r="BG202" s="117">
        <f>IF($U$202="zákl. přenesená",$N$202,0)</f>
        <v>0</v>
      </c>
      <c r="BH202" s="117">
        <f>IF($U$202="sníž. přenesená",$N$202,0)</f>
        <v>0</v>
      </c>
      <c r="BI202" s="117">
        <f>IF($U$202="nulová",$N$202,0)</f>
        <v>0</v>
      </c>
      <c r="BJ202" s="79" t="s">
        <v>17</v>
      </c>
      <c r="BK202" s="117">
        <f>ROUND($L$202*$K$202,2)</f>
        <v>0</v>
      </c>
    </row>
    <row r="203" spans="2:47" s="6" customFormat="1" ht="38.25" customHeight="1">
      <c r="B203" s="20"/>
      <c r="F203" s="272" t="s">
        <v>257</v>
      </c>
      <c r="G203" s="228"/>
      <c r="H203" s="228"/>
      <c r="I203" s="228"/>
      <c r="J203" s="228"/>
      <c r="K203" s="228"/>
      <c r="L203" s="228"/>
      <c r="M203" s="228"/>
      <c r="N203" s="228"/>
      <c r="O203" s="228"/>
      <c r="P203" s="228"/>
      <c r="Q203" s="228"/>
      <c r="R203" s="228"/>
      <c r="S203" s="20"/>
      <c r="T203" s="44"/>
      <c r="AA203" s="45"/>
      <c r="AT203" s="6" t="s">
        <v>139</v>
      </c>
      <c r="AU203" s="6" t="s">
        <v>75</v>
      </c>
    </row>
    <row r="204" spans="2:47" s="6" customFormat="1" ht="263.25" customHeight="1">
      <c r="B204" s="20"/>
      <c r="F204" s="273" t="s">
        <v>258</v>
      </c>
      <c r="G204" s="228"/>
      <c r="H204" s="228"/>
      <c r="I204" s="228"/>
      <c r="J204" s="228"/>
      <c r="K204" s="228"/>
      <c r="L204" s="228"/>
      <c r="M204" s="228"/>
      <c r="N204" s="228"/>
      <c r="O204" s="228"/>
      <c r="P204" s="228"/>
      <c r="Q204" s="228"/>
      <c r="R204" s="228"/>
      <c r="S204" s="20"/>
      <c r="T204" s="44"/>
      <c r="AA204" s="45"/>
      <c r="AT204" s="6" t="s">
        <v>141</v>
      </c>
      <c r="AU204" s="6" t="s">
        <v>75</v>
      </c>
    </row>
    <row r="205" spans="2:51" s="6" customFormat="1" ht="15.75" customHeight="1">
      <c r="B205" s="118"/>
      <c r="E205" s="119"/>
      <c r="F205" s="274" t="s">
        <v>259</v>
      </c>
      <c r="G205" s="275"/>
      <c r="H205" s="275"/>
      <c r="I205" s="275"/>
      <c r="K205" s="119"/>
      <c r="N205" s="301"/>
      <c r="O205" s="301"/>
      <c r="P205" s="301"/>
      <c r="Q205" s="301"/>
      <c r="S205" s="118"/>
      <c r="T205" s="120"/>
      <c r="AA205" s="121"/>
      <c r="AT205" s="119" t="s">
        <v>143</v>
      </c>
      <c r="AU205" s="119" t="s">
        <v>75</v>
      </c>
      <c r="AV205" s="119" t="s">
        <v>17</v>
      </c>
      <c r="AW205" s="119" t="s">
        <v>99</v>
      </c>
      <c r="AX205" s="119" t="s">
        <v>66</v>
      </c>
      <c r="AY205" s="119" t="s">
        <v>131</v>
      </c>
    </row>
    <row r="206" spans="2:51" s="6" customFormat="1" ht="15.75" customHeight="1">
      <c r="B206" s="122"/>
      <c r="E206" s="123"/>
      <c r="F206" s="276" t="s">
        <v>260</v>
      </c>
      <c r="G206" s="277"/>
      <c r="H206" s="277"/>
      <c r="I206" s="277"/>
      <c r="K206" s="124">
        <v>18.6</v>
      </c>
      <c r="N206" s="301"/>
      <c r="O206" s="301"/>
      <c r="P206" s="301"/>
      <c r="Q206" s="301"/>
      <c r="S206" s="122"/>
      <c r="T206" s="125"/>
      <c r="AA206" s="126"/>
      <c r="AT206" s="123" t="s">
        <v>143</v>
      </c>
      <c r="AU206" s="123" t="s">
        <v>75</v>
      </c>
      <c r="AV206" s="123" t="s">
        <v>75</v>
      </c>
      <c r="AW206" s="123" t="s">
        <v>99</v>
      </c>
      <c r="AX206" s="123" t="s">
        <v>66</v>
      </c>
      <c r="AY206" s="123" t="s">
        <v>131</v>
      </c>
    </row>
    <row r="207" spans="2:51" s="6" customFormat="1" ht="15.75" customHeight="1">
      <c r="B207" s="127"/>
      <c r="E207" s="128"/>
      <c r="F207" s="278" t="s">
        <v>146</v>
      </c>
      <c r="G207" s="279"/>
      <c r="H207" s="279"/>
      <c r="I207" s="279"/>
      <c r="K207" s="129">
        <v>18.6</v>
      </c>
      <c r="N207" s="301"/>
      <c r="O207" s="301"/>
      <c r="P207" s="301"/>
      <c r="Q207" s="301"/>
      <c r="S207" s="127"/>
      <c r="T207" s="130"/>
      <c r="AA207" s="131"/>
      <c r="AT207" s="128" t="s">
        <v>143</v>
      </c>
      <c r="AU207" s="128" t="s">
        <v>75</v>
      </c>
      <c r="AV207" s="128" t="s">
        <v>137</v>
      </c>
      <c r="AW207" s="128" t="s">
        <v>99</v>
      </c>
      <c r="AX207" s="128" t="s">
        <v>17</v>
      </c>
      <c r="AY207" s="128" t="s">
        <v>131</v>
      </c>
    </row>
    <row r="208" spans="2:51" s="6" customFormat="1" ht="15.75" customHeight="1">
      <c r="B208" s="122"/>
      <c r="F208" s="276" t="s">
        <v>261</v>
      </c>
      <c r="G208" s="277"/>
      <c r="H208" s="277"/>
      <c r="I208" s="277"/>
      <c r="K208" s="124">
        <v>20.46</v>
      </c>
      <c r="N208" s="301"/>
      <c r="O208" s="301"/>
      <c r="P208" s="301"/>
      <c r="Q208" s="301"/>
      <c r="S208" s="122"/>
      <c r="T208" s="125"/>
      <c r="AA208" s="126"/>
      <c r="AT208" s="123" t="s">
        <v>143</v>
      </c>
      <c r="AU208" s="123" t="s">
        <v>75</v>
      </c>
      <c r="AV208" s="123" t="s">
        <v>75</v>
      </c>
      <c r="AW208" s="123" t="s">
        <v>66</v>
      </c>
      <c r="AX208" s="123" t="s">
        <v>17</v>
      </c>
      <c r="AY208" s="123" t="s">
        <v>131</v>
      </c>
    </row>
    <row r="209" spans="2:63" s="6" customFormat="1" ht="27" customHeight="1">
      <c r="B209" s="20"/>
      <c r="C209" s="108" t="s">
        <v>262</v>
      </c>
      <c r="D209" s="108" t="s">
        <v>132</v>
      </c>
      <c r="E209" s="109" t="s">
        <v>263</v>
      </c>
      <c r="F209" s="269" t="s">
        <v>264</v>
      </c>
      <c r="G209" s="270"/>
      <c r="H209" s="270"/>
      <c r="I209" s="270"/>
      <c r="J209" s="111" t="s">
        <v>149</v>
      </c>
      <c r="K209" s="112">
        <v>186</v>
      </c>
      <c r="L209" s="271"/>
      <c r="M209" s="270"/>
      <c r="N209" s="299">
        <f>ROUND($L$209*$K$209,2)</f>
        <v>0</v>
      </c>
      <c r="O209" s="300"/>
      <c r="P209" s="300"/>
      <c r="Q209" s="300"/>
      <c r="R209" s="110"/>
      <c r="S209" s="20"/>
      <c r="T209" s="113"/>
      <c r="U209" s="114" t="s">
        <v>36</v>
      </c>
      <c r="X209" s="115">
        <v>2.45343</v>
      </c>
      <c r="Y209" s="115">
        <f>$X$209*$K$209</f>
        <v>456.33798</v>
      </c>
      <c r="Z209" s="115">
        <v>0</v>
      </c>
      <c r="AA209" s="116">
        <f>$Z$209*$K$209</f>
        <v>0</v>
      </c>
      <c r="AR209" s="79" t="s">
        <v>137</v>
      </c>
      <c r="AT209" s="79" t="s">
        <v>132</v>
      </c>
      <c r="AU209" s="79" t="s">
        <v>75</v>
      </c>
      <c r="AY209" s="6" t="s">
        <v>131</v>
      </c>
      <c r="BE209" s="117">
        <f>IF($U$209="základní",$N$209,0)</f>
        <v>0</v>
      </c>
      <c r="BF209" s="117">
        <f>IF($U$209="snížená",$N$209,0)</f>
        <v>0</v>
      </c>
      <c r="BG209" s="117">
        <f>IF($U$209="zákl. přenesená",$N$209,0)</f>
        <v>0</v>
      </c>
      <c r="BH209" s="117">
        <f>IF($U$209="sníž. přenesená",$N$209,0)</f>
        <v>0</v>
      </c>
      <c r="BI209" s="117">
        <f>IF($U$209="nulová",$N$209,0)</f>
        <v>0</v>
      </c>
      <c r="BJ209" s="79" t="s">
        <v>17</v>
      </c>
      <c r="BK209" s="117">
        <f>ROUND($L$209*$K$209,2)</f>
        <v>0</v>
      </c>
    </row>
    <row r="210" spans="2:47" s="6" customFormat="1" ht="16.5" customHeight="1">
      <c r="B210" s="20"/>
      <c r="F210" s="272" t="s">
        <v>264</v>
      </c>
      <c r="G210" s="228"/>
      <c r="H210" s="228"/>
      <c r="I210" s="228"/>
      <c r="J210" s="228"/>
      <c r="K210" s="228"/>
      <c r="L210" s="228"/>
      <c r="M210" s="228"/>
      <c r="N210" s="228"/>
      <c r="O210" s="228"/>
      <c r="P210" s="228"/>
      <c r="Q210" s="228"/>
      <c r="R210" s="228"/>
      <c r="S210" s="20"/>
      <c r="T210" s="44"/>
      <c r="AA210" s="45"/>
      <c r="AT210" s="6" t="s">
        <v>139</v>
      </c>
      <c r="AU210" s="6" t="s">
        <v>75</v>
      </c>
    </row>
    <row r="211" spans="2:47" s="6" customFormat="1" ht="109.5" customHeight="1">
      <c r="B211" s="20"/>
      <c r="F211" s="273" t="s">
        <v>265</v>
      </c>
      <c r="G211" s="228"/>
      <c r="H211" s="228"/>
      <c r="I211" s="228"/>
      <c r="J211" s="228"/>
      <c r="K211" s="228"/>
      <c r="L211" s="228"/>
      <c r="M211" s="228"/>
      <c r="N211" s="228"/>
      <c r="O211" s="228"/>
      <c r="P211" s="228"/>
      <c r="Q211" s="228"/>
      <c r="R211" s="228"/>
      <c r="S211" s="20"/>
      <c r="T211" s="44"/>
      <c r="AA211" s="45"/>
      <c r="AT211" s="6" t="s">
        <v>141</v>
      </c>
      <c r="AU211" s="6" t="s">
        <v>75</v>
      </c>
    </row>
    <row r="212" spans="2:51" s="6" customFormat="1" ht="27" customHeight="1">
      <c r="B212" s="118"/>
      <c r="E212" s="119"/>
      <c r="F212" s="274" t="s">
        <v>266</v>
      </c>
      <c r="G212" s="275"/>
      <c r="H212" s="275"/>
      <c r="I212" s="275"/>
      <c r="K212" s="119"/>
      <c r="N212" s="301"/>
      <c r="O212" s="301"/>
      <c r="P212" s="301"/>
      <c r="Q212" s="301"/>
      <c r="S212" s="118"/>
      <c r="T212" s="120"/>
      <c r="AA212" s="121"/>
      <c r="AT212" s="119" t="s">
        <v>143</v>
      </c>
      <c r="AU212" s="119" t="s">
        <v>75</v>
      </c>
      <c r="AV212" s="119" t="s">
        <v>17</v>
      </c>
      <c r="AW212" s="119" t="s">
        <v>99</v>
      </c>
      <c r="AX212" s="119" t="s">
        <v>66</v>
      </c>
      <c r="AY212" s="119" t="s">
        <v>131</v>
      </c>
    </row>
    <row r="213" spans="2:51" s="6" customFormat="1" ht="15.75" customHeight="1">
      <c r="B213" s="122"/>
      <c r="E213" s="123"/>
      <c r="F213" s="276" t="s">
        <v>267</v>
      </c>
      <c r="G213" s="277"/>
      <c r="H213" s="277"/>
      <c r="I213" s="277"/>
      <c r="K213" s="124">
        <v>41.5</v>
      </c>
      <c r="N213" s="301"/>
      <c r="O213" s="301"/>
      <c r="P213" s="301"/>
      <c r="Q213" s="301"/>
      <c r="S213" s="122"/>
      <c r="T213" s="125"/>
      <c r="AA213" s="126"/>
      <c r="AT213" s="123" t="s">
        <v>143</v>
      </c>
      <c r="AU213" s="123" t="s">
        <v>75</v>
      </c>
      <c r="AV213" s="123" t="s">
        <v>75</v>
      </c>
      <c r="AW213" s="123" t="s">
        <v>99</v>
      </c>
      <c r="AX213" s="123" t="s">
        <v>66</v>
      </c>
      <c r="AY213" s="123" t="s">
        <v>131</v>
      </c>
    </row>
    <row r="214" spans="2:51" s="6" customFormat="1" ht="27" customHeight="1">
      <c r="B214" s="118"/>
      <c r="E214" s="119"/>
      <c r="F214" s="274" t="s">
        <v>268</v>
      </c>
      <c r="G214" s="275"/>
      <c r="H214" s="275"/>
      <c r="I214" s="275"/>
      <c r="K214" s="119"/>
      <c r="N214" s="301"/>
      <c r="O214" s="301"/>
      <c r="P214" s="301"/>
      <c r="Q214" s="301"/>
      <c r="S214" s="118"/>
      <c r="T214" s="120"/>
      <c r="AA214" s="121"/>
      <c r="AT214" s="119" t="s">
        <v>143</v>
      </c>
      <c r="AU214" s="119" t="s">
        <v>75</v>
      </c>
      <c r="AV214" s="119" t="s">
        <v>17</v>
      </c>
      <c r="AW214" s="119" t="s">
        <v>99</v>
      </c>
      <c r="AX214" s="119" t="s">
        <v>66</v>
      </c>
      <c r="AY214" s="119" t="s">
        <v>131</v>
      </c>
    </row>
    <row r="215" spans="2:51" s="6" customFormat="1" ht="15.75" customHeight="1">
      <c r="B215" s="122"/>
      <c r="E215" s="123"/>
      <c r="F215" s="276" t="s">
        <v>269</v>
      </c>
      <c r="G215" s="277"/>
      <c r="H215" s="277"/>
      <c r="I215" s="277"/>
      <c r="K215" s="124">
        <v>144.5</v>
      </c>
      <c r="N215" s="301"/>
      <c r="O215" s="301"/>
      <c r="P215" s="301"/>
      <c r="Q215" s="301"/>
      <c r="S215" s="122"/>
      <c r="T215" s="125"/>
      <c r="AA215" s="126"/>
      <c r="AT215" s="123" t="s">
        <v>143</v>
      </c>
      <c r="AU215" s="123" t="s">
        <v>75</v>
      </c>
      <c r="AV215" s="123" t="s">
        <v>75</v>
      </c>
      <c r="AW215" s="123" t="s">
        <v>99</v>
      </c>
      <c r="AX215" s="123" t="s">
        <v>66</v>
      </c>
      <c r="AY215" s="123" t="s">
        <v>131</v>
      </c>
    </row>
    <row r="216" spans="2:51" s="6" customFormat="1" ht="15.75" customHeight="1">
      <c r="B216" s="127"/>
      <c r="E216" s="128"/>
      <c r="F216" s="278" t="s">
        <v>146</v>
      </c>
      <c r="G216" s="279"/>
      <c r="H216" s="279"/>
      <c r="I216" s="279"/>
      <c r="K216" s="129">
        <v>186</v>
      </c>
      <c r="N216" s="301"/>
      <c r="O216" s="301"/>
      <c r="P216" s="301"/>
      <c r="Q216" s="301"/>
      <c r="S216" s="127"/>
      <c r="T216" s="130"/>
      <c r="AA216" s="131"/>
      <c r="AT216" s="128" t="s">
        <v>143</v>
      </c>
      <c r="AU216" s="128" t="s">
        <v>75</v>
      </c>
      <c r="AV216" s="128" t="s">
        <v>137</v>
      </c>
      <c r="AW216" s="128" t="s">
        <v>99</v>
      </c>
      <c r="AX216" s="128" t="s">
        <v>17</v>
      </c>
      <c r="AY216" s="128" t="s">
        <v>131</v>
      </c>
    </row>
    <row r="217" spans="2:63" s="6" customFormat="1" ht="27" customHeight="1">
      <c r="B217" s="20"/>
      <c r="C217" s="108" t="s">
        <v>270</v>
      </c>
      <c r="D217" s="108" t="s">
        <v>132</v>
      </c>
      <c r="E217" s="109" t="s">
        <v>271</v>
      </c>
      <c r="F217" s="269" t="s">
        <v>272</v>
      </c>
      <c r="G217" s="270"/>
      <c r="H217" s="270"/>
      <c r="I217" s="270"/>
      <c r="J217" s="111" t="s">
        <v>149</v>
      </c>
      <c r="K217" s="112">
        <v>41.5</v>
      </c>
      <c r="L217" s="271"/>
      <c r="M217" s="270"/>
      <c r="N217" s="299">
        <f>ROUND($L$217*$K$217,2)</f>
        <v>0</v>
      </c>
      <c r="O217" s="300"/>
      <c r="P217" s="300"/>
      <c r="Q217" s="300"/>
      <c r="R217" s="110"/>
      <c r="S217" s="20"/>
      <c r="T217" s="113"/>
      <c r="U217" s="114" t="s">
        <v>36</v>
      </c>
      <c r="X217" s="115">
        <v>2.45343</v>
      </c>
      <c r="Y217" s="115">
        <f>$X$217*$K$217</f>
        <v>101.817345</v>
      </c>
      <c r="Z217" s="115">
        <v>0</v>
      </c>
      <c r="AA217" s="116">
        <f>$Z$217*$K$217</f>
        <v>0</v>
      </c>
      <c r="AR217" s="79" t="s">
        <v>137</v>
      </c>
      <c r="AT217" s="79" t="s">
        <v>132</v>
      </c>
      <c r="AU217" s="79" t="s">
        <v>75</v>
      </c>
      <c r="AY217" s="6" t="s">
        <v>131</v>
      </c>
      <c r="BE217" s="117">
        <f>IF($U$217="základní",$N$217,0)</f>
        <v>0</v>
      </c>
      <c r="BF217" s="117">
        <f>IF($U$217="snížená",$N$217,0)</f>
        <v>0</v>
      </c>
      <c r="BG217" s="117">
        <f>IF($U$217="zákl. přenesená",$N$217,0)</f>
        <v>0</v>
      </c>
      <c r="BH217" s="117">
        <f>IF($U$217="sníž. přenesená",$N$217,0)</f>
        <v>0</v>
      </c>
      <c r="BI217" s="117">
        <f>IF($U$217="nulová",$N$217,0)</f>
        <v>0</v>
      </c>
      <c r="BJ217" s="79" t="s">
        <v>17</v>
      </c>
      <c r="BK217" s="117">
        <f>ROUND($L$217*$K$217,2)</f>
        <v>0</v>
      </c>
    </row>
    <row r="218" spans="2:47" s="6" customFormat="1" ht="16.5" customHeight="1">
      <c r="B218" s="20"/>
      <c r="F218" s="272" t="s">
        <v>272</v>
      </c>
      <c r="G218" s="228"/>
      <c r="H218" s="228"/>
      <c r="I218" s="228"/>
      <c r="J218" s="228"/>
      <c r="K218" s="228"/>
      <c r="L218" s="228"/>
      <c r="M218" s="228"/>
      <c r="N218" s="228"/>
      <c r="O218" s="228"/>
      <c r="P218" s="228"/>
      <c r="Q218" s="228"/>
      <c r="R218" s="228"/>
      <c r="S218" s="20"/>
      <c r="T218" s="44"/>
      <c r="AA218" s="45"/>
      <c r="AT218" s="6" t="s">
        <v>139</v>
      </c>
      <c r="AU218" s="6" t="s">
        <v>75</v>
      </c>
    </row>
    <row r="219" spans="2:47" s="6" customFormat="1" ht="109.5" customHeight="1">
      <c r="B219" s="20"/>
      <c r="F219" s="273" t="s">
        <v>273</v>
      </c>
      <c r="G219" s="228"/>
      <c r="H219" s="228"/>
      <c r="I219" s="228"/>
      <c r="J219" s="228"/>
      <c r="K219" s="228"/>
      <c r="L219" s="228"/>
      <c r="M219" s="228"/>
      <c r="N219" s="228"/>
      <c r="O219" s="228"/>
      <c r="P219" s="228"/>
      <c r="Q219" s="228"/>
      <c r="R219" s="228"/>
      <c r="S219" s="20"/>
      <c r="T219" s="44"/>
      <c r="AA219" s="45"/>
      <c r="AT219" s="6" t="s">
        <v>141</v>
      </c>
      <c r="AU219" s="6" t="s">
        <v>75</v>
      </c>
    </row>
    <row r="220" spans="2:51" s="6" customFormat="1" ht="27" customHeight="1">
      <c r="B220" s="118"/>
      <c r="E220" s="119"/>
      <c r="F220" s="274" t="s">
        <v>274</v>
      </c>
      <c r="G220" s="275"/>
      <c r="H220" s="275"/>
      <c r="I220" s="275"/>
      <c r="K220" s="119"/>
      <c r="N220" s="301"/>
      <c r="O220" s="301"/>
      <c r="P220" s="301"/>
      <c r="Q220" s="301"/>
      <c r="S220" s="118"/>
      <c r="T220" s="120"/>
      <c r="AA220" s="121"/>
      <c r="AT220" s="119" t="s">
        <v>143</v>
      </c>
      <c r="AU220" s="119" t="s">
        <v>75</v>
      </c>
      <c r="AV220" s="119" t="s">
        <v>17</v>
      </c>
      <c r="AW220" s="119" t="s">
        <v>99</v>
      </c>
      <c r="AX220" s="119" t="s">
        <v>66</v>
      </c>
      <c r="AY220" s="119" t="s">
        <v>131</v>
      </c>
    </row>
    <row r="221" spans="2:51" s="6" customFormat="1" ht="15.75" customHeight="1">
      <c r="B221" s="122"/>
      <c r="E221" s="123"/>
      <c r="F221" s="276" t="s">
        <v>267</v>
      </c>
      <c r="G221" s="277"/>
      <c r="H221" s="277"/>
      <c r="I221" s="277"/>
      <c r="K221" s="124">
        <v>41.5</v>
      </c>
      <c r="N221" s="301"/>
      <c r="O221" s="301"/>
      <c r="P221" s="301"/>
      <c r="Q221" s="301"/>
      <c r="S221" s="122"/>
      <c r="T221" s="125"/>
      <c r="AA221" s="126"/>
      <c r="AT221" s="123" t="s">
        <v>143</v>
      </c>
      <c r="AU221" s="123" t="s">
        <v>75</v>
      </c>
      <c r="AV221" s="123" t="s">
        <v>75</v>
      </c>
      <c r="AW221" s="123" t="s">
        <v>99</v>
      </c>
      <c r="AX221" s="123" t="s">
        <v>66</v>
      </c>
      <c r="AY221" s="123" t="s">
        <v>131</v>
      </c>
    </row>
    <row r="222" spans="2:51" s="6" customFormat="1" ht="15.75" customHeight="1">
      <c r="B222" s="127"/>
      <c r="E222" s="128"/>
      <c r="F222" s="278" t="s">
        <v>146</v>
      </c>
      <c r="G222" s="279"/>
      <c r="H222" s="279"/>
      <c r="I222" s="279"/>
      <c r="K222" s="129">
        <v>41.5</v>
      </c>
      <c r="N222" s="301"/>
      <c r="O222" s="301"/>
      <c r="P222" s="301"/>
      <c r="Q222" s="301"/>
      <c r="S222" s="127"/>
      <c r="T222" s="130"/>
      <c r="AA222" s="131"/>
      <c r="AT222" s="128" t="s">
        <v>143</v>
      </c>
      <c r="AU222" s="128" t="s">
        <v>75</v>
      </c>
      <c r="AV222" s="128" t="s">
        <v>137</v>
      </c>
      <c r="AW222" s="128" t="s">
        <v>99</v>
      </c>
      <c r="AX222" s="128" t="s">
        <v>17</v>
      </c>
      <c r="AY222" s="128" t="s">
        <v>131</v>
      </c>
    </row>
    <row r="223" spans="2:63" s="99" customFormat="1" ht="30.75" customHeight="1">
      <c r="B223" s="100"/>
      <c r="D223" s="107" t="s">
        <v>103</v>
      </c>
      <c r="N223" s="298">
        <f>$BK$223</f>
        <v>0</v>
      </c>
      <c r="O223" s="297"/>
      <c r="P223" s="297"/>
      <c r="Q223" s="297"/>
      <c r="S223" s="100"/>
      <c r="T223" s="103"/>
      <c r="W223" s="104">
        <f>SUM($W$224:$W$400)</f>
        <v>0</v>
      </c>
      <c r="Y223" s="104">
        <f>SUM($Y$224:$Y$400)</f>
        <v>7.1010979999999995</v>
      </c>
      <c r="AA223" s="105">
        <f>SUM($AA$224:$AA$400)</f>
        <v>250.90890000000002</v>
      </c>
      <c r="AR223" s="102" t="s">
        <v>17</v>
      </c>
      <c r="AT223" s="102" t="s">
        <v>65</v>
      </c>
      <c r="AU223" s="102" t="s">
        <v>17</v>
      </c>
      <c r="AY223" s="102" t="s">
        <v>131</v>
      </c>
      <c r="BK223" s="106">
        <f>SUM($BK$224:$BK$400)</f>
        <v>0</v>
      </c>
    </row>
    <row r="224" spans="2:63" s="6" customFormat="1" ht="87" customHeight="1">
      <c r="B224" s="20"/>
      <c r="C224" s="108" t="s">
        <v>7</v>
      </c>
      <c r="D224" s="108" t="s">
        <v>132</v>
      </c>
      <c r="E224" s="109" t="s">
        <v>275</v>
      </c>
      <c r="F224" s="269" t="s">
        <v>276</v>
      </c>
      <c r="G224" s="270"/>
      <c r="H224" s="270"/>
      <c r="I224" s="270"/>
      <c r="J224" s="111" t="s">
        <v>149</v>
      </c>
      <c r="K224" s="112">
        <v>49.5</v>
      </c>
      <c r="L224" s="271"/>
      <c r="M224" s="270"/>
      <c r="N224" s="299">
        <f>ROUND($L$224*$K$224,2)</f>
        <v>0</v>
      </c>
      <c r="O224" s="300"/>
      <c r="P224" s="300"/>
      <c r="Q224" s="300"/>
      <c r="R224" s="110"/>
      <c r="S224" s="20"/>
      <c r="T224" s="113"/>
      <c r="U224" s="114" t="s">
        <v>36</v>
      </c>
      <c r="X224" s="115">
        <v>0</v>
      </c>
      <c r="Y224" s="115">
        <f>$X$224*$K$224</f>
        <v>0</v>
      </c>
      <c r="Z224" s="115">
        <v>0.063</v>
      </c>
      <c r="AA224" s="116">
        <f>$Z$224*$K$224</f>
        <v>3.1185</v>
      </c>
      <c r="AR224" s="79" t="s">
        <v>137</v>
      </c>
      <c r="AT224" s="79" t="s">
        <v>132</v>
      </c>
      <c r="AU224" s="79" t="s">
        <v>75</v>
      </c>
      <c r="AY224" s="6" t="s">
        <v>131</v>
      </c>
      <c r="BE224" s="117">
        <f>IF($U$224="základní",$N$224,0)</f>
        <v>0</v>
      </c>
      <c r="BF224" s="117">
        <f>IF($U$224="snížená",$N$224,0)</f>
        <v>0</v>
      </c>
      <c r="BG224" s="117">
        <f>IF($U$224="zákl. přenesená",$N$224,0)</f>
        <v>0</v>
      </c>
      <c r="BH224" s="117">
        <f>IF($U$224="sníž. přenesená",$N$224,0)</f>
        <v>0</v>
      </c>
      <c r="BI224" s="117">
        <f>IF($U$224="nulová",$N$224,0)</f>
        <v>0</v>
      </c>
      <c r="BJ224" s="79" t="s">
        <v>17</v>
      </c>
      <c r="BK224" s="117">
        <f>ROUND($L$224*$K$224,2)</f>
        <v>0</v>
      </c>
    </row>
    <row r="225" spans="2:47" s="6" customFormat="1" ht="87.75" customHeight="1">
      <c r="B225" s="20"/>
      <c r="F225" s="272" t="s">
        <v>277</v>
      </c>
      <c r="G225" s="228"/>
      <c r="H225" s="228"/>
      <c r="I225" s="228"/>
      <c r="J225" s="228"/>
      <c r="K225" s="228"/>
      <c r="L225" s="228"/>
      <c r="M225" s="228"/>
      <c r="N225" s="228"/>
      <c r="O225" s="228"/>
      <c r="P225" s="228"/>
      <c r="Q225" s="228"/>
      <c r="R225" s="228"/>
      <c r="S225" s="20"/>
      <c r="T225" s="44"/>
      <c r="AA225" s="45"/>
      <c r="AT225" s="6" t="s">
        <v>139</v>
      </c>
      <c r="AU225" s="6" t="s">
        <v>75</v>
      </c>
    </row>
    <row r="226" spans="2:47" s="6" customFormat="1" ht="241.5" customHeight="1">
      <c r="B226" s="20"/>
      <c r="F226" s="273" t="s">
        <v>278</v>
      </c>
      <c r="G226" s="228"/>
      <c r="H226" s="228"/>
      <c r="I226" s="228"/>
      <c r="J226" s="228"/>
      <c r="K226" s="228"/>
      <c r="L226" s="228"/>
      <c r="M226" s="228"/>
      <c r="N226" s="228"/>
      <c r="O226" s="228"/>
      <c r="P226" s="228"/>
      <c r="Q226" s="228"/>
      <c r="R226" s="228"/>
      <c r="S226" s="20"/>
      <c r="T226" s="44"/>
      <c r="AA226" s="45"/>
      <c r="AT226" s="6" t="s">
        <v>141</v>
      </c>
      <c r="AU226" s="6" t="s">
        <v>75</v>
      </c>
    </row>
    <row r="227" spans="2:51" s="6" customFormat="1" ht="15.75" customHeight="1">
      <c r="B227" s="118"/>
      <c r="E227" s="119"/>
      <c r="F227" s="274" t="s">
        <v>279</v>
      </c>
      <c r="G227" s="275"/>
      <c r="H227" s="275"/>
      <c r="I227" s="275"/>
      <c r="K227" s="119"/>
      <c r="N227" s="301"/>
      <c r="O227" s="301"/>
      <c r="P227" s="301"/>
      <c r="Q227" s="301"/>
      <c r="S227" s="118"/>
      <c r="T227" s="120"/>
      <c r="AA227" s="121"/>
      <c r="AT227" s="119" t="s">
        <v>143</v>
      </c>
      <c r="AU227" s="119" t="s">
        <v>75</v>
      </c>
      <c r="AV227" s="119" t="s">
        <v>17</v>
      </c>
      <c r="AW227" s="119" t="s">
        <v>99</v>
      </c>
      <c r="AX227" s="119" t="s">
        <v>66</v>
      </c>
      <c r="AY227" s="119" t="s">
        <v>131</v>
      </c>
    </row>
    <row r="228" spans="2:51" s="6" customFormat="1" ht="15.75" customHeight="1">
      <c r="B228" s="122"/>
      <c r="E228" s="123"/>
      <c r="F228" s="276" t="s">
        <v>280</v>
      </c>
      <c r="G228" s="277"/>
      <c r="H228" s="277"/>
      <c r="I228" s="277"/>
      <c r="K228" s="124">
        <v>49.5</v>
      </c>
      <c r="N228" s="301"/>
      <c r="O228" s="301"/>
      <c r="P228" s="301"/>
      <c r="Q228" s="301"/>
      <c r="S228" s="122"/>
      <c r="T228" s="125"/>
      <c r="AA228" s="126"/>
      <c r="AT228" s="123" t="s">
        <v>143</v>
      </c>
      <c r="AU228" s="123" t="s">
        <v>75</v>
      </c>
      <c r="AV228" s="123" t="s">
        <v>75</v>
      </c>
      <c r="AW228" s="123" t="s">
        <v>99</v>
      </c>
      <c r="AX228" s="123" t="s">
        <v>66</v>
      </c>
      <c r="AY228" s="123" t="s">
        <v>131</v>
      </c>
    </row>
    <row r="229" spans="2:51" s="6" customFormat="1" ht="15.75" customHeight="1">
      <c r="B229" s="127"/>
      <c r="E229" s="128"/>
      <c r="F229" s="278" t="s">
        <v>146</v>
      </c>
      <c r="G229" s="279"/>
      <c r="H229" s="279"/>
      <c r="I229" s="279"/>
      <c r="K229" s="129">
        <v>49.5</v>
      </c>
      <c r="N229" s="301"/>
      <c r="O229" s="301"/>
      <c r="P229" s="301"/>
      <c r="Q229" s="301"/>
      <c r="S229" s="127"/>
      <c r="T229" s="130"/>
      <c r="AA229" s="131"/>
      <c r="AT229" s="128" t="s">
        <v>143</v>
      </c>
      <c r="AU229" s="128" t="s">
        <v>75</v>
      </c>
      <c r="AV229" s="128" t="s">
        <v>137</v>
      </c>
      <c r="AW229" s="128" t="s">
        <v>99</v>
      </c>
      <c r="AX229" s="128" t="s">
        <v>17</v>
      </c>
      <c r="AY229" s="128" t="s">
        <v>131</v>
      </c>
    </row>
    <row r="230" spans="2:63" s="6" customFormat="1" ht="87" customHeight="1">
      <c r="B230" s="20"/>
      <c r="C230" s="108" t="s">
        <v>281</v>
      </c>
      <c r="D230" s="108" t="s">
        <v>132</v>
      </c>
      <c r="E230" s="109" t="s">
        <v>282</v>
      </c>
      <c r="F230" s="269" t="s">
        <v>283</v>
      </c>
      <c r="G230" s="270"/>
      <c r="H230" s="270"/>
      <c r="I230" s="270"/>
      <c r="J230" s="111" t="s">
        <v>149</v>
      </c>
      <c r="K230" s="112">
        <v>41.5</v>
      </c>
      <c r="L230" s="271"/>
      <c r="M230" s="270"/>
      <c r="N230" s="299">
        <f>ROUND($L$230*$K$230,2)</f>
        <v>0</v>
      </c>
      <c r="O230" s="300"/>
      <c r="P230" s="300"/>
      <c r="Q230" s="300"/>
      <c r="R230" s="110"/>
      <c r="S230" s="20"/>
      <c r="T230" s="113"/>
      <c r="U230" s="114" t="s">
        <v>36</v>
      </c>
      <c r="X230" s="115">
        <v>0</v>
      </c>
      <c r="Y230" s="115">
        <f>$X$230*$K$230</f>
        <v>0</v>
      </c>
      <c r="Z230" s="115">
        <v>0.063</v>
      </c>
      <c r="AA230" s="116">
        <f>$Z$230*$K$230</f>
        <v>2.6145</v>
      </c>
      <c r="AR230" s="79" t="s">
        <v>137</v>
      </c>
      <c r="AT230" s="79" t="s">
        <v>132</v>
      </c>
      <c r="AU230" s="79" t="s">
        <v>75</v>
      </c>
      <c r="AY230" s="6" t="s">
        <v>131</v>
      </c>
      <c r="BE230" s="117">
        <f>IF($U$230="základní",$N$230,0)</f>
        <v>0</v>
      </c>
      <c r="BF230" s="117">
        <f>IF($U$230="snížená",$N$230,0)</f>
        <v>0</v>
      </c>
      <c r="BG230" s="117">
        <f>IF($U$230="zákl. přenesená",$N$230,0)</f>
        <v>0</v>
      </c>
      <c r="BH230" s="117">
        <f>IF($U$230="sníž. přenesená",$N$230,0)</f>
        <v>0</v>
      </c>
      <c r="BI230" s="117">
        <f>IF($U$230="nulová",$N$230,0)</f>
        <v>0</v>
      </c>
      <c r="BJ230" s="79" t="s">
        <v>17</v>
      </c>
      <c r="BK230" s="117">
        <f>ROUND($L$230*$K$230,2)</f>
        <v>0</v>
      </c>
    </row>
    <row r="231" spans="2:47" s="6" customFormat="1" ht="86.25" customHeight="1">
      <c r="B231" s="20"/>
      <c r="F231" s="272" t="s">
        <v>284</v>
      </c>
      <c r="G231" s="228"/>
      <c r="H231" s="228"/>
      <c r="I231" s="228"/>
      <c r="J231" s="228"/>
      <c r="K231" s="228"/>
      <c r="L231" s="228"/>
      <c r="M231" s="228"/>
      <c r="N231" s="228"/>
      <c r="O231" s="228"/>
      <c r="P231" s="228"/>
      <c r="Q231" s="228"/>
      <c r="R231" s="228"/>
      <c r="S231" s="20"/>
      <c r="T231" s="44"/>
      <c r="AA231" s="45"/>
      <c r="AT231" s="6" t="s">
        <v>139</v>
      </c>
      <c r="AU231" s="6" t="s">
        <v>75</v>
      </c>
    </row>
    <row r="232" spans="2:47" s="6" customFormat="1" ht="239.25" customHeight="1">
      <c r="B232" s="20"/>
      <c r="F232" s="273" t="s">
        <v>285</v>
      </c>
      <c r="G232" s="228"/>
      <c r="H232" s="228"/>
      <c r="I232" s="228"/>
      <c r="J232" s="228"/>
      <c r="K232" s="228"/>
      <c r="L232" s="228"/>
      <c r="M232" s="228"/>
      <c r="N232" s="228"/>
      <c r="O232" s="228"/>
      <c r="P232" s="228"/>
      <c r="Q232" s="228"/>
      <c r="R232" s="228"/>
      <c r="S232" s="20"/>
      <c r="T232" s="44"/>
      <c r="AA232" s="45"/>
      <c r="AT232" s="6" t="s">
        <v>141</v>
      </c>
      <c r="AU232" s="6" t="s">
        <v>75</v>
      </c>
    </row>
    <row r="233" spans="2:51" s="6" customFormat="1" ht="15.75" customHeight="1">
      <c r="B233" s="118"/>
      <c r="E233" s="119"/>
      <c r="F233" s="274" t="s">
        <v>286</v>
      </c>
      <c r="G233" s="275"/>
      <c r="H233" s="275"/>
      <c r="I233" s="275"/>
      <c r="K233" s="119"/>
      <c r="N233" s="301"/>
      <c r="O233" s="301"/>
      <c r="P233" s="301"/>
      <c r="Q233" s="301"/>
      <c r="S233" s="118"/>
      <c r="T233" s="120"/>
      <c r="AA233" s="121"/>
      <c r="AT233" s="119" t="s">
        <v>143</v>
      </c>
      <c r="AU233" s="119" t="s">
        <v>75</v>
      </c>
      <c r="AV233" s="119" t="s">
        <v>17</v>
      </c>
      <c r="AW233" s="119" t="s">
        <v>99</v>
      </c>
      <c r="AX233" s="119" t="s">
        <v>66</v>
      </c>
      <c r="AY233" s="119" t="s">
        <v>131</v>
      </c>
    </row>
    <row r="234" spans="2:51" s="6" customFormat="1" ht="15.75" customHeight="1">
      <c r="B234" s="122"/>
      <c r="E234" s="123"/>
      <c r="F234" s="276" t="s">
        <v>287</v>
      </c>
      <c r="G234" s="277"/>
      <c r="H234" s="277"/>
      <c r="I234" s="277"/>
      <c r="K234" s="124">
        <v>41.5</v>
      </c>
      <c r="N234" s="301"/>
      <c r="O234" s="301"/>
      <c r="P234" s="301"/>
      <c r="Q234" s="301"/>
      <c r="S234" s="122"/>
      <c r="T234" s="125"/>
      <c r="AA234" s="126"/>
      <c r="AT234" s="123" t="s">
        <v>143</v>
      </c>
      <c r="AU234" s="123" t="s">
        <v>75</v>
      </c>
      <c r="AV234" s="123" t="s">
        <v>75</v>
      </c>
      <c r="AW234" s="123" t="s">
        <v>99</v>
      </c>
      <c r="AX234" s="123" t="s">
        <v>66</v>
      </c>
      <c r="AY234" s="123" t="s">
        <v>131</v>
      </c>
    </row>
    <row r="235" spans="2:51" s="6" customFormat="1" ht="15.75" customHeight="1">
      <c r="B235" s="127"/>
      <c r="E235" s="128"/>
      <c r="F235" s="278" t="s">
        <v>146</v>
      </c>
      <c r="G235" s="279"/>
      <c r="H235" s="279"/>
      <c r="I235" s="279"/>
      <c r="K235" s="129">
        <v>41.5</v>
      </c>
      <c r="N235" s="301"/>
      <c r="O235" s="301"/>
      <c r="P235" s="301"/>
      <c r="Q235" s="301"/>
      <c r="S235" s="127"/>
      <c r="T235" s="130"/>
      <c r="AA235" s="131"/>
      <c r="AT235" s="128" t="s">
        <v>143</v>
      </c>
      <c r="AU235" s="128" t="s">
        <v>75</v>
      </c>
      <c r="AV235" s="128" t="s">
        <v>137</v>
      </c>
      <c r="AW235" s="128" t="s">
        <v>99</v>
      </c>
      <c r="AX235" s="128" t="s">
        <v>17</v>
      </c>
      <c r="AY235" s="128" t="s">
        <v>131</v>
      </c>
    </row>
    <row r="236" spans="2:63" s="6" customFormat="1" ht="87" customHeight="1">
      <c r="B236" s="20"/>
      <c r="C236" s="108" t="s">
        <v>288</v>
      </c>
      <c r="D236" s="108" t="s">
        <v>132</v>
      </c>
      <c r="E236" s="109" t="s">
        <v>289</v>
      </c>
      <c r="F236" s="269" t="s">
        <v>290</v>
      </c>
      <c r="G236" s="270"/>
      <c r="H236" s="270"/>
      <c r="I236" s="270"/>
      <c r="J236" s="111" t="s">
        <v>149</v>
      </c>
      <c r="K236" s="112">
        <v>70.2</v>
      </c>
      <c r="L236" s="271"/>
      <c r="M236" s="270"/>
      <c r="N236" s="299">
        <f>ROUND($L$236*$K$236,2)</f>
        <v>0</v>
      </c>
      <c r="O236" s="300"/>
      <c r="P236" s="300"/>
      <c r="Q236" s="300"/>
      <c r="R236" s="110"/>
      <c r="S236" s="20"/>
      <c r="T236" s="113"/>
      <c r="U236" s="114" t="s">
        <v>36</v>
      </c>
      <c r="X236" s="115">
        <v>0</v>
      </c>
      <c r="Y236" s="115">
        <f>$X$236*$K$236</f>
        <v>0</v>
      </c>
      <c r="Z236" s="115">
        <v>0.063</v>
      </c>
      <c r="AA236" s="116">
        <f>$Z$236*$K$236</f>
        <v>4.4226</v>
      </c>
      <c r="AR236" s="79" t="s">
        <v>137</v>
      </c>
      <c r="AT236" s="79" t="s">
        <v>132</v>
      </c>
      <c r="AU236" s="79" t="s">
        <v>75</v>
      </c>
      <c r="AY236" s="6" t="s">
        <v>131</v>
      </c>
      <c r="BE236" s="117">
        <f>IF($U$236="základní",$N$236,0)</f>
        <v>0</v>
      </c>
      <c r="BF236" s="117">
        <f>IF($U$236="snížená",$N$236,0)</f>
        <v>0</v>
      </c>
      <c r="BG236" s="117">
        <f>IF($U$236="zákl. přenesená",$N$236,0)</f>
        <v>0</v>
      </c>
      <c r="BH236" s="117">
        <f>IF($U$236="sníž. přenesená",$N$236,0)</f>
        <v>0</v>
      </c>
      <c r="BI236" s="117">
        <f>IF($U$236="nulová",$N$236,0)</f>
        <v>0</v>
      </c>
      <c r="BJ236" s="79" t="s">
        <v>17</v>
      </c>
      <c r="BK236" s="117">
        <f>ROUND($L$236*$K$236,2)</f>
        <v>0</v>
      </c>
    </row>
    <row r="237" spans="2:47" s="6" customFormat="1" ht="87" customHeight="1">
      <c r="B237" s="20"/>
      <c r="F237" s="272" t="s">
        <v>291</v>
      </c>
      <c r="G237" s="228"/>
      <c r="H237" s="228"/>
      <c r="I237" s="228"/>
      <c r="J237" s="228"/>
      <c r="K237" s="228"/>
      <c r="L237" s="228"/>
      <c r="M237" s="228"/>
      <c r="N237" s="228"/>
      <c r="O237" s="228"/>
      <c r="P237" s="228"/>
      <c r="Q237" s="228"/>
      <c r="R237" s="228"/>
      <c r="S237" s="20"/>
      <c r="T237" s="44"/>
      <c r="AA237" s="45"/>
      <c r="AT237" s="6" t="s">
        <v>139</v>
      </c>
      <c r="AU237" s="6" t="s">
        <v>75</v>
      </c>
    </row>
    <row r="238" spans="2:47" s="6" customFormat="1" ht="251.25" customHeight="1">
      <c r="B238" s="20"/>
      <c r="F238" s="273" t="s">
        <v>292</v>
      </c>
      <c r="G238" s="228"/>
      <c r="H238" s="228"/>
      <c r="I238" s="228"/>
      <c r="J238" s="228"/>
      <c r="K238" s="228"/>
      <c r="L238" s="228"/>
      <c r="M238" s="228"/>
      <c r="N238" s="228"/>
      <c r="O238" s="228"/>
      <c r="P238" s="228"/>
      <c r="Q238" s="228"/>
      <c r="R238" s="228"/>
      <c r="S238" s="20"/>
      <c r="T238" s="44"/>
      <c r="AA238" s="45"/>
      <c r="AT238" s="6" t="s">
        <v>141</v>
      </c>
      <c r="AU238" s="6" t="s">
        <v>75</v>
      </c>
    </row>
    <row r="239" spans="2:51" s="6" customFormat="1" ht="15.75" customHeight="1">
      <c r="B239" s="118"/>
      <c r="E239" s="119"/>
      <c r="F239" s="274" t="s">
        <v>293</v>
      </c>
      <c r="G239" s="275"/>
      <c r="H239" s="275"/>
      <c r="I239" s="275"/>
      <c r="K239" s="119"/>
      <c r="N239" s="301"/>
      <c r="O239" s="301"/>
      <c r="P239" s="301"/>
      <c r="Q239" s="301"/>
      <c r="S239" s="118"/>
      <c r="T239" s="120"/>
      <c r="AA239" s="121"/>
      <c r="AT239" s="119" t="s">
        <v>143</v>
      </c>
      <c r="AU239" s="119" t="s">
        <v>75</v>
      </c>
      <c r="AV239" s="119" t="s">
        <v>17</v>
      </c>
      <c r="AW239" s="119" t="s">
        <v>99</v>
      </c>
      <c r="AX239" s="119" t="s">
        <v>66</v>
      </c>
      <c r="AY239" s="119" t="s">
        <v>131</v>
      </c>
    </row>
    <row r="240" spans="2:51" s="6" customFormat="1" ht="15.75" customHeight="1">
      <c r="B240" s="122"/>
      <c r="E240" s="123"/>
      <c r="F240" s="276" t="s">
        <v>252</v>
      </c>
      <c r="G240" s="277"/>
      <c r="H240" s="277"/>
      <c r="I240" s="277"/>
      <c r="K240" s="124">
        <v>70.2</v>
      </c>
      <c r="N240" s="301"/>
      <c r="O240" s="301"/>
      <c r="P240" s="301"/>
      <c r="Q240" s="301"/>
      <c r="S240" s="122"/>
      <c r="T240" s="125"/>
      <c r="AA240" s="126"/>
      <c r="AT240" s="123" t="s">
        <v>143</v>
      </c>
      <c r="AU240" s="123" t="s">
        <v>75</v>
      </c>
      <c r="AV240" s="123" t="s">
        <v>75</v>
      </c>
      <c r="AW240" s="123" t="s">
        <v>99</v>
      </c>
      <c r="AX240" s="123" t="s">
        <v>66</v>
      </c>
      <c r="AY240" s="123" t="s">
        <v>131</v>
      </c>
    </row>
    <row r="241" spans="2:51" s="6" customFormat="1" ht="15.75" customHeight="1">
      <c r="B241" s="127"/>
      <c r="E241" s="128"/>
      <c r="F241" s="278" t="s">
        <v>146</v>
      </c>
      <c r="G241" s="279"/>
      <c r="H241" s="279"/>
      <c r="I241" s="279"/>
      <c r="K241" s="129">
        <v>70.2</v>
      </c>
      <c r="N241" s="301"/>
      <c r="O241" s="301"/>
      <c r="P241" s="301"/>
      <c r="Q241" s="301"/>
      <c r="S241" s="127"/>
      <c r="T241" s="130"/>
      <c r="AA241" s="131"/>
      <c r="AT241" s="128" t="s">
        <v>143</v>
      </c>
      <c r="AU241" s="128" t="s">
        <v>75</v>
      </c>
      <c r="AV241" s="128" t="s">
        <v>137</v>
      </c>
      <c r="AW241" s="128" t="s">
        <v>99</v>
      </c>
      <c r="AX241" s="128" t="s">
        <v>17</v>
      </c>
      <c r="AY241" s="128" t="s">
        <v>131</v>
      </c>
    </row>
    <row r="242" spans="2:63" s="6" customFormat="1" ht="87" customHeight="1">
      <c r="B242" s="20"/>
      <c r="C242" s="108" t="s">
        <v>294</v>
      </c>
      <c r="D242" s="108" t="s">
        <v>132</v>
      </c>
      <c r="E242" s="109" t="s">
        <v>295</v>
      </c>
      <c r="F242" s="269" t="s">
        <v>296</v>
      </c>
      <c r="G242" s="270"/>
      <c r="H242" s="270"/>
      <c r="I242" s="270"/>
      <c r="J242" s="111" t="s">
        <v>149</v>
      </c>
      <c r="K242" s="112">
        <v>144.5</v>
      </c>
      <c r="L242" s="271"/>
      <c r="M242" s="270"/>
      <c r="N242" s="299">
        <f>ROUND($L$242*$K$242,2)</f>
        <v>0</v>
      </c>
      <c r="O242" s="300"/>
      <c r="P242" s="300"/>
      <c r="Q242" s="300"/>
      <c r="R242" s="110"/>
      <c r="S242" s="20"/>
      <c r="T242" s="113"/>
      <c r="U242" s="114" t="s">
        <v>36</v>
      </c>
      <c r="X242" s="115">
        <v>0</v>
      </c>
      <c r="Y242" s="115">
        <f>$X$242*$K$242</f>
        <v>0</v>
      </c>
      <c r="Z242" s="115">
        <v>0.063</v>
      </c>
      <c r="AA242" s="116">
        <f>$Z$242*$K$242</f>
        <v>9.1035</v>
      </c>
      <c r="AR242" s="79" t="s">
        <v>137</v>
      </c>
      <c r="AT242" s="79" t="s">
        <v>132</v>
      </c>
      <c r="AU242" s="79" t="s">
        <v>75</v>
      </c>
      <c r="AY242" s="6" t="s">
        <v>131</v>
      </c>
      <c r="BE242" s="117">
        <f>IF($U$242="základní",$N$242,0)</f>
        <v>0</v>
      </c>
      <c r="BF242" s="117">
        <f>IF($U$242="snížená",$N$242,0)</f>
        <v>0</v>
      </c>
      <c r="BG242" s="117">
        <f>IF($U$242="zákl. přenesená",$N$242,0)</f>
        <v>0</v>
      </c>
      <c r="BH242" s="117">
        <f>IF($U$242="sníž. přenesená",$N$242,0)</f>
        <v>0</v>
      </c>
      <c r="BI242" s="117">
        <f>IF($U$242="nulová",$N$242,0)</f>
        <v>0</v>
      </c>
      <c r="BJ242" s="79" t="s">
        <v>17</v>
      </c>
      <c r="BK242" s="117">
        <f>ROUND($L$242*$K$242,2)</f>
        <v>0</v>
      </c>
    </row>
    <row r="243" spans="2:47" s="6" customFormat="1" ht="88.5" customHeight="1">
      <c r="B243" s="20"/>
      <c r="F243" s="272" t="s">
        <v>297</v>
      </c>
      <c r="G243" s="228"/>
      <c r="H243" s="228"/>
      <c r="I243" s="228"/>
      <c r="J243" s="228"/>
      <c r="K243" s="228"/>
      <c r="L243" s="228"/>
      <c r="M243" s="228"/>
      <c r="N243" s="228"/>
      <c r="O243" s="228"/>
      <c r="P243" s="228"/>
      <c r="Q243" s="228"/>
      <c r="R243" s="228"/>
      <c r="S243" s="20"/>
      <c r="T243" s="44"/>
      <c r="AA243" s="45"/>
      <c r="AT243" s="6" t="s">
        <v>139</v>
      </c>
      <c r="AU243" s="6" t="s">
        <v>75</v>
      </c>
    </row>
    <row r="244" spans="2:47" s="6" customFormat="1" ht="227.25" customHeight="1">
      <c r="B244" s="20"/>
      <c r="F244" s="273" t="s">
        <v>298</v>
      </c>
      <c r="G244" s="228"/>
      <c r="H244" s="228"/>
      <c r="I244" s="228"/>
      <c r="J244" s="228"/>
      <c r="K244" s="228"/>
      <c r="L244" s="228"/>
      <c r="M244" s="228"/>
      <c r="N244" s="228"/>
      <c r="O244" s="228"/>
      <c r="P244" s="228"/>
      <c r="Q244" s="228"/>
      <c r="R244" s="228"/>
      <c r="S244" s="20"/>
      <c r="T244" s="44"/>
      <c r="AA244" s="45"/>
      <c r="AT244" s="6" t="s">
        <v>141</v>
      </c>
      <c r="AU244" s="6" t="s">
        <v>75</v>
      </c>
    </row>
    <row r="245" spans="2:51" s="6" customFormat="1" ht="15.75" customHeight="1">
      <c r="B245" s="118"/>
      <c r="E245" s="119"/>
      <c r="F245" s="274" t="s">
        <v>299</v>
      </c>
      <c r="G245" s="275"/>
      <c r="H245" s="275"/>
      <c r="I245" s="275"/>
      <c r="K245" s="119"/>
      <c r="N245" s="301"/>
      <c r="O245" s="301"/>
      <c r="P245" s="301"/>
      <c r="Q245" s="301"/>
      <c r="S245" s="118"/>
      <c r="T245" s="120"/>
      <c r="AA245" s="121"/>
      <c r="AT245" s="119" t="s">
        <v>143</v>
      </c>
      <c r="AU245" s="119" t="s">
        <v>75</v>
      </c>
      <c r="AV245" s="119" t="s">
        <v>17</v>
      </c>
      <c r="AW245" s="119" t="s">
        <v>99</v>
      </c>
      <c r="AX245" s="119" t="s">
        <v>66</v>
      </c>
      <c r="AY245" s="119" t="s">
        <v>131</v>
      </c>
    </row>
    <row r="246" spans="2:51" s="6" customFormat="1" ht="15.75" customHeight="1">
      <c r="B246" s="122"/>
      <c r="E246" s="123"/>
      <c r="F246" s="276" t="s">
        <v>300</v>
      </c>
      <c r="G246" s="277"/>
      <c r="H246" s="277"/>
      <c r="I246" s="277"/>
      <c r="K246" s="124">
        <v>144.5</v>
      </c>
      <c r="N246" s="301"/>
      <c r="O246" s="301"/>
      <c r="P246" s="301"/>
      <c r="Q246" s="301"/>
      <c r="S246" s="122"/>
      <c r="T246" s="125"/>
      <c r="AA246" s="126"/>
      <c r="AT246" s="123" t="s">
        <v>143</v>
      </c>
      <c r="AU246" s="123" t="s">
        <v>75</v>
      </c>
      <c r="AV246" s="123" t="s">
        <v>75</v>
      </c>
      <c r="AW246" s="123" t="s">
        <v>99</v>
      </c>
      <c r="AX246" s="123" t="s">
        <v>66</v>
      </c>
      <c r="AY246" s="123" t="s">
        <v>131</v>
      </c>
    </row>
    <row r="247" spans="2:51" s="6" customFormat="1" ht="15.75" customHeight="1">
      <c r="B247" s="127"/>
      <c r="E247" s="128"/>
      <c r="F247" s="278" t="s">
        <v>146</v>
      </c>
      <c r="G247" s="279"/>
      <c r="H247" s="279"/>
      <c r="I247" s="279"/>
      <c r="K247" s="129">
        <v>144.5</v>
      </c>
      <c r="N247" s="301"/>
      <c r="O247" s="301"/>
      <c r="P247" s="301"/>
      <c r="Q247" s="301"/>
      <c r="S247" s="127"/>
      <c r="T247" s="130"/>
      <c r="AA247" s="131"/>
      <c r="AT247" s="128" t="s">
        <v>143</v>
      </c>
      <c r="AU247" s="128" t="s">
        <v>75</v>
      </c>
      <c r="AV247" s="128" t="s">
        <v>137</v>
      </c>
      <c r="AW247" s="128" t="s">
        <v>99</v>
      </c>
      <c r="AX247" s="128" t="s">
        <v>17</v>
      </c>
      <c r="AY247" s="128" t="s">
        <v>131</v>
      </c>
    </row>
    <row r="248" spans="2:63" s="6" customFormat="1" ht="87" customHeight="1">
      <c r="B248" s="20"/>
      <c r="C248" s="108" t="s">
        <v>301</v>
      </c>
      <c r="D248" s="108" t="s">
        <v>132</v>
      </c>
      <c r="E248" s="109" t="s">
        <v>302</v>
      </c>
      <c r="F248" s="269" t="s">
        <v>303</v>
      </c>
      <c r="G248" s="270"/>
      <c r="H248" s="270"/>
      <c r="I248" s="270"/>
      <c r="J248" s="111" t="s">
        <v>149</v>
      </c>
      <c r="K248" s="112">
        <v>18.6</v>
      </c>
      <c r="L248" s="271"/>
      <c r="M248" s="270"/>
      <c r="N248" s="299">
        <f>ROUND($L$248*$K$248,2)</f>
        <v>0</v>
      </c>
      <c r="O248" s="300"/>
      <c r="P248" s="300"/>
      <c r="Q248" s="300"/>
      <c r="R248" s="110"/>
      <c r="S248" s="20"/>
      <c r="T248" s="113"/>
      <c r="U248" s="114" t="s">
        <v>36</v>
      </c>
      <c r="X248" s="115">
        <v>0</v>
      </c>
      <c r="Y248" s="115">
        <f>$X$248*$K$248</f>
        <v>0</v>
      </c>
      <c r="Z248" s="115">
        <v>0.063</v>
      </c>
      <c r="AA248" s="116">
        <f>$Z$248*$K$248</f>
        <v>1.1718000000000002</v>
      </c>
      <c r="AR248" s="79" t="s">
        <v>137</v>
      </c>
      <c r="AT248" s="79" t="s">
        <v>132</v>
      </c>
      <c r="AU248" s="79" t="s">
        <v>75</v>
      </c>
      <c r="AY248" s="6" t="s">
        <v>131</v>
      </c>
      <c r="BE248" s="117">
        <f>IF($U$248="základní",$N$248,0)</f>
        <v>0</v>
      </c>
      <c r="BF248" s="117">
        <f>IF($U$248="snížená",$N$248,0)</f>
        <v>0</v>
      </c>
      <c r="BG248" s="117">
        <f>IF($U$248="zákl. přenesená",$N$248,0)</f>
        <v>0</v>
      </c>
      <c r="BH248" s="117">
        <f>IF($U$248="sníž. přenesená",$N$248,0)</f>
        <v>0</v>
      </c>
      <c r="BI248" s="117">
        <f>IF($U$248="nulová",$N$248,0)</f>
        <v>0</v>
      </c>
      <c r="BJ248" s="79" t="s">
        <v>17</v>
      </c>
      <c r="BK248" s="117">
        <f>ROUND($L$248*$K$248,2)</f>
        <v>0</v>
      </c>
    </row>
    <row r="249" spans="2:47" s="6" customFormat="1" ht="88.5" customHeight="1">
      <c r="B249" s="20"/>
      <c r="F249" s="272" t="s">
        <v>304</v>
      </c>
      <c r="G249" s="228"/>
      <c r="H249" s="228"/>
      <c r="I249" s="228"/>
      <c r="J249" s="228"/>
      <c r="K249" s="228"/>
      <c r="L249" s="228"/>
      <c r="M249" s="228"/>
      <c r="N249" s="228"/>
      <c r="O249" s="228"/>
      <c r="P249" s="228"/>
      <c r="Q249" s="228"/>
      <c r="R249" s="228"/>
      <c r="S249" s="20"/>
      <c r="T249" s="44"/>
      <c r="AA249" s="45"/>
      <c r="AT249" s="6" t="s">
        <v>139</v>
      </c>
      <c r="AU249" s="6" t="s">
        <v>75</v>
      </c>
    </row>
    <row r="250" spans="2:47" s="6" customFormat="1" ht="237" customHeight="1">
      <c r="B250" s="20"/>
      <c r="F250" s="273" t="s">
        <v>305</v>
      </c>
      <c r="G250" s="228"/>
      <c r="H250" s="228"/>
      <c r="I250" s="228"/>
      <c r="J250" s="228"/>
      <c r="K250" s="228"/>
      <c r="L250" s="228"/>
      <c r="M250" s="228"/>
      <c r="N250" s="228"/>
      <c r="O250" s="228"/>
      <c r="P250" s="228"/>
      <c r="Q250" s="228"/>
      <c r="R250" s="228"/>
      <c r="S250" s="20"/>
      <c r="T250" s="44"/>
      <c r="AA250" s="45"/>
      <c r="AT250" s="6" t="s">
        <v>141</v>
      </c>
      <c r="AU250" s="6" t="s">
        <v>75</v>
      </c>
    </row>
    <row r="251" spans="2:51" s="6" customFormat="1" ht="15.75" customHeight="1">
      <c r="B251" s="118"/>
      <c r="E251" s="119"/>
      <c r="F251" s="274" t="s">
        <v>306</v>
      </c>
      <c r="G251" s="275"/>
      <c r="H251" s="275"/>
      <c r="I251" s="275"/>
      <c r="K251" s="119"/>
      <c r="N251" s="301"/>
      <c r="O251" s="301"/>
      <c r="P251" s="301"/>
      <c r="Q251" s="301"/>
      <c r="S251" s="118"/>
      <c r="T251" s="120"/>
      <c r="AA251" s="121"/>
      <c r="AT251" s="119" t="s">
        <v>143</v>
      </c>
      <c r="AU251" s="119" t="s">
        <v>75</v>
      </c>
      <c r="AV251" s="119" t="s">
        <v>17</v>
      </c>
      <c r="AW251" s="119" t="s">
        <v>99</v>
      </c>
      <c r="AX251" s="119" t="s">
        <v>66</v>
      </c>
      <c r="AY251" s="119" t="s">
        <v>131</v>
      </c>
    </row>
    <row r="252" spans="2:51" s="6" customFormat="1" ht="15.75" customHeight="1">
      <c r="B252" s="122"/>
      <c r="E252" s="123"/>
      <c r="F252" s="276" t="s">
        <v>260</v>
      </c>
      <c r="G252" s="277"/>
      <c r="H252" s="277"/>
      <c r="I252" s="277"/>
      <c r="K252" s="124">
        <v>18.6</v>
      </c>
      <c r="N252" s="301"/>
      <c r="O252" s="301"/>
      <c r="P252" s="301"/>
      <c r="Q252" s="301"/>
      <c r="S252" s="122"/>
      <c r="T252" s="125"/>
      <c r="AA252" s="126"/>
      <c r="AT252" s="123" t="s">
        <v>143</v>
      </c>
      <c r="AU252" s="123" t="s">
        <v>75</v>
      </c>
      <c r="AV252" s="123" t="s">
        <v>75</v>
      </c>
      <c r="AW252" s="123" t="s">
        <v>99</v>
      </c>
      <c r="AX252" s="123" t="s">
        <v>66</v>
      </c>
      <c r="AY252" s="123" t="s">
        <v>131</v>
      </c>
    </row>
    <row r="253" spans="2:51" s="6" customFormat="1" ht="15.75" customHeight="1">
      <c r="B253" s="127"/>
      <c r="E253" s="128"/>
      <c r="F253" s="278" t="s">
        <v>146</v>
      </c>
      <c r="G253" s="279"/>
      <c r="H253" s="279"/>
      <c r="I253" s="279"/>
      <c r="K253" s="129">
        <v>18.6</v>
      </c>
      <c r="N253" s="301"/>
      <c r="O253" s="301"/>
      <c r="P253" s="301"/>
      <c r="Q253" s="301"/>
      <c r="S253" s="127"/>
      <c r="T253" s="130"/>
      <c r="AA253" s="131"/>
      <c r="AT253" s="128" t="s">
        <v>143</v>
      </c>
      <c r="AU253" s="128" t="s">
        <v>75</v>
      </c>
      <c r="AV253" s="128" t="s">
        <v>137</v>
      </c>
      <c r="AW253" s="128" t="s">
        <v>99</v>
      </c>
      <c r="AX253" s="128" t="s">
        <v>17</v>
      </c>
      <c r="AY253" s="128" t="s">
        <v>131</v>
      </c>
    </row>
    <row r="254" spans="2:63" s="6" customFormat="1" ht="87" customHeight="1">
      <c r="B254" s="20"/>
      <c r="C254" s="108" t="s">
        <v>307</v>
      </c>
      <c r="D254" s="108" t="s">
        <v>132</v>
      </c>
      <c r="E254" s="109" t="s">
        <v>308</v>
      </c>
      <c r="F254" s="269" t="s">
        <v>309</v>
      </c>
      <c r="G254" s="270"/>
      <c r="H254" s="270"/>
      <c r="I254" s="270"/>
      <c r="J254" s="111" t="s">
        <v>149</v>
      </c>
      <c r="K254" s="112">
        <v>2.6</v>
      </c>
      <c r="L254" s="271"/>
      <c r="M254" s="270"/>
      <c r="N254" s="299">
        <f>ROUND($L$254*$K$254,2)</f>
        <v>0</v>
      </c>
      <c r="O254" s="300"/>
      <c r="P254" s="300"/>
      <c r="Q254" s="300"/>
      <c r="R254" s="110"/>
      <c r="S254" s="20"/>
      <c r="T254" s="113"/>
      <c r="U254" s="114" t="s">
        <v>36</v>
      </c>
      <c r="X254" s="115">
        <v>0</v>
      </c>
      <c r="Y254" s="115">
        <f>$X$254*$K$254</f>
        <v>0</v>
      </c>
      <c r="Z254" s="115">
        <v>0.063</v>
      </c>
      <c r="AA254" s="116">
        <f>$Z$254*$K$254</f>
        <v>0.1638</v>
      </c>
      <c r="AR254" s="79" t="s">
        <v>137</v>
      </c>
      <c r="AT254" s="79" t="s">
        <v>132</v>
      </c>
      <c r="AU254" s="79" t="s">
        <v>75</v>
      </c>
      <c r="AY254" s="6" t="s">
        <v>131</v>
      </c>
      <c r="BE254" s="117">
        <f>IF($U$254="základní",$N$254,0)</f>
        <v>0</v>
      </c>
      <c r="BF254" s="117">
        <f>IF($U$254="snížená",$N$254,0)</f>
        <v>0</v>
      </c>
      <c r="BG254" s="117">
        <f>IF($U$254="zákl. přenesená",$N$254,0)</f>
        <v>0</v>
      </c>
      <c r="BH254" s="117">
        <f>IF($U$254="sníž. přenesená",$N$254,0)</f>
        <v>0</v>
      </c>
      <c r="BI254" s="117">
        <f>IF($U$254="nulová",$N$254,0)</f>
        <v>0</v>
      </c>
      <c r="BJ254" s="79" t="s">
        <v>17</v>
      </c>
      <c r="BK254" s="117">
        <f>ROUND($L$254*$K$254,2)</f>
        <v>0</v>
      </c>
    </row>
    <row r="255" spans="2:47" s="6" customFormat="1" ht="79.5" customHeight="1">
      <c r="B255" s="20"/>
      <c r="F255" s="272" t="s">
        <v>310</v>
      </c>
      <c r="G255" s="228"/>
      <c r="H255" s="228"/>
      <c r="I255" s="228"/>
      <c r="J255" s="228"/>
      <c r="K255" s="228"/>
      <c r="L255" s="228"/>
      <c r="M255" s="228"/>
      <c r="N255" s="228"/>
      <c r="O255" s="228"/>
      <c r="P255" s="228"/>
      <c r="Q255" s="228"/>
      <c r="R255" s="228"/>
      <c r="S255" s="20"/>
      <c r="T255" s="44"/>
      <c r="AA255" s="45"/>
      <c r="AT255" s="6" t="s">
        <v>139</v>
      </c>
      <c r="AU255" s="6" t="s">
        <v>75</v>
      </c>
    </row>
    <row r="256" spans="2:47" s="6" customFormat="1" ht="216" customHeight="1">
      <c r="B256" s="20"/>
      <c r="F256" s="273" t="s">
        <v>311</v>
      </c>
      <c r="G256" s="228"/>
      <c r="H256" s="228"/>
      <c r="I256" s="228"/>
      <c r="J256" s="228"/>
      <c r="K256" s="228"/>
      <c r="L256" s="228"/>
      <c r="M256" s="228"/>
      <c r="N256" s="228"/>
      <c r="O256" s="228"/>
      <c r="P256" s="228"/>
      <c r="Q256" s="228"/>
      <c r="R256" s="228"/>
      <c r="S256" s="20"/>
      <c r="T256" s="44"/>
      <c r="AA256" s="45"/>
      <c r="AT256" s="6" t="s">
        <v>141</v>
      </c>
      <c r="AU256" s="6" t="s">
        <v>75</v>
      </c>
    </row>
    <row r="257" spans="2:51" s="6" customFormat="1" ht="15.75" customHeight="1">
      <c r="B257" s="118"/>
      <c r="E257" s="119"/>
      <c r="F257" s="274" t="s">
        <v>312</v>
      </c>
      <c r="G257" s="275"/>
      <c r="H257" s="275"/>
      <c r="I257" s="275"/>
      <c r="K257" s="119"/>
      <c r="N257" s="301"/>
      <c r="O257" s="301"/>
      <c r="P257" s="301"/>
      <c r="Q257" s="301"/>
      <c r="S257" s="118"/>
      <c r="T257" s="120"/>
      <c r="AA257" s="121"/>
      <c r="AT257" s="119" t="s">
        <v>143</v>
      </c>
      <c r="AU257" s="119" t="s">
        <v>75</v>
      </c>
      <c r="AV257" s="119" t="s">
        <v>17</v>
      </c>
      <c r="AW257" s="119" t="s">
        <v>99</v>
      </c>
      <c r="AX257" s="119" t="s">
        <v>66</v>
      </c>
      <c r="AY257" s="119" t="s">
        <v>131</v>
      </c>
    </row>
    <row r="258" spans="2:51" s="6" customFormat="1" ht="15.75" customHeight="1">
      <c r="B258" s="122"/>
      <c r="E258" s="123"/>
      <c r="F258" s="276" t="s">
        <v>245</v>
      </c>
      <c r="G258" s="277"/>
      <c r="H258" s="277"/>
      <c r="I258" s="277"/>
      <c r="K258" s="124">
        <v>2.6</v>
      </c>
      <c r="N258" s="301"/>
      <c r="O258" s="301"/>
      <c r="P258" s="301"/>
      <c r="Q258" s="301"/>
      <c r="S258" s="122"/>
      <c r="T258" s="125"/>
      <c r="AA258" s="126"/>
      <c r="AT258" s="123" t="s">
        <v>143</v>
      </c>
      <c r="AU258" s="123" t="s">
        <v>75</v>
      </c>
      <c r="AV258" s="123" t="s">
        <v>75</v>
      </c>
      <c r="AW258" s="123" t="s">
        <v>99</v>
      </c>
      <c r="AX258" s="123" t="s">
        <v>66</v>
      </c>
      <c r="AY258" s="123" t="s">
        <v>131</v>
      </c>
    </row>
    <row r="259" spans="2:51" s="6" customFormat="1" ht="15.75" customHeight="1">
      <c r="B259" s="127"/>
      <c r="E259" s="128"/>
      <c r="F259" s="278" t="s">
        <v>146</v>
      </c>
      <c r="G259" s="279"/>
      <c r="H259" s="279"/>
      <c r="I259" s="279"/>
      <c r="K259" s="129">
        <v>2.6</v>
      </c>
      <c r="N259" s="301"/>
      <c r="O259" s="301"/>
      <c r="P259" s="301"/>
      <c r="Q259" s="301"/>
      <c r="S259" s="127"/>
      <c r="T259" s="130"/>
      <c r="AA259" s="131"/>
      <c r="AT259" s="128" t="s">
        <v>143</v>
      </c>
      <c r="AU259" s="128" t="s">
        <v>75</v>
      </c>
      <c r="AV259" s="128" t="s">
        <v>137</v>
      </c>
      <c r="AW259" s="128" t="s">
        <v>99</v>
      </c>
      <c r="AX259" s="128" t="s">
        <v>17</v>
      </c>
      <c r="AY259" s="128" t="s">
        <v>131</v>
      </c>
    </row>
    <row r="260" spans="2:63" s="6" customFormat="1" ht="39" customHeight="1">
      <c r="B260" s="20"/>
      <c r="C260" s="108" t="s">
        <v>313</v>
      </c>
      <c r="D260" s="108" t="s">
        <v>132</v>
      </c>
      <c r="E260" s="109" t="s">
        <v>314</v>
      </c>
      <c r="F260" s="269" t="s">
        <v>315</v>
      </c>
      <c r="G260" s="270"/>
      <c r="H260" s="270"/>
      <c r="I260" s="270"/>
      <c r="J260" s="111" t="s">
        <v>149</v>
      </c>
      <c r="K260" s="112">
        <v>126</v>
      </c>
      <c r="L260" s="271"/>
      <c r="M260" s="270"/>
      <c r="N260" s="299">
        <f>ROUND($L$260*$K$260,2)</f>
        <v>0</v>
      </c>
      <c r="O260" s="300"/>
      <c r="P260" s="300"/>
      <c r="Q260" s="300"/>
      <c r="R260" s="110"/>
      <c r="S260" s="20"/>
      <c r="T260" s="113"/>
      <c r="U260" s="114" t="s">
        <v>36</v>
      </c>
      <c r="X260" s="115">
        <v>0</v>
      </c>
      <c r="Y260" s="115">
        <f>$X$260*$K$260</f>
        <v>0</v>
      </c>
      <c r="Z260" s="115">
        <v>0.063</v>
      </c>
      <c r="AA260" s="116">
        <f>$Z$260*$K$260</f>
        <v>7.938</v>
      </c>
      <c r="AR260" s="79" t="s">
        <v>137</v>
      </c>
      <c r="AT260" s="79" t="s">
        <v>132</v>
      </c>
      <c r="AU260" s="79" t="s">
        <v>75</v>
      </c>
      <c r="AY260" s="6" t="s">
        <v>131</v>
      </c>
      <c r="BE260" s="117">
        <f>IF($U$260="základní",$N$260,0)</f>
        <v>0</v>
      </c>
      <c r="BF260" s="117">
        <f>IF($U$260="snížená",$N$260,0)</f>
        <v>0</v>
      </c>
      <c r="BG260" s="117">
        <f>IF($U$260="zákl. přenesená",$N$260,0)</f>
        <v>0</v>
      </c>
      <c r="BH260" s="117">
        <f>IF($U$260="sníž. přenesená",$N$260,0)</f>
        <v>0</v>
      </c>
      <c r="BI260" s="117">
        <f>IF($U$260="nulová",$N$260,0)</f>
        <v>0</v>
      </c>
      <c r="BJ260" s="79" t="s">
        <v>17</v>
      </c>
      <c r="BK260" s="117">
        <f>ROUND($L$260*$K$260,2)</f>
        <v>0</v>
      </c>
    </row>
    <row r="261" spans="2:47" s="6" customFormat="1" ht="38.25" customHeight="1">
      <c r="B261" s="20"/>
      <c r="F261" s="272" t="s">
        <v>316</v>
      </c>
      <c r="G261" s="228"/>
      <c r="H261" s="228"/>
      <c r="I261" s="228"/>
      <c r="J261" s="228"/>
      <c r="K261" s="228"/>
      <c r="L261" s="228"/>
      <c r="M261" s="228"/>
      <c r="N261" s="228"/>
      <c r="O261" s="228"/>
      <c r="P261" s="228"/>
      <c r="Q261" s="228"/>
      <c r="R261" s="228"/>
      <c r="S261" s="20"/>
      <c r="T261" s="44"/>
      <c r="AA261" s="45"/>
      <c r="AT261" s="6" t="s">
        <v>139</v>
      </c>
      <c r="AU261" s="6" t="s">
        <v>75</v>
      </c>
    </row>
    <row r="262" spans="2:47" s="6" customFormat="1" ht="108.75" customHeight="1">
      <c r="B262" s="20"/>
      <c r="F262" s="273" t="s">
        <v>317</v>
      </c>
      <c r="G262" s="228"/>
      <c r="H262" s="228"/>
      <c r="I262" s="228"/>
      <c r="J262" s="228"/>
      <c r="K262" s="228"/>
      <c r="L262" s="228"/>
      <c r="M262" s="228"/>
      <c r="N262" s="228"/>
      <c r="O262" s="228"/>
      <c r="P262" s="228"/>
      <c r="Q262" s="228"/>
      <c r="R262" s="228"/>
      <c r="S262" s="20"/>
      <c r="T262" s="44"/>
      <c r="AA262" s="45"/>
      <c r="AT262" s="6" t="s">
        <v>141</v>
      </c>
      <c r="AU262" s="6" t="s">
        <v>75</v>
      </c>
    </row>
    <row r="263" spans="2:63" s="6" customFormat="1" ht="75" customHeight="1">
      <c r="B263" s="20"/>
      <c r="C263" s="108" t="s">
        <v>318</v>
      </c>
      <c r="D263" s="108" t="s">
        <v>132</v>
      </c>
      <c r="E263" s="109" t="s">
        <v>319</v>
      </c>
      <c r="F263" s="269" t="s">
        <v>320</v>
      </c>
      <c r="G263" s="270"/>
      <c r="H263" s="270"/>
      <c r="I263" s="270"/>
      <c r="J263" s="111" t="s">
        <v>149</v>
      </c>
      <c r="K263" s="112">
        <v>75</v>
      </c>
      <c r="L263" s="271"/>
      <c r="M263" s="270"/>
      <c r="N263" s="299">
        <f>ROUND($L$263*$K$263,2)</f>
        <v>0</v>
      </c>
      <c r="O263" s="300"/>
      <c r="P263" s="300"/>
      <c r="Q263" s="300"/>
      <c r="R263" s="110"/>
      <c r="S263" s="20"/>
      <c r="T263" s="113"/>
      <c r="U263" s="114" t="s">
        <v>36</v>
      </c>
      <c r="X263" s="115">
        <v>0</v>
      </c>
      <c r="Y263" s="115">
        <f>$X$263*$K$263</f>
        <v>0</v>
      </c>
      <c r="Z263" s="115">
        <v>0.063</v>
      </c>
      <c r="AA263" s="116">
        <f>$Z$263*$K$263</f>
        <v>4.725</v>
      </c>
      <c r="AR263" s="79" t="s">
        <v>137</v>
      </c>
      <c r="AT263" s="79" t="s">
        <v>132</v>
      </c>
      <c r="AU263" s="79" t="s">
        <v>75</v>
      </c>
      <c r="AY263" s="6" t="s">
        <v>131</v>
      </c>
      <c r="BE263" s="117">
        <f>IF($U$263="základní",$N$263,0)</f>
        <v>0</v>
      </c>
      <c r="BF263" s="117">
        <f>IF($U$263="snížená",$N$263,0)</f>
        <v>0</v>
      </c>
      <c r="BG263" s="117">
        <f>IF($U$263="zákl. přenesená",$N$263,0)</f>
        <v>0</v>
      </c>
      <c r="BH263" s="117">
        <f>IF($U$263="sníž. přenesená",$N$263,0)</f>
        <v>0</v>
      </c>
      <c r="BI263" s="117">
        <f>IF($U$263="nulová",$N$263,0)</f>
        <v>0</v>
      </c>
      <c r="BJ263" s="79" t="s">
        <v>17</v>
      </c>
      <c r="BK263" s="117">
        <f>ROUND($L$263*$K$263,2)</f>
        <v>0</v>
      </c>
    </row>
    <row r="264" spans="2:47" s="6" customFormat="1" ht="38.25" customHeight="1">
      <c r="B264" s="20"/>
      <c r="F264" s="272" t="s">
        <v>320</v>
      </c>
      <c r="G264" s="228"/>
      <c r="H264" s="228"/>
      <c r="I264" s="228"/>
      <c r="J264" s="228"/>
      <c r="K264" s="228"/>
      <c r="L264" s="228"/>
      <c r="M264" s="228"/>
      <c r="N264" s="228"/>
      <c r="O264" s="228"/>
      <c r="P264" s="228"/>
      <c r="Q264" s="228"/>
      <c r="R264" s="228"/>
      <c r="S264" s="20"/>
      <c r="T264" s="44"/>
      <c r="AA264" s="45"/>
      <c r="AT264" s="6" t="s">
        <v>139</v>
      </c>
      <c r="AU264" s="6" t="s">
        <v>75</v>
      </c>
    </row>
    <row r="265" spans="2:47" s="6" customFormat="1" ht="97.5" customHeight="1">
      <c r="B265" s="20"/>
      <c r="F265" s="273" t="s">
        <v>321</v>
      </c>
      <c r="G265" s="228"/>
      <c r="H265" s="228"/>
      <c r="I265" s="228"/>
      <c r="J265" s="228"/>
      <c r="K265" s="228"/>
      <c r="L265" s="228"/>
      <c r="M265" s="228"/>
      <c r="N265" s="228"/>
      <c r="O265" s="228"/>
      <c r="P265" s="228"/>
      <c r="Q265" s="228"/>
      <c r="R265" s="228"/>
      <c r="S265" s="20"/>
      <c r="T265" s="44"/>
      <c r="AA265" s="45"/>
      <c r="AT265" s="6" t="s">
        <v>141</v>
      </c>
      <c r="AU265" s="6" t="s">
        <v>75</v>
      </c>
    </row>
    <row r="266" spans="2:63" s="6" customFormat="1" ht="87" customHeight="1">
      <c r="B266" s="20"/>
      <c r="C266" s="108" t="s">
        <v>322</v>
      </c>
      <c r="D266" s="108" t="s">
        <v>132</v>
      </c>
      <c r="E266" s="109" t="s">
        <v>323</v>
      </c>
      <c r="F266" s="269" t="s">
        <v>324</v>
      </c>
      <c r="G266" s="270"/>
      <c r="H266" s="270"/>
      <c r="I266" s="270"/>
      <c r="J266" s="111" t="s">
        <v>325</v>
      </c>
      <c r="K266" s="112">
        <v>1</v>
      </c>
      <c r="L266" s="271"/>
      <c r="M266" s="270"/>
      <c r="N266" s="299">
        <f>ROUND($L$266*$K$266,2)</f>
        <v>0</v>
      </c>
      <c r="O266" s="300"/>
      <c r="P266" s="300"/>
      <c r="Q266" s="300"/>
      <c r="R266" s="110"/>
      <c r="S266" s="20"/>
      <c r="T266" s="113"/>
      <c r="U266" s="114" t="s">
        <v>36</v>
      </c>
      <c r="X266" s="115">
        <v>0</v>
      </c>
      <c r="Y266" s="115">
        <f>$X$266*$K$266</f>
        <v>0</v>
      </c>
      <c r="Z266" s="115">
        <v>0.063</v>
      </c>
      <c r="AA266" s="116">
        <f>$Z$266*$K$266</f>
        <v>0.063</v>
      </c>
      <c r="AR266" s="79" t="s">
        <v>137</v>
      </c>
      <c r="AT266" s="79" t="s">
        <v>132</v>
      </c>
      <c r="AU266" s="79" t="s">
        <v>75</v>
      </c>
      <c r="AY266" s="6" t="s">
        <v>131</v>
      </c>
      <c r="BE266" s="117">
        <f>IF($U$266="základní",$N$266,0)</f>
        <v>0</v>
      </c>
      <c r="BF266" s="117">
        <f>IF($U$266="snížená",$N$266,0)</f>
        <v>0</v>
      </c>
      <c r="BG266" s="117">
        <f>IF($U$266="zákl. přenesená",$N$266,0)</f>
        <v>0</v>
      </c>
      <c r="BH266" s="117">
        <f>IF($U$266="sníž. přenesená",$N$266,0)</f>
        <v>0</v>
      </c>
      <c r="BI266" s="117">
        <f>IF($U$266="nulová",$N$266,0)</f>
        <v>0</v>
      </c>
      <c r="BJ266" s="79" t="s">
        <v>17</v>
      </c>
      <c r="BK266" s="117">
        <f>ROUND($L$266*$K$266,2)</f>
        <v>0</v>
      </c>
    </row>
    <row r="267" spans="2:47" s="6" customFormat="1" ht="81" customHeight="1">
      <c r="B267" s="20"/>
      <c r="F267" s="272" t="s">
        <v>326</v>
      </c>
      <c r="G267" s="228"/>
      <c r="H267" s="228"/>
      <c r="I267" s="228"/>
      <c r="J267" s="228"/>
      <c r="K267" s="228"/>
      <c r="L267" s="228"/>
      <c r="M267" s="228"/>
      <c r="N267" s="228"/>
      <c r="O267" s="228"/>
      <c r="P267" s="228"/>
      <c r="Q267" s="228"/>
      <c r="R267" s="228"/>
      <c r="S267" s="20"/>
      <c r="T267" s="44"/>
      <c r="AA267" s="45"/>
      <c r="AT267" s="6" t="s">
        <v>139</v>
      </c>
      <c r="AU267" s="6" t="s">
        <v>75</v>
      </c>
    </row>
    <row r="268" spans="2:47" s="6" customFormat="1" ht="144.75" customHeight="1">
      <c r="B268" s="20"/>
      <c r="F268" s="273" t="s">
        <v>327</v>
      </c>
      <c r="G268" s="228"/>
      <c r="H268" s="228"/>
      <c r="I268" s="228"/>
      <c r="J268" s="228"/>
      <c r="K268" s="228"/>
      <c r="L268" s="228"/>
      <c r="M268" s="228"/>
      <c r="N268" s="228"/>
      <c r="O268" s="228"/>
      <c r="P268" s="228"/>
      <c r="Q268" s="228"/>
      <c r="R268" s="228"/>
      <c r="S268" s="20"/>
      <c r="T268" s="44"/>
      <c r="AA268" s="45"/>
      <c r="AT268" s="6" t="s">
        <v>141</v>
      </c>
      <c r="AU268" s="6" t="s">
        <v>75</v>
      </c>
    </row>
    <row r="269" spans="2:63" s="6" customFormat="1" ht="63" customHeight="1">
      <c r="B269" s="20"/>
      <c r="C269" s="108" t="s">
        <v>328</v>
      </c>
      <c r="D269" s="108" t="s">
        <v>132</v>
      </c>
      <c r="E269" s="109" t="s">
        <v>329</v>
      </c>
      <c r="F269" s="269" t="s">
        <v>330</v>
      </c>
      <c r="G269" s="270"/>
      <c r="H269" s="270"/>
      <c r="I269" s="270"/>
      <c r="J269" s="111" t="s">
        <v>149</v>
      </c>
      <c r="K269" s="112">
        <v>19.9</v>
      </c>
      <c r="L269" s="271"/>
      <c r="M269" s="270"/>
      <c r="N269" s="299">
        <f>ROUND($L$269*$K$269,2)</f>
        <v>0</v>
      </c>
      <c r="O269" s="300"/>
      <c r="P269" s="300"/>
      <c r="Q269" s="300"/>
      <c r="R269" s="110"/>
      <c r="S269" s="20"/>
      <c r="T269" s="113"/>
      <c r="U269" s="114" t="s">
        <v>36</v>
      </c>
      <c r="X269" s="115">
        <v>0</v>
      </c>
      <c r="Y269" s="115">
        <f>$X$269*$K$269</f>
        <v>0</v>
      </c>
      <c r="Z269" s="115">
        <v>0.063</v>
      </c>
      <c r="AA269" s="116">
        <f>$Z$269*$K$269</f>
        <v>1.2536999999999998</v>
      </c>
      <c r="AR269" s="79" t="s">
        <v>137</v>
      </c>
      <c r="AT269" s="79" t="s">
        <v>132</v>
      </c>
      <c r="AU269" s="79" t="s">
        <v>75</v>
      </c>
      <c r="AY269" s="6" t="s">
        <v>131</v>
      </c>
      <c r="BE269" s="117">
        <f>IF($U$269="základní",$N$269,0)</f>
        <v>0</v>
      </c>
      <c r="BF269" s="117">
        <f>IF($U$269="snížená",$N$269,0)</f>
        <v>0</v>
      </c>
      <c r="BG269" s="117">
        <f>IF($U$269="zákl. přenesená",$N$269,0)</f>
        <v>0</v>
      </c>
      <c r="BH269" s="117">
        <f>IF($U$269="sníž. přenesená",$N$269,0)</f>
        <v>0</v>
      </c>
      <c r="BI269" s="117">
        <f>IF($U$269="nulová",$N$269,0)</f>
        <v>0</v>
      </c>
      <c r="BJ269" s="79" t="s">
        <v>17</v>
      </c>
      <c r="BK269" s="117">
        <f>ROUND($L$269*$K$269,2)</f>
        <v>0</v>
      </c>
    </row>
    <row r="270" spans="2:47" s="6" customFormat="1" ht="38.25" customHeight="1">
      <c r="B270" s="20"/>
      <c r="F270" s="272" t="s">
        <v>330</v>
      </c>
      <c r="G270" s="228"/>
      <c r="H270" s="228"/>
      <c r="I270" s="228"/>
      <c r="J270" s="228"/>
      <c r="K270" s="228"/>
      <c r="L270" s="228"/>
      <c r="M270" s="228"/>
      <c r="N270" s="228"/>
      <c r="O270" s="228"/>
      <c r="P270" s="228"/>
      <c r="Q270" s="228"/>
      <c r="R270" s="228"/>
      <c r="S270" s="20"/>
      <c r="T270" s="44"/>
      <c r="AA270" s="45"/>
      <c r="AT270" s="6" t="s">
        <v>139</v>
      </c>
      <c r="AU270" s="6" t="s">
        <v>75</v>
      </c>
    </row>
    <row r="271" spans="2:47" s="6" customFormat="1" ht="109.5" customHeight="1">
      <c r="B271" s="20"/>
      <c r="F271" s="273" t="s">
        <v>331</v>
      </c>
      <c r="G271" s="228"/>
      <c r="H271" s="228"/>
      <c r="I271" s="228"/>
      <c r="J271" s="228"/>
      <c r="K271" s="228"/>
      <c r="L271" s="228"/>
      <c r="M271" s="228"/>
      <c r="N271" s="228"/>
      <c r="O271" s="228"/>
      <c r="P271" s="228"/>
      <c r="Q271" s="228"/>
      <c r="R271" s="228"/>
      <c r="S271" s="20"/>
      <c r="T271" s="44"/>
      <c r="AA271" s="45"/>
      <c r="AT271" s="6" t="s">
        <v>141</v>
      </c>
      <c r="AU271" s="6" t="s">
        <v>75</v>
      </c>
    </row>
    <row r="272" spans="2:51" s="6" customFormat="1" ht="15.75" customHeight="1">
      <c r="B272" s="118"/>
      <c r="E272" s="119"/>
      <c r="F272" s="274" t="s">
        <v>332</v>
      </c>
      <c r="G272" s="275"/>
      <c r="H272" s="275"/>
      <c r="I272" s="275"/>
      <c r="K272" s="119"/>
      <c r="N272" s="301"/>
      <c r="O272" s="301"/>
      <c r="P272" s="301"/>
      <c r="Q272" s="301"/>
      <c r="S272" s="118"/>
      <c r="T272" s="120"/>
      <c r="AA272" s="121"/>
      <c r="AT272" s="119" t="s">
        <v>143</v>
      </c>
      <c r="AU272" s="119" t="s">
        <v>75</v>
      </c>
      <c r="AV272" s="119" t="s">
        <v>17</v>
      </c>
      <c r="AW272" s="119" t="s">
        <v>99</v>
      </c>
      <c r="AX272" s="119" t="s">
        <v>66</v>
      </c>
      <c r="AY272" s="119" t="s">
        <v>131</v>
      </c>
    </row>
    <row r="273" spans="2:51" s="6" customFormat="1" ht="15.75" customHeight="1">
      <c r="B273" s="122"/>
      <c r="E273" s="123"/>
      <c r="F273" s="276" t="s">
        <v>333</v>
      </c>
      <c r="G273" s="277"/>
      <c r="H273" s="277"/>
      <c r="I273" s="277"/>
      <c r="K273" s="124">
        <v>19.9</v>
      </c>
      <c r="N273" s="301"/>
      <c r="O273" s="301"/>
      <c r="P273" s="301"/>
      <c r="Q273" s="301"/>
      <c r="S273" s="122"/>
      <c r="T273" s="125"/>
      <c r="AA273" s="126"/>
      <c r="AT273" s="123" t="s">
        <v>143</v>
      </c>
      <c r="AU273" s="123" t="s">
        <v>75</v>
      </c>
      <c r="AV273" s="123" t="s">
        <v>75</v>
      </c>
      <c r="AW273" s="123" t="s">
        <v>99</v>
      </c>
      <c r="AX273" s="123" t="s">
        <v>66</v>
      </c>
      <c r="AY273" s="123" t="s">
        <v>131</v>
      </c>
    </row>
    <row r="274" spans="2:51" s="6" customFormat="1" ht="15.75" customHeight="1">
      <c r="B274" s="127"/>
      <c r="E274" s="128"/>
      <c r="F274" s="278" t="s">
        <v>146</v>
      </c>
      <c r="G274" s="279"/>
      <c r="H274" s="279"/>
      <c r="I274" s="279"/>
      <c r="K274" s="129">
        <v>19.9</v>
      </c>
      <c r="N274" s="301"/>
      <c r="O274" s="301"/>
      <c r="P274" s="301"/>
      <c r="Q274" s="301"/>
      <c r="S274" s="127"/>
      <c r="T274" s="130"/>
      <c r="AA274" s="131"/>
      <c r="AT274" s="128" t="s">
        <v>143</v>
      </c>
      <c r="AU274" s="128" t="s">
        <v>75</v>
      </c>
      <c r="AV274" s="128" t="s">
        <v>137</v>
      </c>
      <c r="AW274" s="128" t="s">
        <v>99</v>
      </c>
      <c r="AX274" s="128" t="s">
        <v>17</v>
      </c>
      <c r="AY274" s="128" t="s">
        <v>131</v>
      </c>
    </row>
    <row r="275" spans="2:63" s="6" customFormat="1" ht="75" customHeight="1">
      <c r="B275" s="20"/>
      <c r="C275" s="108" t="s">
        <v>334</v>
      </c>
      <c r="D275" s="108" t="s">
        <v>132</v>
      </c>
      <c r="E275" s="109" t="s">
        <v>335</v>
      </c>
      <c r="F275" s="269" t="s">
        <v>336</v>
      </c>
      <c r="G275" s="270"/>
      <c r="H275" s="270"/>
      <c r="I275" s="270"/>
      <c r="J275" s="111" t="s">
        <v>149</v>
      </c>
      <c r="K275" s="112">
        <v>704.8</v>
      </c>
      <c r="L275" s="271"/>
      <c r="M275" s="270"/>
      <c r="N275" s="299">
        <f>ROUND($L$275*$K$275,2)</f>
        <v>0</v>
      </c>
      <c r="O275" s="300"/>
      <c r="P275" s="300"/>
      <c r="Q275" s="300"/>
      <c r="R275" s="110"/>
      <c r="S275" s="20"/>
      <c r="T275" s="113"/>
      <c r="U275" s="114" t="s">
        <v>36</v>
      </c>
      <c r="X275" s="115">
        <v>0</v>
      </c>
      <c r="Y275" s="115">
        <f>$X$275*$K$275</f>
        <v>0</v>
      </c>
      <c r="Z275" s="115">
        <v>0.063</v>
      </c>
      <c r="AA275" s="116">
        <f>$Z$275*$K$275</f>
        <v>44.4024</v>
      </c>
      <c r="AR275" s="79" t="s">
        <v>137</v>
      </c>
      <c r="AT275" s="79" t="s">
        <v>132</v>
      </c>
      <c r="AU275" s="79" t="s">
        <v>75</v>
      </c>
      <c r="AY275" s="6" t="s">
        <v>131</v>
      </c>
      <c r="BE275" s="117">
        <f>IF($U$275="základní",$N$275,0)</f>
        <v>0</v>
      </c>
      <c r="BF275" s="117">
        <f>IF($U$275="snížená",$N$275,0)</f>
        <v>0</v>
      </c>
      <c r="BG275" s="117">
        <f>IF($U$275="zákl. přenesená",$N$275,0)</f>
        <v>0</v>
      </c>
      <c r="BH275" s="117">
        <f>IF($U$275="sníž. přenesená",$N$275,0)</f>
        <v>0</v>
      </c>
      <c r="BI275" s="117">
        <f>IF($U$275="nulová",$N$275,0)</f>
        <v>0</v>
      </c>
      <c r="BJ275" s="79" t="s">
        <v>17</v>
      </c>
      <c r="BK275" s="117">
        <f>ROUND($L$275*$K$275,2)</f>
        <v>0</v>
      </c>
    </row>
    <row r="276" spans="2:47" s="6" customFormat="1" ht="50.25" customHeight="1">
      <c r="B276" s="20"/>
      <c r="F276" s="272" t="s">
        <v>337</v>
      </c>
      <c r="G276" s="228"/>
      <c r="H276" s="228"/>
      <c r="I276" s="228"/>
      <c r="J276" s="228"/>
      <c r="K276" s="228"/>
      <c r="L276" s="228"/>
      <c r="M276" s="228"/>
      <c r="N276" s="228"/>
      <c r="O276" s="228"/>
      <c r="P276" s="228"/>
      <c r="Q276" s="228"/>
      <c r="R276" s="228"/>
      <c r="S276" s="20"/>
      <c r="T276" s="44"/>
      <c r="AA276" s="45"/>
      <c r="AT276" s="6" t="s">
        <v>139</v>
      </c>
      <c r="AU276" s="6" t="s">
        <v>75</v>
      </c>
    </row>
    <row r="277" spans="2:47" s="6" customFormat="1" ht="97.5" customHeight="1">
      <c r="B277" s="20"/>
      <c r="F277" s="273" t="s">
        <v>338</v>
      </c>
      <c r="G277" s="228"/>
      <c r="H277" s="228"/>
      <c r="I277" s="228"/>
      <c r="J277" s="228"/>
      <c r="K277" s="228"/>
      <c r="L277" s="228"/>
      <c r="M277" s="228"/>
      <c r="N277" s="228"/>
      <c r="O277" s="228"/>
      <c r="P277" s="228"/>
      <c r="Q277" s="228"/>
      <c r="R277" s="228"/>
      <c r="S277" s="20"/>
      <c r="T277" s="44"/>
      <c r="AA277" s="45"/>
      <c r="AT277" s="6" t="s">
        <v>141</v>
      </c>
      <c r="AU277" s="6" t="s">
        <v>75</v>
      </c>
    </row>
    <row r="278" spans="2:51" s="6" customFormat="1" ht="15.75" customHeight="1">
      <c r="B278" s="118"/>
      <c r="E278" s="119"/>
      <c r="F278" s="274" t="s">
        <v>339</v>
      </c>
      <c r="G278" s="275"/>
      <c r="H278" s="275"/>
      <c r="I278" s="275"/>
      <c r="K278" s="119"/>
      <c r="N278" s="301"/>
      <c r="O278" s="301"/>
      <c r="P278" s="301"/>
      <c r="Q278" s="301"/>
      <c r="S278" s="118"/>
      <c r="T278" s="120"/>
      <c r="AA278" s="121"/>
      <c r="AT278" s="119" t="s">
        <v>143</v>
      </c>
      <c r="AU278" s="119" t="s">
        <v>75</v>
      </c>
      <c r="AV278" s="119" t="s">
        <v>17</v>
      </c>
      <c r="AW278" s="119" t="s">
        <v>99</v>
      </c>
      <c r="AX278" s="119" t="s">
        <v>66</v>
      </c>
      <c r="AY278" s="119" t="s">
        <v>131</v>
      </c>
    </row>
    <row r="279" spans="2:51" s="6" customFormat="1" ht="15.75" customHeight="1">
      <c r="B279" s="122"/>
      <c r="E279" s="123"/>
      <c r="F279" s="276" t="s">
        <v>340</v>
      </c>
      <c r="G279" s="277"/>
      <c r="H279" s="277"/>
      <c r="I279" s="277"/>
      <c r="K279" s="124">
        <v>630.5</v>
      </c>
      <c r="N279" s="301"/>
      <c r="O279" s="301"/>
      <c r="P279" s="301"/>
      <c r="Q279" s="301"/>
      <c r="S279" s="122"/>
      <c r="T279" s="125"/>
      <c r="AA279" s="126"/>
      <c r="AT279" s="123" t="s">
        <v>143</v>
      </c>
      <c r="AU279" s="123" t="s">
        <v>75</v>
      </c>
      <c r="AV279" s="123" t="s">
        <v>75</v>
      </c>
      <c r="AW279" s="123" t="s">
        <v>99</v>
      </c>
      <c r="AX279" s="123" t="s">
        <v>66</v>
      </c>
      <c r="AY279" s="123" t="s">
        <v>131</v>
      </c>
    </row>
    <row r="280" spans="2:51" s="6" customFormat="1" ht="15.75" customHeight="1">
      <c r="B280" s="118"/>
      <c r="E280" s="119"/>
      <c r="F280" s="274" t="s">
        <v>341</v>
      </c>
      <c r="G280" s="275"/>
      <c r="H280" s="275"/>
      <c r="I280" s="275"/>
      <c r="K280" s="119"/>
      <c r="N280" s="301"/>
      <c r="O280" s="301"/>
      <c r="P280" s="301"/>
      <c r="Q280" s="301"/>
      <c r="S280" s="118"/>
      <c r="T280" s="120"/>
      <c r="AA280" s="121"/>
      <c r="AT280" s="119" t="s">
        <v>143</v>
      </c>
      <c r="AU280" s="119" t="s">
        <v>75</v>
      </c>
      <c r="AV280" s="119" t="s">
        <v>17</v>
      </c>
      <c r="AW280" s="119" t="s">
        <v>99</v>
      </c>
      <c r="AX280" s="119" t="s">
        <v>66</v>
      </c>
      <c r="AY280" s="119" t="s">
        <v>131</v>
      </c>
    </row>
    <row r="281" spans="2:51" s="6" customFormat="1" ht="15.75" customHeight="1">
      <c r="B281" s="122"/>
      <c r="E281" s="123"/>
      <c r="F281" s="276" t="s">
        <v>342</v>
      </c>
      <c r="G281" s="277"/>
      <c r="H281" s="277"/>
      <c r="I281" s="277"/>
      <c r="K281" s="124">
        <v>74.3</v>
      </c>
      <c r="N281" s="301"/>
      <c r="O281" s="301"/>
      <c r="P281" s="301"/>
      <c r="Q281" s="301"/>
      <c r="S281" s="122"/>
      <c r="T281" s="125"/>
      <c r="AA281" s="126"/>
      <c r="AT281" s="123" t="s">
        <v>143</v>
      </c>
      <c r="AU281" s="123" t="s">
        <v>75</v>
      </c>
      <c r="AV281" s="123" t="s">
        <v>75</v>
      </c>
      <c r="AW281" s="123" t="s">
        <v>99</v>
      </c>
      <c r="AX281" s="123" t="s">
        <v>66</v>
      </c>
      <c r="AY281" s="123" t="s">
        <v>131</v>
      </c>
    </row>
    <row r="282" spans="2:51" s="6" customFormat="1" ht="15.75" customHeight="1">
      <c r="B282" s="127"/>
      <c r="E282" s="128"/>
      <c r="F282" s="278" t="s">
        <v>146</v>
      </c>
      <c r="G282" s="279"/>
      <c r="H282" s="279"/>
      <c r="I282" s="279"/>
      <c r="K282" s="129">
        <v>704.8</v>
      </c>
      <c r="N282" s="301"/>
      <c r="O282" s="301"/>
      <c r="P282" s="301"/>
      <c r="Q282" s="301"/>
      <c r="S282" s="127"/>
      <c r="T282" s="130"/>
      <c r="AA282" s="131"/>
      <c r="AT282" s="128" t="s">
        <v>143</v>
      </c>
      <c r="AU282" s="128" t="s">
        <v>75</v>
      </c>
      <c r="AV282" s="128" t="s">
        <v>137</v>
      </c>
      <c r="AW282" s="128" t="s">
        <v>99</v>
      </c>
      <c r="AX282" s="128" t="s">
        <v>17</v>
      </c>
      <c r="AY282" s="128" t="s">
        <v>131</v>
      </c>
    </row>
    <row r="283" spans="2:63" s="6" customFormat="1" ht="87" customHeight="1">
      <c r="B283" s="20"/>
      <c r="C283" s="108" t="s">
        <v>343</v>
      </c>
      <c r="D283" s="108" t="s">
        <v>132</v>
      </c>
      <c r="E283" s="109" t="s">
        <v>344</v>
      </c>
      <c r="F283" s="269" t="s">
        <v>345</v>
      </c>
      <c r="G283" s="270"/>
      <c r="H283" s="270"/>
      <c r="I283" s="270"/>
      <c r="J283" s="111" t="s">
        <v>149</v>
      </c>
      <c r="K283" s="112">
        <v>383.2</v>
      </c>
      <c r="L283" s="271"/>
      <c r="M283" s="270"/>
      <c r="N283" s="299">
        <f>ROUND($L$283*$K$283,2)</f>
        <v>0</v>
      </c>
      <c r="O283" s="300"/>
      <c r="P283" s="300"/>
      <c r="Q283" s="300"/>
      <c r="R283" s="110"/>
      <c r="S283" s="20"/>
      <c r="T283" s="113"/>
      <c r="U283" s="114" t="s">
        <v>36</v>
      </c>
      <c r="X283" s="115">
        <v>0</v>
      </c>
      <c r="Y283" s="115">
        <f>$X$283*$K$283</f>
        <v>0</v>
      </c>
      <c r="Z283" s="115">
        <v>0.063</v>
      </c>
      <c r="AA283" s="116">
        <f>$Z$283*$K$283</f>
        <v>24.1416</v>
      </c>
      <c r="AR283" s="79" t="s">
        <v>137</v>
      </c>
      <c r="AT283" s="79" t="s">
        <v>132</v>
      </c>
      <c r="AU283" s="79" t="s">
        <v>75</v>
      </c>
      <c r="AY283" s="6" t="s">
        <v>131</v>
      </c>
      <c r="BE283" s="117">
        <f>IF($U$283="základní",$N$283,0)</f>
        <v>0</v>
      </c>
      <c r="BF283" s="117">
        <f>IF($U$283="snížená",$N$283,0)</f>
        <v>0</v>
      </c>
      <c r="BG283" s="117">
        <f>IF($U$283="zákl. přenesená",$N$283,0)</f>
        <v>0</v>
      </c>
      <c r="BH283" s="117">
        <f>IF($U$283="sníž. přenesená",$N$283,0)</f>
        <v>0</v>
      </c>
      <c r="BI283" s="117">
        <f>IF($U$283="nulová",$N$283,0)</f>
        <v>0</v>
      </c>
      <c r="BJ283" s="79" t="s">
        <v>17</v>
      </c>
      <c r="BK283" s="117">
        <f>ROUND($L$283*$K$283,2)</f>
        <v>0</v>
      </c>
    </row>
    <row r="284" spans="2:47" s="6" customFormat="1" ht="50.25" customHeight="1">
      <c r="B284" s="20"/>
      <c r="F284" s="272" t="s">
        <v>345</v>
      </c>
      <c r="G284" s="228"/>
      <c r="H284" s="228"/>
      <c r="I284" s="228"/>
      <c r="J284" s="228"/>
      <c r="K284" s="228"/>
      <c r="L284" s="228"/>
      <c r="M284" s="228"/>
      <c r="N284" s="228"/>
      <c r="O284" s="228"/>
      <c r="P284" s="228"/>
      <c r="Q284" s="228"/>
      <c r="R284" s="228"/>
      <c r="S284" s="20"/>
      <c r="T284" s="44"/>
      <c r="AA284" s="45"/>
      <c r="AT284" s="6" t="s">
        <v>139</v>
      </c>
      <c r="AU284" s="6" t="s">
        <v>75</v>
      </c>
    </row>
    <row r="285" spans="2:47" s="6" customFormat="1" ht="97.5" customHeight="1">
      <c r="B285" s="20"/>
      <c r="F285" s="273" t="s">
        <v>346</v>
      </c>
      <c r="G285" s="228"/>
      <c r="H285" s="228"/>
      <c r="I285" s="228"/>
      <c r="J285" s="228"/>
      <c r="K285" s="228"/>
      <c r="L285" s="228"/>
      <c r="M285" s="228"/>
      <c r="N285" s="228"/>
      <c r="O285" s="228"/>
      <c r="P285" s="228"/>
      <c r="Q285" s="228"/>
      <c r="R285" s="228"/>
      <c r="S285" s="20"/>
      <c r="T285" s="44"/>
      <c r="AA285" s="45"/>
      <c r="AT285" s="6" t="s">
        <v>141</v>
      </c>
      <c r="AU285" s="6" t="s">
        <v>75</v>
      </c>
    </row>
    <row r="286" spans="2:51" s="6" customFormat="1" ht="15.75" customHeight="1">
      <c r="B286" s="118"/>
      <c r="E286" s="119"/>
      <c r="F286" s="274" t="s">
        <v>347</v>
      </c>
      <c r="G286" s="275"/>
      <c r="H286" s="275"/>
      <c r="I286" s="275"/>
      <c r="K286" s="119"/>
      <c r="N286" s="301"/>
      <c r="O286" s="301"/>
      <c r="P286" s="301"/>
      <c r="Q286" s="301"/>
      <c r="S286" s="118"/>
      <c r="T286" s="120"/>
      <c r="AA286" s="121"/>
      <c r="AT286" s="119" t="s">
        <v>143</v>
      </c>
      <c r="AU286" s="119" t="s">
        <v>75</v>
      </c>
      <c r="AV286" s="119" t="s">
        <v>17</v>
      </c>
      <c r="AW286" s="119" t="s">
        <v>99</v>
      </c>
      <c r="AX286" s="119" t="s">
        <v>66</v>
      </c>
      <c r="AY286" s="119" t="s">
        <v>131</v>
      </c>
    </row>
    <row r="287" spans="2:51" s="6" customFormat="1" ht="15.75" customHeight="1">
      <c r="B287" s="122"/>
      <c r="E287" s="123"/>
      <c r="F287" s="276" t="s">
        <v>348</v>
      </c>
      <c r="G287" s="277"/>
      <c r="H287" s="277"/>
      <c r="I287" s="277"/>
      <c r="K287" s="124">
        <v>383.2</v>
      </c>
      <c r="N287" s="301"/>
      <c r="O287" s="301"/>
      <c r="P287" s="301"/>
      <c r="Q287" s="301"/>
      <c r="S287" s="122"/>
      <c r="T287" s="125"/>
      <c r="AA287" s="126"/>
      <c r="AT287" s="123" t="s">
        <v>143</v>
      </c>
      <c r="AU287" s="123" t="s">
        <v>75</v>
      </c>
      <c r="AV287" s="123" t="s">
        <v>75</v>
      </c>
      <c r="AW287" s="123" t="s">
        <v>99</v>
      </c>
      <c r="AX287" s="123" t="s">
        <v>66</v>
      </c>
      <c r="AY287" s="123" t="s">
        <v>131</v>
      </c>
    </row>
    <row r="288" spans="2:51" s="6" customFormat="1" ht="15.75" customHeight="1">
      <c r="B288" s="127"/>
      <c r="E288" s="128"/>
      <c r="F288" s="278" t="s">
        <v>146</v>
      </c>
      <c r="G288" s="279"/>
      <c r="H288" s="279"/>
      <c r="I288" s="279"/>
      <c r="K288" s="129">
        <v>383.2</v>
      </c>
      <c r="N288" s="301"/>
      <c r="O288" s="301"/>
      <c r="P288" s="301"/>
      <c r="Q288" s="301"/>
      <c r="S288" s="127"/>
      <c r="T288" s="130"/>
      <c r="AA288" s="131"/>
      <c r="AT288" s="128" t="s">
        <v>143</v>
      </c>
      <c r="AU288" s="128" t="s">
        <v>75</v>
      </c>
      <c r="AV288" s="128" t="s">
        <v>137</v>
      </c>
      <c r="AW288" s="128" t="s">
        <v>99</v>
      </c>
      <c r="AX288" s="128" t="s">
        <v>17</v>
      </c>
      <c r="AY288" s="128" t="s">
        <v>131</v>
      </c>
    </row>
    <row r="289" spans="2:63" s="6" customFormat="1" ht="51" customHeight="1">
      <c r="B289" s="20"/>
      <c r="C289" s="108" t="s">
        <v>349</v>
      </c>
      <c r="D289" s="108" t="s">
        <v>132</v>
      </c>
      <c r="E289" s="109" t="s">
        <v>350</v>
      </c>
      <c r="F289" s="269" t="s">
        <v>351</v>
      </c>
      <c r="G289" s="270"/>
      <c r="H289" s="270"/>
      <c r="I289" s="270"/>
      <c r="J289" s="111" t="s">
        <v>149</v>
      </c>
      <c r="K289" s="112">
        <v>274.5</v>
      </c>
      <c r="L289" s="271"/>
      <c r="M289" s="270"/>
      <c r="N289" s="299">
        <f>ROUND($L$289*$K$289,2)</f>
        <v>0</v>
      </c>
      <c r="O289" s="300"/>
      <c r="P289" s="300"/>
      <c r="Q289" s="300"/>
      <c r="R289" s="110"/>
      <c r="S289" s="20"/>
      <c r="T289" s="113"/>
      <c r="U289" s="114" t="s">
        <v>36</v>
      </c>
      <c r="X289" s="115">
        <v>0</v>
      </c>
      <c r="Y289" s="115">
        <f>$X$289*$K$289</f>
        <v>0</v>
      </c>
      <c r="Z289" s="115">
        <v>0.063</v>
      </c>
      <c r="AA289" s="116">
        <f>$Z$289*$K$289</f>
        <v>17.2935</v>
      </c>
      <c r="AR289" s="79" t="s">
        <v>137</v>
      </c>
      <c r="AT289" s="79" t="s">
        <v>132</v>
      </c>
      <c r="AU289" s="79" t="s">
        <v>75</v>
      </c>
      <c r="AY289" s="6" t="s">
        <v>131</v>
      </c>
      <c r="BE289" s="117">
        <f>IF($U$289="základní",$N$289,0)</f>
        <v>0</v>
      </c>
      <c r="BF289" s="117">
        <f>IF($U$289="snížená",$N$289,0)</f>
        <v>0</v>
      </c>
      <c r="BG289" s="117">
        <f>IF($U$289="zákl. přenesená",$N$289,0)</f>
        <v>0</v>
      </c>
      <c r="BH289" s="117">
        <f>IF($U$289="sníž. přenesená",$N$289,0)</f>
        <v>0</v>
      </c>
      <c r="BI289" s="117">
        <f>IF($U$289="nulová",$N$289,0)</f>
        <v>0</v>
      </c>
      <c r="BJ289" s="79" t="s">
        <v>17</v>
      </c>
      <c r="BK289" s="117">
        <f>ROUND($L$289*$K$289,2)</f>
        <v>0</v>
      </c>
    </row>
    <row r="290" spans="2:47" s="6" customFormat="1" ht="38.25" customHeight="1">
      <c r="B290" s="20"/>
      <c r="F290" s="272" t="s">
        <v>352</v>
      </c>
      <c r="G290" s="228"/>
      <c r="H290" s="228"/>
      <c r="I290" s="228"/>
      <c r="J290" s="228"/>
      <c r="K290" s="228"/>
      <c r="L290" s="228"/>
      <c r="M290" s="228"/>
      <c r="N290" s="228"/>
      <c r="O290" s="228"/>
      <c r="P290" s="228"/>
      <c r="Q290" s="228"/>
      <c r="R290" s="228"/>
      <c r="S290" s="20"/>
      <c r="T290" s="44"/>
      <c r="AA290" s="45"/>
      <c r="AT290" s="6" t="s">
        <v>139</v>
      </c>
      <c r="AU290" s="6" t="s">
        <v>75</v>
      </c>
    </row>
    <row r="291" spans="2:47" s="6" customFormat="1" ht="109.5" customHeight="1">
      <c r="B291" s="20"/>
      <c r="F291" s="273" t="s">
        <v>353</v>
      </c>
      <c r="G291" s="228"/>
      <c r="H291" s="228"/>
      <c r="I291" s="228"/>
      <c r="J291" s="228"/>
      <c r="K291" s="228"/>
      <c r="L291" s="228"/>
      <c r="M291" s="228"/>
      <c r="N291" s="228"/>
      <c r="O291" s="228"/>
      <c r="P291" s="228"/>
      <c r="Q291" s="228"/>
      <c r="R291" s="228"/>
      <c r="S291" s="20"/>
      <c r="T291" s="44"/>
      <c r="AA291" s="45"/>
      <c r="AT291" s="6" t="s">
        <v>141</v>
      </c>
      <c r="AU291" s="6" t="s">
        <v>75</v>
      </c>
    </row>
    <row r="292" spans="2:51" s="6" customFormat="1" ht="15.75" customHeight="1">
      <c r="B292" s="118"/>
      <c r="E292" s="119"/>
      <c r="F292" s="274" t="s">
        <v>354</v>
      </c>
      <c r="G292" s="275"/>
      <c r="H292" s="275"/>
      <c r="I292" s="275"/>
      <c r="K292" s="119"/>
      <c r="N292" s="301"/>
      <c r="O292" s="301"/>
      <c r="P292" s="301"/>
      <c r="Q292" s="301"/>
      <c r="S292" s="118"/>
      <c r="T292" s="120"/>
      <c r="AA292" s="121"/>
      <c r="AT292" s="119" t="s">
        <v>143</v>
      </c>
      <c r="AU292" s="119" t="s">
        <v>75</v>
      </c>
      <c r="AV292" s="119" t="s">
        <v>17</v>
      </c>
      <c r="AW292" s="119" t="s">
        <v>99</v>
      </c>
      <c r="AX292" s="119" t="s">
        <v>66</v>
      </c>
      <c r="AY292" s="119" t="s">
        <v>131</v>
      </c>
    </row>
    <row r="293" spans="2:51" s="6" customFormat="1" ht="15.75" customHeight="1">
      <c r="B293" s="122"/>
      <c r="E293" s="123"/>
      <c r="F293" s="276" t="s">
        <v>355</v>
      </c>
      <c r="G293" s="277"/>
      <c r="H293" s="277"/>
      <c r="I293" s="277"/>
      <c r="K293" s="124">
        <v>274.5</v>
      </c>
      <c r="N293" s="301"/>
      <c r="O293" s="301"/>
      <c r="P293" s="301"/>
      <c r="Q293" s="301"/>
      <c r="S293" s="122"/>
      <c r="T293" s="125"/>
      <c r="AA293" s="126"/>
      <c r="AT293" s="123" t="s">
        <v>143</v>
      </c>
      <c r="AU293" s="123" t="s">
        <v>75</v>
      </c>
      <c r="AV293" s="123" t="s">
        <v>75</v>
      </c>
      <c r="AW293" s="123" t="s">
        <v>99</v>
      </c>
      <c r="AX293" s="123" t="s">
        <v>66</v>
      </c>
      <c r="AY293" s="123" t="s">
        <v>131</v>
      </c>
    </row>
    <row r="294" spans="2:51" s="6" customFormat="1" ht="15.75" customHeight="1">
      <c r="B294" s="127"/>
      <c r="E294" s="128"/>
      <c r="F294" s="278" t="s">
        <v>146</v>
      </c>
      <c r="G294" s="279"/>
      <c r="H294" s="279"/>
      <c r="I294" s="279"/>
      <c r="K294" s="129">
        <v>274.5</v>
      </c>
      <c r="N294" s="301"/>
      <c r="O294" s="301"/>
      <c r="P294" s="301"/>
      <c r="Q294" s="301"/>
      <c r="S294" s="127"/>
      <c r="T294" s="130"/>
      <c r="AA294" s="131"/>
      <c r="AT294" s="128" t="s">
        <v>143</v>
      </c>
      <c r="AU294" s="128" t="s">
        <v>75</v>
      </c>
      <c r="AV294" s="128" t="s">
        <v>137</v>
      </c>
      <c r="AW294" s="128" t="s">
        <v>99</v>
      </c>
      <c r="AX294" s="128" t="s">
        <v>17</v>
      </c>
      <c r="AY294" s="128" t="s">
        <v>131</v>
      </c>
    </row>
    <row r="295" spans="2:63" s="6" customFormat="1" ht="75" customHeight="1">
      <c r="B295" s="20"/>
      <c r="C295" s="108" t="s">
        <v>356</v>
      </c>
      <c r="D295" s="108" t="s">
        <v>132</v>
      </c>
      <c r="E295" s="109" t="s">
        <v>357</v>
      </c>
      <c r="F295" s="269" t="s">
        <v>358</v>
      </c>
      <c r="G295" s="270"/>
      <c r="H295" s="270"/>
      <c r="I295" s="270"/>
      <c r="J295" s="111" t="s">
        <v>149</v>
      </c>
      <c r="K295" s="112">
        <v>175.7</v>
      </c>
      <c r="L295" s="271"/>
      <c r="M295" s="270"/>
      <c r="N295" s="299">
        <f>ROUND($L$295*$K$295,2)</f>
        <v>0</v>
      </c>
      <c r="O295" s="300"/>
      <c r="P295" s="300"/>
      <c r="Q295" s="300"/>
      <c r="R295" s="110"/>
      <c r="S295" s="20"/>
      <c r="T295" s="113"/>
      <c r="U295" s="114" t="s">
        <v>36</v>
      </c>
      <c r="X295" s="115">
        <v>0</v>
      </c>
      <c r="Y295" s="115">
        <f>$X$295*$K$295</f>
        <v>0</v>
      </c>
      <c r="Z295" s="115">
        <v>0.063</v>
      </c>
      <c r="AA295" s="116">
        <f>$Z$295*$K$295</f>
        <v>11.069099999999999</v>
      </c>
      <c r="AR295" s="79" t="s">
        <v>137</v>
      </c>
      <c r="AT295" s="79" t="s">
        <v>132</v>
      </c>
      <c r="AU295" s="79" t="s">
        <v>75</v>
      </c>
      <c r="AY295" s="6" t="s">
        <v>131</v>
      </c>
      <c r="BE295" s="117">
        <f>IF($U$295="základní",$N$295,0)</f>
        <v>0</v>
      </c>
      <c r="BF295" s="117">
        <f>IF($U$295="snížená",$N$295,0)</f>
        <v>0</v>
      </c>
      <c r="BG295" s="117">
        <f>IF($U$295="zákl. přenesená",$N$295,0)</f>
        <v>0</v>
      </c>
      <c r="BH295" s="117">
        <f>IF($U$295="sníž. přenesená",$N$295,0)</f>
        <v>0</v>
      </c>
      <c r="BI295" s="117">
        <f>IF($U$295="nulová",$N$295,0)</f>
        <v>0</v>
      </c>
      <c r="BJ295" s="79" t="s">
        <v>17</v>
      </c>
      <c r="BK295" s="117">
        <f>ROUND($L$295*$K$295,2)</f>
        <v>0</v>
      </c>
    </row>
    <row r="296" spans="2:47" s="6" customFormat="1" ht="38.25" customHeight="1">
      <c r="B296" s="20"/>
      <c r="F296" s="272" t="s">
        <v>358</v>
      </c>
      <c r="G296" s="228"/>
      <c r="H296" s="228"/>
      <c r="I296" s="228"/>
      <c r="J296" s="228"/>
      <c r="K296" s="228"/>
      <c r="L296" s="228"/>
      <c r="M296" s="228"/>
      <c r="N296" s="228"/>
      <c r="O296" s="228"/>
      <c r="P296" s="228"/>
      <c r="Q296" s="228"/>
      <c r="R296" s="228"/>
      <c r="S296" s="20"/>
      <c r="T296" s="44"/>
      <c r="AA296" s="45"/>
      <c r="AT296" s="6" t="s">
        <v>139</v>
      </c>
      <c r="AU296" s="6" t="s">
        <v>75</v>
      </c>
    </row>
    <row r="297" spans="2:47" s="6" customFormat="1" ht="97.5" customHeight="1">
      <c r="B297" s="20"/>
      <c r="F297" s="273" t="s">
        <v>359</v>
      </c>
      <c r="G297" s="228"/>
      <c r="H297" s="228"/>
      <c r="I297" s="228"/>
      <c r="J297" s="228"/>
      <c r="K297" s="228"/>
      <c r="L297" s="228"/>
      <c r="M297" s="228"/>
      <c r="N297" s="228"/>
      <c r="O297" s="228"/>
      <c r="P297" s="228"/>
      <c r="Q297" s="228"/>
      <c r="R297" s="228"/>
      <c r="S297" s="20"/>
      <c r="T297" s="44"/>
      <c r="AA297" s="45"/>
      <c r="AT297" s="6" t="s">
        <v>141</v>
      </c>
      <c r="AU297" s="6" t="s">
        <v>75</v>
      </c>
    </row>
    <row r="298" spans="2:51" s="6" customFormat="1" ht="15.75" customHeight="1">
      <c r="B298" s="118"/>
      <c r="E298" s="119"/>
      <c r="F298" s="274" t="s">
        <v>360</v>
      </c>
      <c r="G298" s="275"/>
      <c r="H298" s="275"/>
      <c r="I298" s="275"/>
      <c r="K298" s="119"/>
      <c r="N298" s="301"/>
      <c r="O298" s="301"/>
      <c r="P298" s="301"/>
      <c r="Q298" s="301"/>
      <c r="S298" s="118"/>
      <c r="T298" s="120"/>
      <c r="AA298" s="121"/>
      <c r="AT298" s="119" t="s">
        <v>143</v>
      </c>
      <c r="AU298" s="119" t="s">
        <v>75</v>
      </c>
      <c r="AV298" s="119" t="s">
        <v>17</v>
      </c>
      <c r="AW298" s="119" t="s">
        <v>99</v>
      </c>
      <c r="AX298" s="119" t="s">
        <v>66</v>
      </c>
      <c r="AY298" s="119" t="s">
        <v>131</v>
      </c>
    </row>
    <row r="299" spans="2:51" s="6" customFormat="1" ht="15.75" customHeight="1">
      <c r="B299" s="122"/>
      <c r="E299" s="123"/>
      <c r="F299" s="276" t="s">
        <v>361</v>
      </c>
      <c r="G299" s="277"/>
      <c r="H299" s="277"/>
      <c r="I299" s="277"/>
      <c r="K299" s="124">
        <v>175.7</v>
      </c>
      <c r="N299" s="301"/>
      <c r="O299" s="301"/>
      <c r="P299" s="301"/>
      <c r="Q299" s="301"/>
      <c r="S299" s="122"/>
      <c r="T299" s="125"/>
      <c r="AA299" s="126"/>
      <c r="AT299" s="123" t="s">
        <v>143</v>
      </c>
      <c r="AU299" s="123" t="s">
        <v>75</v>
      </c>
      <c r="AV299" s="123" t="s">
        <v>75</v>
      </c>
      <c r="AW299" s="123" t="s">
        <v>99</v>
      </c>
      <c r="AX299" s="123" t="s">
        <v>66</v>
      </c>
      <c r="AY299" s="123" t="s">
        <v>131</v>
      </c>
    </row>
    <row r="300" spans="2:51" s="6" customFormat="1" ht="15.75" customHeight="1">
      <c r="B300" s="127"/>
      <c r="E300" s="128"/>
      <c r="F300" s="278" t="s">
        <v>146</v>
      </c>
      <c r="G300" s="279"/>
      <c r="H300" s="279"/>
      <c r="I300" s="279"/>
      <c r="K300" s="129">
        <v>175.7</v>
      </c>
      <c r="N300" s="301"/>
      <c r="O300" s="301"/>
      <c r="P300" s="301"/>
      <c r="Q300" s="301"/>
      <c r="S300" s="127"/>
      <c r="T300" s="130"/>
      <c r="AA300" s="131"/>
      <c r="AT300" s="128" t="s">
        <v>143</v>
      </c>
      <c r="AU300" s="128" t="s">
        <v>75</v>
      </c>
      <c r="AV300" s="128" t="s">
        <v>137</v>
      </c>
      <c r="AW300" s="128" t="s">
        <v>99</v>
      </c>
      <c r="AX300" s="128" t="s">
        <v>17</v>
      </c>
      <c r="AY300" s="128" t="s">
        <v>131</v>
      </c>
    </row>
    <row r="301" spans="2:63" s="6" customFormat="1" ht="75" customHeight="1">
      <c r="B301" s="20"/>
      <c r="C301" s="108" t="s">
        <v>362</v>
      </c>
      <c r="D301" s="108" t="s">
        <v>132</v>
      </c>
      <c r="E301" s="109" t="s">
        <v>363</v>
      </c>
      <c r="F301" s="269" t="s">
        <v>364</v>
      </c>
      <c r="G301" s="270"/>
      <c r="H301" s="270"/>
      <c r="I301" s="270"/>
      <c r="J301" s="111" t="s">
        <v>149</v>
      </c>
      <c r="K301" s="112">
        <v>175.7</v>
      </c>
      <c r="L301" s="271"/>
      <c r="M301" s="270"/>
      <c r="N301" s="299">
        <f>ROUND($L$301*$K$301,2)</f>
        <v>0</v>
      </c>
      <c r="O301" s="300"/>
      <c r="P301" s="300"/>
      <c r="Q301" s="300"/>
      <c r="R301" s="110"/>
      <c r="S301" s="20"/>
      <c r="T301" s="113"/>
      <c r="U301" s="114" t="s">
        <v>36</v>
      </c>
      <c r="X301" s="115">
        <v>0</v>
      </c>
      <c r="Y301" s="115">
        <f>$X$301*$K$301</f>
        <v>0</v>
      </c>
      <c r="Z301" s="115">
        <v>0.063</v>
      </c>
      <c r="AA301" s="116">
        <f>$Z$301*$K$301</f>
        <v>11.069099999999999</v>
      </c>
      <c r="AR301" s="79" t="s">
        <v>137</v>
      </c>
      <c r="AT301" s="79" t="s">
        <v>132</v>
      </c>
      <c r="AU301" s="79" t="s">
        <v>75</v>
      </c>
      <c r="AY301" s="6" t="s">
        <v>131</v>
      </c>
      <c r="BE301" s="117">
        <f>IF($U$301="základní",$N$301,0)</f>
        <v>0</v>
      </c>
      <c r="BF301" s="117">
        <f>IF($U$301="snížená",$N$301,0)</f>
        <v>0</v>
      </c>
      <c r="BG301" s="117">
        <f>IF($U$301="zákl. přenesená",$N$301,0)</f>
        <v>0</v>
      </c>
      <c r="BH301" s="117">
        <f>IF($U$301="sníž. přenesená",$N$301,0)</f>
        <v>0</v>
      </c>
      <c r="BI301" s="117">
        <f>IF($U$301="nulová",$N$301,0)</f>
        <v>0</v>
      </c>
      <c r="BJ301" s="79" t="s">
        <v>17</v>
      </c>
      <c r="BK301" s="117">
        <f>ROUND($L$301*$K$301,2)</f>
        <v>0</v>
      </c>
    </row>
    <row r="302" spans="2:47" s="6" customFormat="1" ht="38.25" customHeight="1">
      <c r="B302" s="20"/>
      <c r="F302" s="272" t="s">
        <v>364</v>
      </c>
      <c r="G302" s="228"/>
      <c r="H302" s="228"/>
      <c r="I302" s="228"/>
      <c r="J302" s="228"/>
      <c r="K302" s="228"/>
      <c r="L302" s="228"/>
      <c r="M302" s="228"/>
      <c r="N302" s="228"/>
      <c r="O302" s="228"/>
      <c r="P302" s="228"/>
      <c r="Q302" s="228"/>
      <c r="R302" s="228"/>
      <c r="S302" s="20"/>
      <c r="T302" s="44"/>
      <c r="AA302" s="45"/>
      <c r="AT302" s="6" t="s">
        <v>139</v>
      </c>
      <c r="AU302" s="6" t="s">
        <v>75</v>
      </c>
    </row>
    <row r="303" spans="2:47" s="6" customFormat="1" ht="121.5" customHeight="1">
      <c r="B303" s="20"/>
      <c r="F303" s="273" t="s">
        <v>365</v>
      </c>
      <c r="G303" s="228"/>
      <c r="H303" s="228"/>
      <c r="I303" s="228"/>
      <c r="J303" s="228"/>
      <c r="K303" s="228"/>
      <c r="L303" s="228"/>
      <c r="M303" s="228"/>
      <c r="N303" s="228"/>
      <c r="O303" s="228"/>
      <c r="P303" s="228"/>
      <c r="Q303" s="228"/>
      <c r="R303" s="228"/>
      <c r="S303" s="20"/>
      <c r="T303" s="44"/>
      <c r="AA303" s="45"/>
      <c r="AT303" s="6" t="s">
        <v>141</v>
      </c>
      <c r="AU303" s="6" t="s">
        <v>75</v>
      </c>
    </row>
    <row r="304" spans="2:51" s="6" customFormat="1" ht="15.75" customHeight="1">
      <c r="B304" s="118"/>
      <c r="E304" s="119"/>
      <c r="F304" s="274" t="s">
        <v>360</v>
      </c>
      <c r="G304" s="275"/>
      <c r="H304" s="275"/>
      <c r="I304" s="275"/>
      <c r="K304" s="119"/>
      <c r="N304" s="301"/>
      <c r="O304" s="301"/>
      <c r="P304" s="301"/>
      <c r="Q304" s="301"/>
      <c r="S304" s="118"/>
      <c r="T304" s="120"/>
      <c r="AA304" s="121"/>
      <c r="AT304" s="119" t="s">
        <v>143</v>
      </c>
      <c r="AU304" s="119" t="s">
        <v>75</v>
      </c>
      <c r="AV304" s="119" t="s">
        <v>17</v>
      </c>
      <c r="AW304" s="119" t="s">
        <v>99</v>
      </c>
      <c r="AX304" s="119" t="s">
        <v>66</v>
      </c>
      <c r="AY304" s="119" t="s">
        <v>131</v>
      </c>
    </row>
    <row r="305" spans="2:51" s="6" customFormat="1" ht="15.75" customHeight="1">
      <c r="B305" s="122"/>
      <c r="E305" s="123"/>
      <c r="F305" s="276" t="s">
        <v>361</v>
      </c>
      <c r="G305" s="277"/>
      <c r="H305" s="277"/>
      <c r="I305" s="277"/>
      <c r="K305" s="124">
        <v>175.7</v>
      </c>
      <c r="N305" s="301"/>
      <c r="O305" s="301"/>
      <c r="P305" s="301"/>
      <c r="Q305" s="301"/>
      <c r="S305" s="122"/>
      <c r="T305" s="125"/>
      <c r="AA305" s="126"/>
      <c r="AT305" s="123" t="s">
        <v>143</v>
      </c>
      <c r="AU305" s="123" t="s">
        <v>75</v>
      </c>
      <c r="AV305" s="123" t="s">
        <v>75</v>
      </c>
      <c r="AW305" s="123" t="s">
        <v>99</v>
      </c>
      <c r="AX305" s="123" t="s">
        <v>66</v>
      </c>
      <c r="AY305" s="123" t="s">
        <v>131</v>
      </c>
    </row>
    <row r="306" spans="2:51" s="6" customFormat="1" ht="15.75" customHeight="1">
      <c r="B306" s="127"/>
      <c r="E306" s="128"/>
      <c r="F306" s="278" t="s">
        <v>146</v>
      </c>
      <c r="G306" s="279"/>
      <c r="H306" s="279"/>
      <c r="I306" s="279"/>
      <c r="K306" s="129">
        <v>175.7</v>
      </c>
      <c r="N306" s="301"/>
      <c r="O306" s="301"/>
      <c r="P306" s="301"/>
      <c r="Q306" s="301"/>
      <c r="S306" s="127"/>
      <c r="T306" s="130"/>
      <c r="AA306" s="131"/>
      <c r="AT306" s="128" t="s">
        <v>143</v>
      </c>
      <c r="AU306" s="128" t="s">
        <v>75</v>
      </c>
      <c r="AV306" s="128" t="s">
        <v>137</v>
      </c>
      <c r="AW306" s="128" t="s">
        <v>99</v>
      </c>
      <c r="AX306" s="128" t="s">
        <v>17</v>
      </c>
      <c r="AY306" s="128" t="s">
        <v>131</v>
      </c>
    </row>
    <row r="307" spans="2:63" s="6" customFormat="1" ht="63" customHeight="1">
      <c r="B307" s="20"/>
      <c r="C307" s="108" t="s">
        <v>366</v>
      </c>
      <c r="D307" s="108" t="s">
        <v>132</v>
      </c>
      <c r="E307" s="109" t="s">
        <v>367</v>
      </c>
      <c r="F307" s="269" t="s">
        <v>368</v>
      </c>
      <c r="G307" s="270"/>
      <c r="H307" s="270"/>
      <c r="I307" s="270"/>
      <c r="J307" s="111" t="s">
        <v>149</v>
      </c>
      <c r="K307" s="112">
        <v>71.5</v>
      </c>
      <c r="L307" s="271"/>
      <c r="M307" s="270"/>
      <c r="N307" s="299">
        <f>ROUND($L$307*$K$307,2)</f>
        <v>0</v>
      </c>
      <c r="O307" s="300"/>
      <c r="P307" s="300"/>
      <c r="Q307" s="300"/>
      <c r="R307" s="110"/>
      <c r="S307" s="20"/>
      <c r="T307" s="113"/>
      <c r="U307" s="114" t="s">
        <v>36</v>
      </c>
      <c r="X307" s="115">
        <v>0</v>
      </c>
      <c r="Y307" s="115">
        <f>$X$307*$K$307</f>
        <v>0</v>
      </c>
      <c r="Z307" s="115">
        <v>0.063</v>
      </c>
      <c r="AA307" s="116">
        <f>$Z$307*$K$307</f>
        <v>4.5045</v>
      </c>
      <c r="AR307" s="79" t="s">
        <v>137</v>
      </c>
      <c r="AT307" s="79" t="s">
        <v>132</v>
      </c>
      <c r="AU307" s="79" t="s">
        <v>75</v>
      </c>
      <c r="AY307" s="6" t="s">
        <v>131</v>
      </c>
      <c r="BE307" s="117">
        <f>IF($U$307="základní",$N$307,0)</f>
        <v>0</v>
      </c>
      <c r="BF307" s="117">
        <f>IF($U$307="snížená",$N$307,0)</f>
        <v>0</v>
      </c>
      <c r="BG307" s="117">
        <f>IF($U$307="zákl. přenesená",$N$307,0)</f>
        <v>0</v>
      </c>
      <c r="BH307" s="117">
        <f>IF($U$307="sníž. přenesená",$N$307,0)</f>
        <v>0</v>
      </c>
      <c r="BI307" s="117">
        <f>IF($U$307="nulová",$N$307,0)</f>
        <v>0</v>
      </c>
      <c r="BJ307" s="79" t="s">
        <v>17</v>
      </c>
      <c r="BK307" s="117">
        <f>ROUND($L$307*$K$307,2)</f>
        <v>0</v>
      </c>
    </row>
    <row r="308" spans="2:47" s="6" customFormat="1" ht="38.25" customHeight="1">
      <c r="B308" s="20"/>
      <c r="F308" s="272" t="s">
        <v>369</v>
      </c>
      <c r="G308" s="228"/>
      <c r="H308" s="228"/>
      <c r="I308" s="228"/>
      <c r="J308" s="228"/>
      <c r="K308" s="228"/>
      <c r="L308" s="228"/>
      <c r="M308" s="228"/>
      <c r="N308" s="228"/>
      <c r="O308" s="228"/>
      <c r="P308" s="228"/>
      <c r="Q308" s="228"/>
      <c r="R308" s="228"/>
      <c r="S308" s="20"/>
      <c r="T308" s="44"/>
      <c r="AA308" s="45"/>
      <c r="AT308" s="6" t="s">
        <v>139</v>
      </c>
      <c r="AU308" s="6" t="s">
        <v>75</v>
      </c>
    </row>
    <row r="309" spans="2:47" s="6" customFormat="1" ht="97.5" customHeight="1">
      <c r="B309" s="20"/>
      <c r="F309" s="273" t="s">
        <v>370</v>
      </c>
      <c r="G309" s="228"/>
      <c r="H309" s="228"/>
      <c r="I309" s="228"/>
      <c r="J309" s="228"/>
      <c r="K309" s="228"/>
      <c r="L309" s="228"/>
      <c r="M309" s="228"/>
      <c r="N309" s="228"/>
      <c r="O309" s="228"/>
      <c r="P309" s="228"/>
      <c r="Q309" s="228"/>
      <c r="R309" s="228"/>
      <c r="S309" s="20"/>
      <c r="T309" s="44"/>
      <c r="AA309" s="45"/>
      <c r="AT309" s="6" t="s">
        <v>141</v>
      </c>
      <c r="AU309" s="6" t="s">
        <v>75</v>
      </c>
    </row>
    <row r="310" spans="2:51" s="6" customFormat="1" ht="15.75" customHeight="1">
      <c r="B310" s="118"/>
      <c r="E310" s="119"/>
      <c r="F310" s="274" t="s">
        <v>371</v>
      </c>
      <c r="G310" s="275"/>
      <c r="H310" s="275"/>
      <c r="I310" s="275"/>
      <c r="K310" s="119"/>
      <c r="N310" s="301"/>
      <c r="O310" s="301"/>
      <c r="P310" s="301"/>
      <c r="Q310" s="301"/>
      <c r="S310" s="118"/>
      <c r="T310" s="120"/>
      <c r="AA310" s="121"/>
      <c r="AT310" s="119" t="s">
        <v>143</v>
      </c>
      <c r="AU310" s="119" t="s">
        <v>75</v>
      </c>
      <c r="AV310" s="119" t="s">
        <v>17</v>
      </c>
      <c r="AW310" s="119" t="s">
        <v>99</v>
      </c>
      <c r="AX310" s="119" t="s">
        <v>66</v>
      </c>
      <c r="AY310" s="119" t="s">
        <v>131</v>
      </c>
    </row>
    <row r="311" spans="2:51" s="6" customFormat="1" ht="15.75" customHeight="1">
      <c r="B311" s="122"/>
      <c r="E311" s="123"/>
      <c r="F311" s="276" t="s">
        <v>372</v>
      </c>
      <c r="G311" s="277"/>
      <c r="H311" s="277"/>
      <c r="I311" s="277"/>
      <c r="K311" s="124">
        <v>58.7</v>
      </c>
      <c r="N311" s="301"/>
      <c r="O311" s="301"/>
      <c r="P311" s="301"/>
      <c r="Q311" s="301"/>
      <c r="S311" s="122"/>
      <c r="T311" s="125"/>
      <c r="AA311" s="126"/>
      <c r="AT311" s="123" t="s">
        <v>143</v>
      </c>
      <c r="AU311" s="123" t="s">
        <v>75</v>
      </c>
      <c r="AV311" s="123" t="s">
        <v>75</v>
      </c>
      <c r="AW311" s="123" t="s">
        <v>99</v>
      </c>
      <c r="AX311" s="123" t="s">
        <v>66</v>
      </c>
      <c r="AY311" s="123" t="s">
        <v>131</v>
      </c>
    </row>
    <row r="312" spans="2:51" s="6" customFormat="1" ht="15.75" customHeight="1">
      <c r="B312" s="118"/>
      <c r="E312" s="119"/>
      <c r="F312" s="274" t="s">
        <v>373</v>
      </c>
      <c r="G312" s="275"/>
      <c r="H312" s="275"/>
      <c r="I312" s="275"/>
      <c r="K312" s="119"/>
      <c r="N312" s="301"/>
      <c r="O312" s="301"/>
      <c r="P312" s="301"/>
      <c r="Q312" s="301"/>
      <c r="S312" s="118"/>
      <c r="T312" s="120"/>
      <c r="AA312" s="121"/>
      <c r="AT312" s="119" t="s">
        <v>143</v>
      </c>
      <c r="AU312" s="119" t="s">
        <v>75</v>
      </c>
      <c r="AV312" s="119" t="s">
        <v>17</v>
      </c>
      <c r="AW312" s="119" t="s">
        <v>99</v>
      </c>
      <c r="AX312" s="119" t="s">
        <v>66</v>
      </c>
      <c r="AY312" s="119" t="s">
        <v>131</v>
      </c>
    </row>
    <row r="313" spans="2:51" s="6" customFormat="1" ht="15.75" customHeight="1">
      <c r="B313" s="122"/>
      <c r="E313" s="123"/>
      <c r="F313" s="276" t="s">
        <v>374</v>
      </c>
      <c r="G313" s="277"/>
      <c r="H313" s="277"/>
      <c r="I313" s="277"/>
      <c r="K313" s="124">
        <v>12.8</v>
      </c>
      <c r="N313" s="301"/>
      <c r="O313" s="301"/>
      <c r="P313" s="301"/>
      <c r="Q313" s="301"/>
      <c r="S313" s="122"/>
      <c r="T313" s="125"/>
      <c r="AA313" s="126"/>
      <c r="AT313" s="123" t="s">
        <v>143</v>
      </c>
      <c r="AU313" s="123" t="s">
        <v>75</v>
      </c>
      <c r="AV313" s="123" t="s">
        <v>75</v>
      </c>
      <c r="AW313" s="123" t="s">
        <v>99</v>
      </c>
      <c r="AX313" s="123" t="s">
        <v>66</v>
      </c>
      <c r="AY313" s="123" t="s">
        <v>131</v>
      </c>
    </row>
    <row r="314" spans="2:51" s="6" customFormat="1" ht="15.75" customHeight="1">
      <c r="B314" s="127"/>
      <c r="E314" s="128"/>
      <c r="F314" s="278" t="s">
        <v>146</v>
      </c>
      <c r="G314" s="279"/>
      <c r="H314" s="279"/>
      <c r="I314" s="279"/>
      <c r="K314" s="129">
        <v>71.5</v>
      </c>
      <c r="N314" s="301"/>
      <c r="O314" s="301"/>
      <c r="P314" s="301"/>
      <c r="Q314" s="301"/>
      <c r="S314" s="127"/>
      <c r="T314" s="130"/>
      <c r="AA314" s="131"/>
      <c r="AT314" s="128" t="s">
        <v>143</v>
      </c>
      <c r="AU314" s="128" t="s">
        <v>75</v>
      </c>
      <c r="AV314" s="128" t="s">
        <v>137</v>
      </c>
      <c r="AW314" s="128" t="s">
        <v>99</v>
      </c>
      <c r="AX314" s="128" t="s">
        <v>17</v>
      </c>
      <c r="AY314" s="128" t="s">
        <v>131</v>
      </c>
    </row>
    <row r="315" spans="2:63" s="6" customFormat="1" ht="75" customHeight="1">
      <c r="B315" s="20"/>
      <c r="C315" s="108" t="s">
        <v>375</v>
      </c>
      <c r="D315" s="108" t="s">
        <v>132</v>
      </c>
      <c r="E315" s="109" t="s">
        <v>376</v>
      </c>
      <c r="F315" s="269" t="s">
        <v>377</v>
      </c>
      <c r="G315" s="270"/>
      <c r="H315" s="270"/>
      <c r="I315" s="270"/>
      <c r="J315" s="111" t="s">
        <v>149</v>
      </c>
      <c r="K315" s="112">
        <v>58.7</v>
      </c>
      <c r="L315" s="271"/>
      <c r="M315" s="270"/>
      <c r="N315" s="299">
        <f>ROUND($L$315*$K$315,2)</f>
        <v>0</v>
      </c>
      <c r="O315" s="300"/>
      <c r="P315" s="300"/>
      <c r="Q315" s="300"/>
      <c r="R315" s="110"/>
      <c r="S315" s="20"/>
      <c r="T315" s="113"/>
      <c r="U315" s="114" t="s">
        <v>36</v>
      </c>
      <c r="X315" s="115">
        <v>0</v>
      </c>
      <c r="Y315" s="115">
        <f>$X$315*$K$315</f>
        <v>0</v>
      </c>
      <c r="Z315" s="115">
        <v>0.063</v>
      </c>
      <c r="AA315" s="116">
        <f>$Z$315*$K$315</f>
        <v>3.6981</v>
      </c>
      <c r="AR315" s="79" t="s">
        <v>137</v>
      </c>
      <c r="AT315" s="79" t="s">
        <v>132</v>
      </c>
      <c r="AU315" s="79" t="s">
        <v>75</v>
      </c>
      <c r="AY315" s="6" t="s">
        <v>131</v>
      </c>
      <c r="BE315" s="117">
        <f>IF($U$315="základní",$N$315,0)</f>
        <v>0</v>
      </c>
      <c r="BF315" s="117">
        <f>IF($U$315="snížená",$N$315,0)</f>
        <v>0</v>
      </c>
      <c r="BG315" s="117">
        <f>IF($U$315="zákl. přenesená",$N$315,0)</f>
        <v>0</v>
      </c>
      <c r="BH315" s="117">
        <f>IF($U$315="sníž. přenesená",$N$315,0)</f>
        <v>0</v>
      </c>
      <c r="BI315" s="117">
        <f>IF($U$315="nulová",$N$315,0)</f>
        <v>0</v>
      </c>
      <c r="BJ315" s="79" t="s">
        <v>17</v>
      </c>
      <c r="BK315" s="117">
        <f>ROUND($L$315*$K$315,2)</f>
        <v>0</v>
      </c>
    </row>
    <row r="316" spans="2:47" s="6" customFormat="1" ht="38.25" customHeight="1">
      <c r="B316" s="20"/>
      <c r="F316" s="272" t="s">
        <v>377</v>
      </c>
      <c r="G316" s="228"/>
      <c r="H316" s="228"/>
      <c r="I316" s="228"/>
      <c r="J316" s="228"/>
      <c r="K316" s="228"/>
      <c r="L316" s="228"/>
      <c r="M316" s="228"/>
      <c r="N316" s="228"/>
      <c r="O316" s="228"/>
      <c r="P316" s="228"/>
      <c r="Q316" s="228"/>
      <c r="R316" s="228"/>
      <c r="S316" s="20"/>
      <c r="T316" s="44"/>
      <c r="AA316" s="45"/>
      <c r="AT316" s="6" t="s">
        <v>139</v>
      </c>
      <c r="AU316" s="6" t="s">
        <v>75</v>
      </c>
    </row>
    <row r="317" spans="2:47" s="6" customFormat="1" ht="121.5" customHeight="1">
      <c r="B317" s="20"/>
      <c r="F317" s="273" t="s">
        <v>378</v>
      </c>
      <c r="G317" s="228"/>
      <c r="H317" s="228"/>
      <c r="I317" s="228"/>
      <c r="J317" s="228"/>
      <c r="K317" s="228"/>
      <c r="L317" s="228"/>
      <c r="M317" s="228"/>
      <c r="N317" s="228"/>
      <c r="O317" s="228"/>
      <c r="P317" s="228"/>
      <c r="Q317" s="228"/>
      <c r="R317" s="228"/>
      <c r="S317" s="20"/>
      <c r="T317" s="44"/>
      <c r="AA317" s="45"/>
      <c r="AT317" s="6" t="s">
        <v>141</v>
      </c>
      <c r="AU317" s="6" t="s">
        <v>75</v>
      </c>
    </row>
    <row r="318" spans="2:51" s="6" customFormat="1" ht="15.75" customHeight="1">
      <c r="B318" s="118"/>
      <c r="E318" s="119"/>
      <c r="F318" s="274" t="s">
        <v>371</v>
      </c>
      <c r="G318" s="275"/>
      <c r="H318" s="275"/>
      <c r="I318" s="275"/>
      <c r="K318" s="119"/>
      <c r="N318" s="301"/>
      <c r="O318" s="301"/>
      <c r="P318" s="301"/>
      <c r="Q318" s="301"/>
      <c r="S318" s="118"/>
      <c r="T318" s="120"/>
      <c r="AA318" s="121"/>
      <c r="AT318" s="119" t="s">
        <v>143</v>
      </c>
      <c r="AU318" s="119" t="s">
        <v>75</v>
      </c>
      <c r="AV318" s="119" t="s">
        <v>17</v>
      </c>
      <c r="AW318" s="119" t="s">
        <v>99</v>
      </c>
      <c r="AX318" s="119" t="s">
        <v>66</v>
      </c>
      <c r="AY318" s="119" t="s">
        <v>131</v>
      </c>
    </row>
    <row r="319" spans="2:51" s="6" customFormat="1" ht="15.75" customHeight="1">
      <c r="B319" s="122"/>
      <c r="E319" s="123"/>
      <c r="F319" s="276" t="s">
        <v>372</v>
      </c>
      <c r="G319" s="277"/>
      <c r="H319" s="277"/>
      <c r="I319" s="277"/>
      <c r="K319" s="124">
        <v>58.7</v>
      </c>
      <c r="N319" s="301"/>
      <c r="O319" s="301"/>
      <c r="P319" s="301"/>
      <c r="Q319" s="301"/>
      <c r="S319" s="122"/>
      <c r="T319" s="125"/>
      <c r="AA319" s="126"/>
      <c r="AT319" s="123" t="s">
        <v>143</v>
      </c>
      <c r="AU319" s="123" t="s">
        <v>75</v>
      </c>
      <c r="AV319" s="123" t="s">
        <v>75</v>
      </c>
      <c r="AW319" s="123" t="s">
        <v>99</v>
      </c>
      <c r="AX319" s="123" t="s">
        <v>66</v>
      </c>
      <c r="AY319" s="123" t="s">
        <v>131</v>
      </c>
    </row>
    <row r="320" spans="2:51" s="6" customFormat="1" ht="15.75" customHeight="1">
      <c r="B320" s="127"/>
      <c r="E320" s="128"/>
      <c r="F320" s="278" t="s">
        <v>146</v>
      </c>
      <c r="G320" s="279"/>
      <c r="H320" s="279"/>
      <c r="I320" s="279"/>
      <c r="K320" s="129">
        <v>58.7</v>
      </c>
      <c r="N320" s="301"/>
      <c r="O320" s="301"/>
      <c r="P320" s="301"/>
      <c r="Q320" s="301"/>
      <c r="S320" s="127"/>
      <c r="T320" s="130"/>
      <c r="AA320" s="131"/>
      <c r="AT320" s="128" t="s">
        <v>143</v>
      </c>
      <c r="AU320" s="128" t="s">
        <v>75</v>
      </c>
      <c r="AV320" s="128" t="s">
        <v>137</v>
      </c>
      <c r="AW320" s="128" t="s">
        <v>99</v>
      </c>
      <c r="AX320" s="128" t="s">
        <v>17</v>
      </c>
      <c r="AY320" s="128" t="s">
        <v>131</v>
      </c>
    </row>
    <row r="321" spans="2:63" s="6" customFormat="1" ht="87" customHeight="1">
      <c r="B321" s="20"/>
      <c r="C321" s="108" t="s">
        <v>379</v>
      </c>
      <c r="D321" s="108" t="s">
        <v>132</v>
      </c>
      <c r="E321" s="109" t="s">
        <v>380</v>
      </c>
      <c r="F321" s="269" t="s">
        <v>381</v>
      </c>
      <c r="G321" s="270"/>
      <c r="H321" s="270"/>
      <c r="I321" s="270"/>
      <c r="J321" s="111" t="s">
        <v>149</v>
      </c>
      <c r="K321" s="112">
        <v>48.5</v>
      </c>
      <c r="L321" s="271"/>
      <c r="M321" s="270"/>
      <c r="N321" s="299">
        <f>ROUND($L$321*$K$321,2)</f>
        <v>0</v>
      </c>
      <c r="O321" s="300"/>
      <c r="P321" s="300"/>
      <c r="Q321" s="300"/>
      <c r="R321" s="110"/>
      <c r="S321" s="20"/>
      <c r="T321" s="113"/>
      <c r="U321" s="114" t="s">
        <v>36</v>
      </c>
      <c r="X321" s="115">
        <v>0</v>
      </c>
      <c r="Y321" s="115">
        <f>$X$321*$K$321</f>
        <v>0</v>
      </c>
      <c r="Z321" s="115">
        <v>0.063</v>
      </c>
      <c r="AA321" s="116">
        <f>$Z$321*$K$321</f>
        <v>3.0555</v>
      </c>
      <c r="AR321" s="79" t="s">
        <v>137</v>
      </c>
      <c r="AT321" s="79" t="s">
        <v>132</v>
      </c>
      <c r="AU321" s="79" t="s">
        <v>75</v>
      </c>
      <c r="AY321" s="6" t="s">
        <v>131</v>
      </c>
      <c r="BE321" s="117">
        <f>IF($U$321="základní",$N$321,0)</f>
        <v>0</v>
      </c>
      <c r="BF321" s="117">
        <f>IF($U$321="snížená",$N$321,0)</f>
        <v>0</v>
      </c>
      <c r="BG321" s="117">
        <f>IF($U$321="zákl. přenesená",$N$321,0)</f>
        <v>0</v>
      </c>
      <c r="BH321" s="117">
        <f>IF($U$321="sníž. přenesená",$N$321,0)</f>
        <v>0</v>
      </c>
      <c r="BI321" s="117">
        <f>IF($U$321="nulová",$N$321,0)</f>
        <v>0</v>
      </c>
      <c r="BJ321" s="79" t="s">
        <v>17</v>
      </c>
      <c r="BK321" s="117">
        <f>ROUND($L$321*$K$321,2)</f>
        <v>0</v>
      </c>
    </row>
    <row r="322" spans="2:47" s="6" customFormat="1" ht="50.25" customHeight="1">
      <c r="B322" s="20"/>
      <c r="F322" s="272" t="s">
        <v>381</v>
      </c>
      <c r="G322" s="228"/>
      <c r="H322" s="228"/>
      <c r="I322" s="228"/>
      <c r="J322" s="228"/>
      <c r="K322" s="228"/>
      <c r="L322" s="228"/>
      <c r="M322" s="228"/>
      <c r="N322" s="228"/>
      <c r="O322" s="228"/>
      <c r="P322" s="228"/>
      <c r="Q322" s="228"/>
      <c r="R322" s="228"/>
      <c r="S322" s="20"/>
      <c r="T322" s="44"/>
      <c r="AA322" s="45"/>
      <c r="AT322" s="6" t="s">
        <v>139</v>
      </c>
      <c r="AU322" s="6" t="s">
        <v>75</v>
      </c>
    </row>
    <row r="323" spans="2:47" s="6" customFormat="1" ht="97.5" customHeight="1">
      <c r="B323" s="20"/>
      <c r="F323" s="273" t="s">
        <v>382</v>
      </c>
      <c r="G323" s="228"/>
      <c r="H323" s="228"/>
      <c r="I323" s="228"/>
      <c r="J323" s="228"/>
      <c r="K323" s="228"/>
      <c r="L323" s="228"/>
      <c r="M323" s="228"/>
      <c r="N323" s="228"/>
      <c r="O323" s="228"/>
      <c r="P323" s="228"/>
      <c r="Q323" s="228"/>
      <c r="R323" s="228"/>
      <c r="S323" s="20"/>
      <c r="T323" s="44"/>
      <c r="AA323" s="45"/>
      <c r="AT323" s="6" t="s">
        <v>141</v>
      </c>
      <c r="AU323" s="6" t="s">
        <v>75</v>
      </c>
    </row>
    <row r="324" spans="2:51" s="6" customFormat="1" ht="15.75" customHeight="1">
      <c r="B324" s="118"/>
      <c r="E324" s="119"/>
      <c r="F324" s="274" t="s">
        <v>383</v>
      </c>
      <c r="G324" s="275"/>
      <c r="H324" s="275"/>
      <c r="I324" s="275"/>
      <c r="K324" s="119"/>
      <c r="N324" s="301"/>
      <c r="O324" s="301"/>
      <c r="P324" s="301"/>
      <c r="Q324" s="301"/>
      <c r="S324" s="118"/>
      <c r="T324" s="120"/>
      <c r="AA324" s="121"/>
      <c r="AT324" s="119" t="s">
        <v>143</v>
      </c>
      <c r="AU324" s="119" t="s">
        <v>75</v>
      </c>
      <c r="AV324" s="119" t="s">
        <v>17</v>
      </c>
      <c r="AW324" s="119" t="s">
        <v>99</v>
      </c>
      <c r="AX324" s="119" t="s">
        <v>66</v>
      </c>
      <c r="AY324" s="119" t="s">
        <v>131</v>
      </c>
    </row>
    <row r="325" spans="2:51" s="6" customFormat="1" ht="15.75" customHeight="1">
      <c r="B325" s="122"/>
      <c r="E325" s="123"/>
      <c r="F325" s="276" t="s">
        <v>384</v>
      </c>
      <c r="G325" s="277"/>
      <c r="H325" s="277"/>
      <c r="I325" s="277"/>
      <c r="K325" s="124">
        <v>48.5</v>
      </c>
      <c r="N325" s="301"/>
      <c r="O325" s="301"/>
      <c r="P325" s="301"/>
      <c r="Q325" s="301"/>
      <c r="S325" s="122"/>
      <c r="T325" s="125"/>
      <c r="AA325" s="126"/>
      <c r="AT325" s="123" t="s">
        <v>143</v>
      </c>
      <c r="AU325" s="123" t="s">
        <v>75</v>
      </c>
      <c r="AV325" s="123" t="s">
        <v>75</v>
      </c>
      <c r="AW325" s="123" t="s">
        <v>99</v>
      </c>
      <c r="AX325" s="123" t="s">
        <v>66</v>
      </c>
      <c r="AY325" s="123" t="s">
        <v>131</v>
      </c>
    </row>
    <row r="326" spans="2:51" s="6" customFormat="1" ht="15.75" customHeight="1">
      <c r="B326" s="127"/>
      <c r="E326" s="128"/>
      <c r="F326" s="278" t="s">
        <v>146</v>
      </c>
      <c r="G326" s="279"/>
      <c r="H326" s="279"/>
      <c r="I326" s="279"/>
      <c r="K326" s="129">
        <v>48.5</v>
      </c>
      <c r="N326" s="301"/>
      <c r="O326" s="301"/>
      <c r="P326" s="301"/>
      <c r="Q326" s="301"/>
      <c r="S326" s="127"/>
      <c r="T326" s="130"/>
      <c r="AA326" s="131"/>
      <c r="AT326" s="128" t="s">
        <v>143</v>
      </c>
      <c r="AU326" s="128" t="s">
        <v>75</v>
      </c>
      <c r="AV326" s="128" t="s">
        <v>137</v>
      </c>
      <c r="AW326" s="128" t="s">
        <v>99</v>
      </c>
      <c r="AX326" s="128" t="s">
        <v>17</v>
      </c>
      <c r="AY326" s="128" t="s">
        <v>131</v>
      </c>
    </row>
    <row r="327" spans="2:63" s="6" customFormat="1" ht="51" customHeight="1">
      <c r="B327" s="20"/>
      <c r="C327" s="108" t="s">
        <v>385</v>
      </c>
      <c r="D327" s="108" t="s">
        <v>132</v>
      </c>
      <c r="E327" s="109" t="s">
        <v>386</v>
      </c>
      <c r="F327" s="269" t="s">
        <v>387</v>
      </c>
      <c r="G327" s="270"/>
      <c r="H327" s="270"/>
      <c r="I327" s="270"/>
      <c r="J327" s="111" t="s">
        <v>149</v>
      </c>
      <c r="K327" s="112">
        <v>48.5</v>
      </c>
      <c r="L327" s="271"/>
      <c r="M327" s="270"/>
      <c r="N327" s="299">
        <f>ROUND($L$327*$K$327,2)</f>
        <v>0</v>
      </c>
      <c r="O327" s="300"/>
      <c r="P327" s="300"/>
      <c r="Q327" s="300"/>
      <c r="R327" s="110"/>
      <c r="S327" s="20"/>
      <c r="T327" s="113"/>
      <c r="U327" s="114" t="s">
        <v>36</v>
      </c>
      <c r="X327" s="115">
        <v>0</v>
      </c>
      <c r="Y327" s="115">
        <f>$X$327*$K$327</f>
        <v>0</v>
      </c>
      <c r="Z327" s="115">
        <v>0.063</v>
      </c>
      <c r="AA327" s="116">
        <f>$Z$327*$K$327</f>
        <v>3.0555</v>
      </c>
      <c r="AR327" s="79" t="s">
        <v>137</v>
      </c>
      <c r="AT327" s="79" t="s">
        <v>132</v>
      </c>
      <c r="AU327" s="79" t="s">
        <v>75</v>
      </c>
      <c r="AY327" s="6" t="s">
        <v>131</v>
      </c>
      <c r="BE327" s="117">
        <f>IF($U$327="základní",$N$327,0)</f>
        <v>0</v>
      </c>
      <c r="BF327" s="117">
        <f>IF($U$327="snížená",$N$327,0)</f>
        <v>0</v>
      </c>
      <c r="BG327" s="117">
        <f>IF($U$327="zákl. přenesená",$N$327,0)</f>
        <v>0</v>
      </c>
      <c r="BH327" s="117">
        <f>IF($U$327="sníž. přenesená",$N$327,0)</f>
        <v>0</v>
      </c>
      <c r="BI327" s="117">
        <f>IF($U$327="nulová",$N$327,0)</f>
        <v>0</v>
      </c>
      <c r="BJ327" s="79" t="s">
        <v>17</v>
      </c>
      <c r="BK327" s="117">
        <f>ROUND($L$327*$K$327,2)</f>
        <v>0</v>
      </c>
    </row>
    <row r="328" spans="2:47" s="6" customFormat="1" ht="38.25" customHeight="1">
      <c r="B328" s="20"/>
      <c r="F328" s="272" t="s">
        <v>388</v>
      </c>
      <c r="G328" s="228"/>
      <c r="H328" s="228"/>
      <c r="I328" s="228"/>
      <c r="J328" s="228"/>
      <c r="K328" s="228"/>
      <c r="L328" s="228"/>
      <c r="M328" s="228"/>
      <c r="N328" s="228"/>
      <c r="O328" s="228"/>
      <c r="P328" s="228"/>
      <c r="Q328" s="228"/>
      <c r="R328" s="228"/>
      <c r="S328" s="20"/>
      <c r="T328" s="44"/>
      <c r="AA328" s="45"/>
      <c r="AT328" s="6" t="s">
        <v>139</v>
      </c>
      <c r="AU328" s="6" t="s">
        <v>75</v>
      </c>
    </row>
    <row r="329" spans="2:47" s="6" customFormat="1" ht="97.5" customHeight="1">
      <c r="B329" s="20"/>
      <c r="F329" s="273" t="s">
        <v>382</v>
      </c>
      <c r="G329" s="228"/>
      <c r="H329" s="228"/>
      <c r="I329" s="228"/>
      <c r="J329" s="228"/>
      <c r="K329" s="228"/>
      <c r="L329" s="228"/>
      <c r="M329" s="228"/>
      <c r="N329" s="228"/>
      <c r="O329" s="228"/>
      <c r="P329" s="228"/>
      <c r="Q329" s="228"/>
      <c r="R329" s="228"/>
      <c r="S329" s="20"/>
      <c r="T329" s="44"/>
      <c r="AA329" s="45"/>
      <c r="AT329" s="6" t="s">
        <v>141</v>
      </c>
      <c r="AU329" s="6" t="s">
        <v>75</v>
      </c>
    </row>
    <row r="330" spans="2:51" s="6" customFormat="1" ht="15.75" customHeight="1">
      <c r="B330" s="118"/>
      <c r="E330" s="119"/>
      <c r="F330" s="274" t="s">
        <v>383</v>
      </c>
      <c r="G330" s="275"/>
      <c r="H330" s="275"/>
      <c r="I330" s="275"/>
      <c r="K330" s="119"/>
      <c r="N330" s="301"/>
      <c r="O330" s="301"/>
      <c r="P330" s="301"/>
      <c r="Q330" s="301"/>
      <c r="S330" s="118"/>
      <c r="T330" s="120"/>
      <c r="AA330" s="121"/>
      <c r="AT330" s="119" t="s">
        <v>143</v>
      </c>
      <c r="AU330" s="119" t="s">
        <v>75</v>
      </c>
      <c r="AV330" s="119" t="s">
        <v>17</v>
      </c>
      <c r="AW330" s="119" t="s">
        <v>99</v>
      </c>
      <c r="AX330" s="119" t="s">
        <v>66</v>
      </c>
      <c r="AY330" s="119" t="s">
        <v>131</v>
      </c>
    </row>
    <row r="331" spans="2:51" s="6" customFormat="1" ht="15.75" customHeight="1">
      <c r="B331" s="122"/>
      <c r="E331" s="123"/>
      <c r="F331" s="276" t="s">
        <v>384</v>
      </c>
      <c r="G331" s="277"/>
      <c r="H331" s="277"/>
      <c r="I331" s="277"/>
      <c r="K331" s="124">
        <v>48.5</v>
      </c>
      <c r="N331" s="301"/>
      <c r="O331" s="301"/>
      <c r="P331" s="301"/>
      <c r="Q331" s="301"/>
      <c r="S331" s="122"/>
      <c r="T331" s="125"/>
      <c r="AA331" s="126"/>
      <c r="AT331" s="123" t="s">
        <v>143</v>
      </c>
      <c r="AU331" s="123" t="s">
        <v>75</v>
      </c>
      <c r="AV331" s="123" t="s">
        <v>75</v>
      </c>
      <c r="AW331" s="123" t="s">
        <v>99</v>
      </c>
      <c r="AX331" s="123" t="s">
        <v>66</v>
      </c>
      <c r="AY331" s="123" t="s">
        <v>131</v>
      </c>
    </row>
    <row r="332" spans="2:51" s="6" customFormat="1" ht="15.75" customHeight="1">
      <c r="B332" s="127"/>
      <c r="E332" s="128"/>
      <c r="F332" s="278" t="s">
        <v>146</v>
      </c>
      <c r="G332" s="279"/>
      <c r="H332" s="279"/>
      <c r="I332" s="279"/>
      <c r="K332" s="129">
        <v>48.5</v>
      </c>
      <c r="N332" s="301"/>
      <c r="O332" s="301"/>
      <c r="P332" s="301"/>
      <c r="Q332" s="301"/>
      <c r="S332" s="127"/>
      <c r="T332" s="130"/>
      <c r="AA332" s="131"/>
      <c r="AT332" s="128" t="s">
        <v>143</v>
      </c>
      <c r="AU332" s="128" t="s">
        <v>75</v>
      </c>
      <c r="AV332" s="128" t="s">
        <v>137</v>
      </c>
      <c r="AW332" s="128" t="s">
        <v>99</v>
      </c>
      <c r="AX332" s="128" t="s">
        <v>17</v>
      </c>
      <c r="AY332" s="128" t="s">
        <v>131</v>
      </c>
    </row>
    <row r="333" spans="2:63" s="6" customFormat="1" ht="63" customHeight="1">
      <c r="B333" s="20"/>
      <c r="C333" s="108" t="s">
        <v>389</v>
      </c>
      <c r="D333" s="108" t="s">
        <v>132</v>
      </c>
      <c r="E333" s="109" t="s">
        <v>390</v>
      </c>
      <c r="F333" s="269" t="s">
        <v>391</v>
      </c>
      <c r="G333" s="270"/>
      <c r="H333" s="270"/>
      <c r="I333" s="270"/>
      <c r="J333" s="111" t="s">
        <v>392</v>
      </c>
      <c r="K333" s="112">
        <v>341</v>
      </c>
      <c r="L333" s="271"/>
      <c r="M333" s="270"/>
      <c r="N333" s="299">
        <f>ROUND($L$333*$K$333,2)</f>
        <v>0</v>
      </c>
      <c r="O333" s="300"/>
      <c r="P333" s="300"/>
      <c r="Q333" s="300"/>
      <c r="R333" s="110"/>
      <c r="S333" s="20"/>
      <c r="T333" s="113"/>
      <c r="U333" s="114" t="s">
        <v>36</v>
      </c>
      <c r="X333" s="115">
        <v>0</v>
      </c>
      <c r="Y333" s="115">
        <f>$X$333*$K$333</f>
        <v>0</v>
      </c>
      <c r="Z333" s="115">
        <v>0.063</v>
      </c>
      <c r="AA333" s="116">
        <f>$Z$333*$K$333</f>
        <v>21.483</v>
      </c>
      <c r="AR333" s="79" t="s">
        <v>137</v>
      </c>
      <c r="AT333" s="79" t="s">
        <v>132</v>
      </c>
      <c r="AU333" s="79" t="s">
        <v>75</v>
      </c>
      <c r="AY333" s="6" t="s">
        <v>131</v>
      </c>
      <c r="BE333" s="117">
        <f>IF($U$333="základní",$N$333,0)</f>
        <v>0</v>
      </c>
      <c r="BF333" s="117">
        <f>IF($U$333="snížená",$N$333,0)</f>
        <v>0</v>
      </c>
      <c r="BG333" s="117">
        <f>IF($U$333="zákl. přenesená",$N$333,0)</f>
        <v>0</v>
      </c>
      <c r="BH333" s="117">
        <f>IF($U$333="sníž. přenesená",$N$333,0)</f>
        <v>0</v>
      </c>
      <c r="BI333" s="117">
        <f>IF($U$333="nulová",$N$333,0)</f>
        <v>0</v>
      </c>
      <c r="BJ333" s="79" t="s">
        <v>17</v>
      </c>
      <c r="BK333" s="117">
        <f>ROUND($L$333*$K$333,2)</f>
        <v>0</v>
      </c>
    </row>
    <row r="334" spans="2:47" s="6" customFormat="1" ht="38.25" customHeight="1">
      <c r="B334" s="20"/>
      <c r="F334" s="272" t="s">
        <v>391</v>
      </c>
      <c r="G334" s="228"/>
      <c r="H334" s="228"/>
      <c r="I334" s="228"/>
      <c r="J334" s="228"/>
      <c r="K334" s="228"/>
      <c r="L334" s="228"/>
      <c r="M334" s="228"/>
      <c r="N334" s="228"/>
      <c r="O334" s="228"/>
      <c r="P334" s="228"/>
      <c r="Q334" s="228"/>
      <c r="R334" s="228"/>
      <c r="S334" s="20"/>
      <c r="T334" s="44"/>
      <c r="AA334" s="45"/>
      <c r="AT334" s="6" t="s">
        <v>139</v>
      </c>
      <c r="AU334" s="6" t="s">
        <v>75</v>
      </c>
    </row>
    <row r="335" spans="2:47" s="6" customFormat="1" ht="85.5" customHeight="1">
      <c r="B335" s="20"/>
      <c r="F335" s="273" t="s">
        <v>393</v>
      </c>
      <c r="G335" s="228"/>
      <c r="H335" s="228"/>
      <c r="I335" s="228"/>
      <c r="J335" s="228"/>
      <c r="K335" s="228"/>
      <c r="L335" s="228"/>
      <c r="M335" s="228"/>
      <c r="N335" s="228"/>
      <c r="O335" s="228"/>
      <c r="P335" s="228"/>
      <c r="Q335" s="228"/>
      <c r="R335" s="228"/>
      <c r="S335" s="20"/>
      <c r="T335" s="44"/>
      <c r="AA335" s="45"/>
      <c r="AT335" s="6" t="s">
        <v>141</v>
      </c>
      <c r="AU335" s="6" t="s">
        <v>75</v>
      </c>
    </row>
    <row r="336" spans="2:63" s="6" customFormat="1" ht="51" customHeight="1">
      <c r="B336" s="20"/>
      <c r="C336" s="108" t="s">
        <v>394</v>
      </c>
      <c r="D336" s="108" t="s">
        <v>132</v>
      </c>
      <c r="E336" s="109" t="s">
        <v>395</v>
      </c>
      <c r="F336" s="269" t="s">
        <v>396</v>
      </c>
      <c r="G336" s="270"/>
      <c r="H336" s="270"/>
      <c r="I336" s="270"/>
      <c r="J336" s="111" t="s">
        <v>392</v>
      </c>
      <c r="K336" s="112">
        <v>98</v>
      </c>
      <c r="L336" s="271"/>
      <c r="M336" s="270"/>
      <c r="N336" s="299">
        <f>ROUND($L$336*$K$336,2)</f>
        <v>0</v>
      </c>
      <c r="O336" s="300"/>
      <c r="P336" s="300"/>
      <c r="Q336" s="300"/>
      <c r="R336" s="110"/>
      <c r="S336" s="20"/>
      <c r="T336" s="113"/>
      <c r="U336" s="114" t="s">
        <v>36</v>
      </c>
      <c r="X336" s="115">
        <v>0</v>
      </c>
      <c r="Y336" s="115">
        <f>$X$336*$K$336</f>
        <v>0</v>
      </c>
      <c r="Z336" s="115">
        <v>0.063</v>
      </c>
      <c r="AA336" s="116">
        <f>$Z$336*$K$336</f>
        <v>6.174</v>
      </c>
      <c r="AR336" s="79" t="s">
        <v>137</v>
      </c>
      <c r="AT336" s="79" t="s">
        <v>132</v>
      </c>
      <c r="AU336" s="79" t="s">
        <v>75</v>
      </c>
      <c r="AY336" s="6" t="s">
        <v>131</v>
      </c>
      <c r="BE336" s="117">
        <f>IF($U$336="základní",$N$336,0)</f>
        <v>0</v>
      </c>
      <c r="BF336" s="117">
        <f>IF($U$336="snížená",$N$336,0)</f>
        <v>0</v>
      </c>
      <c r="BG336" s="117">
        <f>IF($U$336="zákl. přenesená",$N$336,0)</f>
        <v>0</v>
      </c>
      <c r="BH336" s="117">
        <f>IF($U$336="sníž. přenesená",$N$336,0)</f>
        <v>0</v>
      </c>
      <c r="BI336" s="117">
        <f>IF($U$336="nulová",$N$336,0)</f>
        <v>0</v>
      </c>
      <c r="BJ336" s="79" t="s">
        <v>17</v>
      </c>
      <c r="BK336" s="117">
        <f>ROUND($L$336*$K$336,2)</f>
        <v>0</v>
      </c>
    </row>
    <row r="337" spans="2:47" s="6" customFormat="1" ht="38.25" customHeight="1">
      <c r="B337" s="20"/>
      <c r="F337" s="272" t="s">
        <v>397</v>
      </c>
      <c r="G337" s="228"/>
      <c r="H337" s="228"/>
      <c r="I337" s="228"/>
      <c r="J337" s="228"/>
      <c r="K337" s="228"/>
      <c r="L337" s="228"/>
      <c r="M337" s="228"/>
      <c r="N337" s="228"/>
      <c r="O337" s="228"/>
      <c r="P337" s="228"/>
      <c r="Q337" s="228"/>
      <c r="R337" s="228"/>
      <c r="S337" s="20"/>
      <c r="T337" s="44"/>
      <c r="AA337" s="45"/>
      <c r="AT337" s="6" t="s">
        <v>139</v>
      </c>
      <c r="AU337" s="6" t="s">
        <v>75</v>
      </c>
    </row>
    <row r="338" spans="2:47" s="6" customFormat="1" ht="85.5" customHeight="1">
      <c r="B338" s="20"/>
      <c r="F338" s="273" t="s">
        <v>398</v>
      </c>
      <c r="G338" s="228"/>
      <c r="H338" s="228"/>
      <c r="I338" s="228"/>
      <c r="J338" s="228"/>
      <c r="K338" s="228"/>
      <c r="L338" s="228"/>
      <c r="M338" s="228"/>
      <c r="N338" s="228"/>
      <c r="O338" s="228"/>
      <c r="P338" s="228"/>
      <c r="Q338" s="228"/>
      <c r="R338" s="228"/>
      <c r="S338" s="20"/>
      <c r="T338" s="44"/>
      <c r="AA338" s="45"/>
      <c r="AT338" s="6" t="s">
        <v>141</v>
      </c>
      <c r="AU338" s="6" t="s">
        <v>75</v>
      </c>
    </row>
    <row r="339" spans="2:63" s="6" customFormat="1" ht="87" customHeight="1">
      <c r="B339" s="20"/>
      <c r="C339" s="108" t="s">
        <v>399</v>
      </c>
      <c r="D339" s="108" t="s">
        <v>132</v>
      </c>
      <c r="E339" s="109" t="s">
        <v>400</v>
      </c>
      <c r="F339" s="269" t="s">
        <v>401</v>
      </c>
      <c r="G339" s="270"/>
      <c r="H339" s="270"/>
      <c r="I339" s="270"/>
      <c r="J339" s="111" t="s">
        <v>149</v>
      </c>
      <c r="K339" s="112">
        <v>24</v>
      </c>
      <c r="L339" s="271"/>
      <c r="M339" s="270"/>
      <c r="N339" s="299">
        <f>ROUND($L$339*$K$339,2)</f>
        <v>0</v>
      </c>
      <c r="O339" s="300"/>
      <c r="P339" s="300"/>
      <c r="Q339" s="300"/>
      <c r="R339" s="110"/>
      <c r="S339" s="20"/>
      <c r="T339" s="113"/>
      <c r="U339" s="114" t="s">
        <v>36</v>
      </c>
      <c r="X339" s="115">
        <v>0</v>
      </c>
      <c r="Y339" s="115">
        <f>$X$339*$K$339</f>
        <v>0</v>
      </c>
      <c r="Z339" s="115">
        <v>0.063</v>
      </c>
      <c r="AA339" s="116">
        <f>$Z$339*$K$339</f>
        <v>1.512</v>
      </c>
      <c r="AR339" s="79" t="s">
        <v>137</v>
      </c>
      <c r="AT339" s="79" t="s">
        <v>132</v>
      </c>
      <c r="AU339" s="79" t="s">
        <v>75</v>
      </c>
      <c r="AY339" s="6" t="s">
        <v>131</v>
      </c>
      <c r="BE339" s="117">
        <f>IF($U$339="základní",$N$339,0)</f>
        <v>0</v>
      </c>
      <c r="BF339" s="117">
        <f>IF($U$339="snížená",$N$339,0)</f>
        <v>0</v>
      </c>
      <c r="BG339" s="117">
        <f>IF($U$339="zákl. přenesená",$N$339,0)</f>
        <v>0</v>
      </c>
      <c r="BH339" s="117">
        <f>IF($U$339="sníž. přenesená",$N$339,0)</f>
        <v>0</v>
      </c>
      <c r="BI339" s="117">
        <f>IF($U$339="nulová",$N$339,0)</f>
        <v>0</v>
      </c>
      <c r="BJ339" s="79" t="s">
        <v>17</v>
      </c>
      <c r="BK339" s="117">
        <f>ROUND($L$339*$K$339,2)</f>
        <v>0</v>
      </c>
    </row>
    <row r="340" spans="2:47" s="6" customFormat="1" ht="62.25" customHeight="1">
      <c r="B340" s="20"/>
      <c r="F340" s="272" t="s">
        <v>402</v>
      </c>
      <c r="G340" s="228"/>
      <c r="H340" s="228"/>
      <c r="I340" s="228"/>
      <c r="J340" s="228"/>
      <c r="K340" s="228"/>
      <c r="L340" s="228"/>
      <c r="M340" s="228"/>
      <c r="N340" s="228"/>
      <c r="O340" s="228"/>
      <c r="P340" s="228"/>
      <c r="Q340" s="228"/>
      <c r="R340" s="228"/>
      <c r="S340" s="20"/>
      <c r="T340" s="44"/>
      <c r="AA340" s="45"/>
      <c r="AT340" s="6" t="s">
        <v>139</v>
      </c>
      <c r="AU340" s="6" t="s">
        <v>75</v>
      </c>
    </row>
    <row r="341" spans="2:47" s="6" customFormat="1" ht="85.5" customHeight="1">
      <c r="B341" s="20"/>
      <c r="F341" s="273" t="s">
        <v>403</v>
      </c>
      <c r="G341" s="228"/>
      <c r="H341" s="228"/>
      <c r="I341" s="228"/>
      <c r="J341" s="228"/>
      <c r="K341" s="228"/>
      <c r="L341" s="228"/>
      <c r="M341" s="228"/>
      <c r="N341" s="228"/>
      <c r="O341" s="228"/>
      <c r="P341" s="228"/>
      <c r="Q341" s="228"/>
      <c r="R341" s="228"/>
      <c r="S341" s="20"/>
      <c r="T341" s="44"/>
      <c r="AA341" s="45"/>
      <c r="AT341" s="6" t="s">
        <v>141</v>
      </c>
      <c r="AU341" s="6" t="s">
        <v>75</v>
      </c>
    </row>
    <row r="342" spans="2:63" s="6" customFormat="1" ht="75" customHeight="1">
      <c r="B342" s="20"/>
      <c r="C342" s="108" t="s">
        <v>404</v>
      </c>
      <c r="D342" s="108" t="s">
        <v>132</v>
      </c>
      <c r="E342" s="109" t="s">
        <v>405</v>
      </c>
      <c r="F342" s="269" t="s">
        <v>406</v>
      </c>
      <c r="G342" s="270"/>
      <c r="H342" s="270"/>
      <c r="I342" s="270"/>
      <c r="J342" s="111" t="s">
        <v>149</v>
      </c>
      <c r="K342" s="112">
        <v>2</v>
      </c>
      <c r="L342" s="271"/>
      <c r="M342" s="270"/>
      <c r="N342" s="299">
        <f>ROUND($L$342*$K$342,2)</f>
        <v>0</v>
      </c>
      <c r="O342" s="300"/>
      <c r="P342" s="300"/>
      <c r="Q342" s="300"/>
      <c r="R342" s="110"/>
      <c r="S342" s="20"/>
      <c r="T342" s="113"/>
      <c r="U342" s="114" t="s">
        <v>36</v>
      </c>
      <c r="X342" s="115">
        <v>0</v>
      </c>
      <c r="Y342" s="115">
        <f>$X$342*$K$342</f>
        <v>0</v>
      </c>
      <c r="Z342" s="115">
        <v>0.063</v>
      </c>
      <c r="AA342" s="116">
        <f>$Z$342*$K$342</f>
        <v>0.126</v>
      </c>
      <c r="AR342" s="79" t="s">
        <v>137</v>
      </c>
      <c r="AT342" s="79" t="s">
        <v>132</v>
      </c>
      <c r="AU342" s="79" t="s">
        <v>75</v>
      </c>
      <c r="AY342" s="6" t="s">
        <v>131</v>
      </c>
      <c r="BE342" s="117">
        <f>IF($U$342="základní",$N$342,0)</f>
        <v>0</v>
      </c>
      <c r="BF342" s="117">
        <f>IF($U$342="snížená",$N$342,0)</f>
        <v>0</v>
      </c>
      <c r="BG342" s="117">
        <f>IF($U$342="zákl. přenesená",$N$342,0)</f>
        <v>0</v>
      </c>
      <c r="BH342" s="117">
        <f>IF($U$342="sníž. přenesená",$N$342,0)</f>
        <v>0</v>
      </c>
      <c r="BI342" s="117">
        <f>IF($U$342="nulová",$N$342,0)</f>
        <v>0</v>
      </c>
      <c r="BJ342" s="79" t="s">
        <v>17</v>
      </c>
      <c r="BK342" s="117">
        <f>ROUND($L$342*$K$342,2)</f>
        <v>0</v>
      </c>
    </row>
    <row r="343" spans="2:47" s="6" customFormat="1" ht="50.25" customHeight="1">
      <c r="B343" s="20"/>
      <c r="F343" s="272" t="s">
        <v>406</v>
      </c>
      <c r="G343" s="228"/>
      <c r="H343" s="228"/>
      <c r="I343" s="228"/>
      <c r="J343" s="228"/>
      <c r="K343" s="228"/>
      <c r="L343" s="228"/>
      <c r="M343" s="228"/>
      <c r="N343" s="228"/>
      <c r="O343" s="228"/>
      <c r="P343" s="228"/>
      <c r="Q343" s="228"/>
      <c r="R343" s="228"/>
      <c r="S343" s="20"/>
      <c r="T343" s="44"/>
      <c r="AA343" s="45"/>
      <c r="AT343" s="6" t="s">
        <v>139</v>
      </c>
      <c r="AU343" s="6" t="s">
        <v>75</v>
      </c>
    </row>
    <row r="344" spans="2:47" s="6" customFormat="1" ht="85.5" customHeight="1">
      <c r="B344" s="20"/>
      <c r="F344" s="273" t="s">
        <v>407</v>
      </c>
      <c r="G344" s="228"/>
      <c r="H344" s="228"/>
      <c r="I344" s="228"/>
      <c r="J344" s="228"/>
      <c r="K344" s="228"/>
      <c r="L344" s="228"/>
      <c r="M344" s="228"/>
      <c r="N344" s="228"/>
      <c r="O344" s="228"/>
      <c r="P344" s="228"/>
      <c r="Q344" s="228"/>
      <c r="R344" s="228"/>
      <c r="S344" s="20"/>
      <c r="T344" s="44"/>
      <c r="AA344" s="45"/>
      <c r="AT344" s="6" t="s">
        <v>141</v>
      </c>
      <c r="AU344" s="6" t="s">
        <v>75</v>
      </c>
    </row>
    <row r="345" spans="2:63" s="6" customFormat="1" ht="39" customHeight="1">
      <c r="B345" s="20"/>
      <c r="C345" s="108" t="s">
        <v>408</v>
      </c>
      <c r="D345" s="108" t="s">
        <v>132</v>
      </c>
      <c r="E345" s="109" t="s">
        <v>409</v>
      </c>
      <c r="F345" s="269" t="s">
        <v>410</v>
      </c>
      <c r="G345" s="270"/>
      <c r="H345" s="270"/>
      <c r="I345" s="270"/>
      <c r="J345" s="111" t="s">
        <v>149</v>
      </c>
      <c r="K345" s="112">
        <v>2</v>
      </c>
      <c r="L345" s="271"/>
      <c r="M345" s="270"/>
      <c r="N345" s="299">
        <f>ROUND($L$345*$K$345,2)</f>
        <v>0</v>
      </c>
      <c r="O345" s="300"/>
      <c r="P345" s="300"/>
      <c r="Q345" s="300"/>
      <c r="R345" s="110"/>
      <c r="S345" s="20"/>
      <c r="T345" s="113"/>
      <c r="U345" s="114" t="s">
        <v>36</v>
      </c>
      <c r="X345" s="115">
        <v>0</v>
      </c>
      <c r="Y345" s="115">
        <f>$X$345*$K$345</f>
        <v>0</v>
      </c>
      <c r="Z345" s="115">
        <v>0.063</v>
      </c>
      <c r="AA345" s="116">
        <f>$Z$345*$K$345</f>
        <v>0.126</v>
      </c>
      <c r="AR345" s="79" t="s">
        <v>137</v>
      </c>
      <c r="AT345" s="79" t="s">
        <v>132</v>
      </c>
      <c r="AU345" s="79" t="s">
        <v>75</v>
      </c>
      <c r="AY345" s="6" t="s">
        <v>131</v>
      </c>
      <c r="BE345" s="117">
        <f>IF($U$345="základní",$N$345,0)</f>
        <v>0</v>
      </c>
      <c r="BF345" s="117">
        <f>IF($U$345="snížená",$N$345,0)</f>
        <v>0</v>
      </c>
      <c r="BG345" s="117">
        <f>IF($U$345="zákl. přenesená",$N$345,0)</f>
        <v>0</v>
      </c>
      <c r="BH345" s="117">
        <f>IF($U$345="sníž. přenesená",$N$345,0)</f>
        <v>0</v>
      </c>
      <c r="BI345" s="117">
        <f>IF($U$345="nulová",$N$345,0)</f>
        <v>0</v>
      </c>
      <c r="BJ345" s="79" t="s">
        <v>17</v>
      </c>
      <c r="BK345" s="117">
        <f>ROUND($L$345*$K$345,2)</f>
        <v>0</v>
      </c>
    </row>
    <row r="346" spans="2:47" s="6" customFormat="1" ht="38.25" customHeight="1">
      <c r="B346" s="20"/>
      <c r="F346" s="272" t="s">
        <v>411</v>
      </c>
      <c r="G346" s="228"/>
      <c r="H346" s="228"/>
      <c r="I346" s="228"/>
      <c r="J346" s="228"/>
      <c r="K346" s="228"/>
      <c r="L346" s="228"/>
      <c r="M346" s="228"/>
      <c r="N346" s="228"/>
      <c r="O346" s="228"/>
      <c r="P346" s="228"/>
      <c r="Q346" s="228"/>
      <c r="R346" s="228"/>
      <c r="S346" s="20"/>
      <c r="T346" s="44"/>
      <c r="AA346" s="45"/>
      <c r="AT346" s="6" t="s">
        <v>139</v>
      </c>
      <c r="AU346" s="6" t="s">
        <v>75</v>
      </c>
    </row>
    <row r="347" spans="2:47" s="6" customFormat="1" ht="85.5" customHeight="1">
      <c r="B347" s="20"/>
      <c r="F347" s="273" t="s">
        <v>412</v>
      </c>
      <c r="G347" s="228"/>
      <c r="H347" s="228"/>
      <c r="I347" s="228"/>
      <c r="J347" s="228"/>
      <c r="K347" s="228"/>
      <c r="L347" s="228"/>
      <c r="M347" s="228"/>
      <c r="N347" s="228"/>
      <c r="O347" s="228"/>
      <c r="P347" s="228"/>
      <c r="Q347" s="228"/>
      <c r="R347" s="228"/>
      <c r="S347" s="20"/>
      <c r="T347" s="44"/>
      <c r="AA347" s="45"/>
      <c r="AT347" s="6" t="s">
        <v>141</v>
      </c>
      <c r="AU347" s="6" t="s">
        <v>75</v>
      </c>
    </row>
    <row r="348" spans="2:63" s="6" customFormat="1" ht="51" customHeight="1">
      <c r="B348" s="20"/>
      <c r="C348" s="108" t="s">
        <v>413</v>
      </c>
      <c r="D348" s="108" t="s">
        <v>132</v>
      </c>
      <c r="E348" s="109" t="s">
        <v>414</v>
      </c>
      <c r="F348" s="269" t="s">
        <v>415</v>
      </c>
      <c r="G348" s="270"/>
      <c r="H348" s="270"/>
      <c r="I348" s="270"/>
      <c r="J348" s="111" t="s">
        <v>392</v>
      </c>
      <c r="K348" s="112">
        <v>20</v>
      </c>
      <c r="L348" s="271"/>
      <c r="M348" s="270"/>
      <c r="N348" s="299">
        <f>ROUND($L$348*$K$348,2)</f>
        <v>0</v>
      </c>
      <c r="O348" s="300"/>
      <c r="P348" s="300"/>
      <c r="Q348" s="300"/>
      <c r="R348" s="110"/>
      <c r="S348" s="20"/>
      <c r="T348" s="113"/>
      <c r="U348" s="114" t="s">
        <v>36</v>
      </c>
      <c r="X348" s="115">
        <v>0</v>
      </c>
      <c r="Y348" s="115">
        <f>$X$348*$K$348</f>
        <v>0</v>
      </c>
      <c r="Z348" s="115">
        <v>0.063</v>
      </c>
      <c r="AA348" s="116">
        <f>$Z$348*$K$348</f>
        <v>1.26</v>
      </c>
      <c r="AR348" s="79" t="s">
        <v>137</v>
      </c>
      <c r="AT348" s="79" t="s">
        <v>132</v>
      </c>
      <c r="AU348" s="79" t="s">
        <v>75</v>
      </c>
      <c r="AY348" s="6" t="s">
        <v>131</v>
      </c>
      <c r="BE348" s="117">
        <f>IF($U$348="základní",$N$348,0)</f>
        <v>0</v>
      </c>
      <c r="BF348" s="117">
        <f>IF($U$348="snížená",$N$348,0)</f>
        <v>0</v>
      </c>
      <c r="BG348" s="117">
        <f>IF($U$348="zákl. přenesená",$N$348,0)</f>
        <v>0</v>
      </c>
      <c r="BH348" s="117">
        <f>IF($U$348="sníž. přenesená",$N$348,0)</f>
        <v>0</v>
      </c>
      <c r="BI348" s="117">
        <f>IF($U$348="nulová",$N$348,0)</f>
        <v>0</v>
      </c>
      <c r="BJ348" s="79" t="s">
        <v>17</v>
      </c>
      <c r="BK348" s="117">
        <f>ROUND($L$348*$K$348,2)</f>
        <v>0</v>
      </c>
    </row>
    <row r="349" spans="2:47" s="6" customFormat="1" ht="38.25" customHeight="1">
      <c r="B349" s="20"/>
      <c r="F349" s="272" t="s">
        <v>416</v>
      </c>
      <c r="G349" s="228"/>
      <c r="H349" s="228"/>
      <c r="I349" s="228"/>
      <c r="J349" s="228"/>
      <c r="K349" s="228"/>
      <c r="L349" s="228"/>
      <c r="M349" s="228"/>
      <c r="N349" s="228"/>
      <c r="O349" s="228"/>
      <c r="P349" s="228"/>
      <c r="Q349" s="228"/>
      <c r="R349" s="228"/>
      <c r="S349" s="20"/>
      <c r="T349" s="44"/>
      <c r="AA349" s="45"/>
      <c r="AT349" s="6" t="s">
        <v>139</v>
      </c>
      <c r="AU349" s="6" t="s">
        <v>75</v>
      </c>
    </row>
    <row r="350" spans="2:47" s="6" customFormat="1" ht="85.5" customHeight="1">
      <c r="B350" s="20"/>
      <c r="F350" s="273" t="s">
        <v>417</v>
      </c>
      <c r="G350" s="228"/>
      <c r="H350" s="228"/>
      <c r="I350" s="228"/>
      <c r="J350" s="228"/>
      <c r="K350" s="228"/>
      <c r="L350" s="228"/>
      <c r="M350" s="228"/>
      <c r="N350" s="228"/>
      <c r="O350" s="228"/>
      <c r="P350" s="228"/>
      <c r="Q350" s="228"/>
      <c r="R350" s="228"/>
      <c r="S350" s="20"/>
      <c r="T350" s="44"/>
      <c r="AA350" s="45"/>
      <c r="AT350" s="6" t="s">
        <v>141</v>
      </c>
      <c r="AU350" s="6" t="s">
        <v>75</v>
      </c>
    </row>
    <row r="351" spans="2:63" s="6" customFormat="1" ht="63" customHeight="1">
      <c r="B351" s="20"/>
      <c r="C351" s="108" t="s">
        <v>418</v>
      </c>
      <c r="D351" s="108" t="s">
        <v>132</v>
      </c>
      <c r="E351" s="109" t="s">
        <v>419</v>
      </c>
      <c r="F351" s="269" t="s">
        <v>420</v>
      </c>
      <c r="G351" s="270"/>
      <c r="H351" s="270"/>
      <c r="I351" s="270"/>
      <c r="J351" s="111" t="s">
        <v>149</v>
      </c>
      <c r="K351" s="112">
        <v>3.5</v>
      </c>
      <c r="L351" s="271"/>
      <c r="M351" s="270"/>
      <c r="N351" s="299">
        <f>ROUND($L$351*$K$351,2)</f>
        <v>0</v>
      </c>
      <c r="O351" s="300"/>
      <c r="P351" s="300"/>
      <c r="Q351" s="300"/>
      <c r="R351" s="110"/>
      <c r="S351" s="20"/>
      <c r="T351" s="113"/>
      <c r="U351" s="114" t="s">
        <v>36</v>
      </c>
      <c r="X351" s="115">
        <v>0</v>
      </c>
      <c r="Y351" s="115">
        <f>$X$351*$K$351</f>
        <v>0</v>
      </c>
      <c r="Z351" s="115">
        <v>0.063</v>
      </c>
      <c r="AA351" s="116">
        <f>$Z$351*$K$351</f>
        <v>0.2205</v>
      </c>
      <c r="AR351" s="79" t="s">
        <v>137</v>
      </c>
      <c r="AT351" s="79" t="s">
        <v>132</v>
      </c>
      <c r="AU351" s="79" t="s">
        <v>75</v>
      </c>
      <c r="AY351" s="6" t="s">
        <v>131</v>
      </c>
      <c r="BE351" s="117">
        <f>IF($U$351="základní",$N$351,0)</f>
        <v>0</v>
      </c>
      <c r="BF351" s="117">
        <f>IF($U$351="snížená",$N$351,0)</f>
        <v>0</v>
      </c>
      <c r="BG351" s="117">
        <f>IF($U$351="zákl. přenesená",$N$351,0)</f>
        <v>0</v>
      </c>
      <c r="BH351" s="117">
        <f>IF($U$351="sníž. přenesená",$N$351,0)</f>
        <v>0</v>
      </c>
      <c r="BI351" s="117">
        <f>IF($U$351="nulová",$N$351,0)</f>
        <v>0</v>
      </c>
      <c r="BJ351" s="79" t="s">
        <v>17</v>
      </c>
      <c r="BK351" s="117">
        <f>ROUND($L$351*$K$351,2)</f>
        <v>0</v>
      </c>
    </row>
    <row r="352" spans="2:47" s="6" customFormat="1" ht="38.25" customHeight="1">
      <c r="B352" s="20"/>
      <c r="F352" s="272" t="s">
        <v>420</v>
      </c>
      <c r="G352" s="228"/>
      <c r="H352" s="228"/>
      <c r="I352" s="228"/>
      <c r="J352" s="228"/>
      <c r="K352" s="228"/>
      <c r="L352" s="228"/>
      <c r="M352" s="228"/>
      <c r="N352" s="228"/>
      <c r="O352" s="228"/>
      <c r="P352" s="228"/>
      <c r="Q352" s="228"/>
      <c r="R352" s="228"/>
      <c r="S352" s="20"/>
      <c r="T352" s="44"/>
      <c r="AA352" s="45"/>
      <c r="AT352" s="6" t="s">
        <v>139</v>
      </c>
      <c r="AU352" s="6" t="s">
        <v>75</v>
      </c>
    </row>
    <row r="353" spans="2:47" s="6" customFormat="1" ht="74.25" customHeight="1">
      <c r="B353" s="20"/>
      <c r="F353" s="273" t="s">
        <v>421</v>
      </c>
      <c r="G353" s="228"/>
      <c r="H353" s="228"/>
      <c r="I353" s="228"/>
      <c r="J353" s="228"/>
      <c r="K353" s="228"/>
      <c r="L353" s="228"/>
      <c r="M353" s="228"/>
      <c r="N353" s="228"/>
      <c r="O353" s="228"/>
      <c r="P353" s="228"/>
      <c r="Q353" s="228"/>
      <c r="R353" s="228"/>
      <c r="S353" s="20"/>
      <c r="T353" s="44"/>
      <c r="AA353" s="45"/>
      <c r="AT353" s="6" t="s">
        <v>141</v>
      </c>
      <c r="AU353" s="6" t="s">
        <v>75</v>
      </c>
    </row>
    <row r="354" spans="2:63" s="6" customFormat="1" ht="99" customHeight="1">
      <c r="B354" s="20"/>
      <c r="C354" s="108" t="s">
        <v>422</v>
      </c>
      <c r="D354" s="108" t="s">
        <v>132</v>
      </c>
      <c r="E354" s="109" t="s">
        <v>423</v>
      </c>
      <c r="F354" s="269" t="s">
        <v>424</v>
      </c>
      <c r="G354" s="270"/>
      <c r="H354" s="270"/>
      <c r="I354" s="270"/>
      <c r="J354" s="111" t="s">
        <v>135</v>
      </c>
      <c r="K354" s="112">
        <v>14.9</v>
      </c>
      <c r="L354" s="271"/>
      <c r="M354" s="270"/>
      <c r="N354" s="299">
        <f>ROUND($L$354*$K$354,2)</f>
        <v>0</v>
      </c>
      <c r="O354" s="300"/>
      <c r="P354" s="300"/>
      <c r="Q354" s="300"/>
      <c r="R354" s="110"/>
      <c r="S354" s="20"/>
      <c r="T354" s="113"/>
      <c r="U354" s="114" t="s">
        <v>36</v>
      </c>
      <c r="X354" s="115">
        <v>0</v>
      </c>
      <c r="Y354" s="115">
        <f>$X$354*$K$354</f>
        <v>0</v>
      </c>
      <c r="Z354" s="115">
        <v>0.063</v>
      </c>
      <c r="AA354" s="116">
        <f>$Z$354*$K$354</f>
        <v>0.9387</v>
      </c>
      <c r="AR354" s="79" t="s">
        <v>137</v>
      </c>
      <c r="AT354" s="79" t="s">
        <v>132</v>
      </c>
      <c r="AU354" s="79" t="s">
        <v>75</v>
      </c>
      <c r="AY354" s="6" t="s">
        <v>131</v>
      </c>
      <c r="BE354" s="117">
        <f>IF($U$354="základní",$N$354,0)</f>
        <v>0</v>
      </c>
      <c r="BF354" s="117">
        <f>IF($U$354="snížená",$N$354,0)</f>
        <v>0</v>
      </c>
      <c r="BG354" s="117">
        <f>IF($U$354="zákl. přenesená",$N$354,0)</f>
        <v>0</v>
      </c>
      <c r="BH354" s="117">
        <f>IF($U$354="sníž. přenesená",$N$354,0)</f>
        <v>0</v>
      </c>
      <c r="BI354" s="117">
        <f>IF($U$354="nulová",$N$354,0)</f>
        <v>0</v>
      </c>
      <c r="BJ354" s="79" t="s">
        <v>17</v>
      </c>
      <c r="BK354" s="117">
        <f>ROUND($L$354*$K$354,2)</f>
        <v>0</v>
      </c>
    </row>
    <row r="355" spans="2:47" s="6" customFormat="1" ht="50.25" customHeight="1">
      <c r="B355" s="20"/>
      <c r="F355" s="272" t="s">
        <v>424</v>
      </c>
      <c r="G355" s="228"/>
      <c r="H355" s="228"/>
      <c r="I355" s="228"/>
      <c r="J355" s="228"/>
      <c r="K355" s="228"/>
      <c r="L355" s="228"/>
      <c r="M355" s="228"/>
      <c r="N355" s="228"/>
      <c r="O355" s="228"/>
      <c r="P355" s="228"/>
      <c r="Q355" s="228"/>
      <c r="R355" s="228"/>
      <c r="S355" s="20"/>
      <c r="T355" s="44"/>
      <c r="AA355" s="45"/>
      <c r="AT355" s="6" t="s">
        <v>139</v>
      </c>
      <c r="AU355" s="6" t="s">
        <v>75</v>
      </c>
    </row>
    <row r="356" spans="2:47" s="6" customFormat="1" ht="85.5" customHeight="1">
      <c r="B356" s="20"/>
      <c r="F356" s="273" t="s">
        <v>425</v>
      </c>
      <c r="G356" s="228"/>
      <c r="H356" s="228"/>
      <c r="I356" s="228"/>
      <c r="J356" s="228"/>
      <c r="K356" s="228"/>
      <c r="L356" s="228"/>
      <c r="M356" s="228"/>
      <c r="N356" s="228"/>
      <c r="O356" s="228"/>
      <c r="P356" s="228"/>
      <c r="Q356" s="228"/>
      <c r="R356" s="228"/>
      <c r="S356" s="20"/>
      <c r="T356" s="44"/>
      <c r="AA356" s="45"/>
      <c r="AT356" s="6" t="s">
        <v>141</v>
      </c>
      <c r="AU356" s="6" t="s">
        <v>75</v>
      </c>
    </row>
    <row r="357" spans="2:63" s="6" customFormat="1" ht="87" customHeight="1">
      <c r="B357" s="20"/>
      <c r="C357" s="108" t="s">
        <v>426</v>
      </c>
      <c r="D357" s="108" t="s">
        <v>132</v>
      </c>
      <c r="E357" s="109" t="s">
        <v>427</v>
      </c>
      <c r="F357" s="269" t="s">
        <v>428</v>
      </c>
      <c r="G357" s="270"/>
      <c r="H357" s="270"/>
      <c r="I357" s="270"/>
      <c r="J357" s="111" t="s">
        <v>325</v>
      </c>
      <c r="K357" s="112">
        <v>14</v>
      </c>
      <c r="L357" s="271"/>
      <c r="M357" s="270"/>
      <c r="N357" s="299">
        <f>ROUND($L$357*$K$357,2)</f>
        <v>0</v>
      </c>
      <c r="O357" s="300"/>
      <c r="P357" s="300"/>
      <c r="Q357" s="300"/>
      <c r="R357" s="110"/>
      <c r="S357" s="20"/>
      <c r="T357" s="113"/>
      <c r="U357" s="114" t="s">
        <v>36</v>
      </c>
      <c r="X357" s="115">
        <v>0</v>
      </c>
      <c r="Y357" s="115">
        <f>$X$357*$K$357</f>
        <v>0</v>
      </c>
      <c r="Z357" s="115">
        <v>0.063</v>
      </c>
      <c r="AA357" s="116">
        <f>$Z$357*$K$357</f>
        <v>0.882</v>
      </c>
      <c r="AR357" s="79" t="s">
        <v>137</v>
      </c>
      <c r="AT357" s="79" t="s">
        <v>132</v>
      </c>
      <c r="AU357" s="79" t="s">
        <v>75</v>
      </c>
      <c r="AY357" s="6" t="s">
        <v>131</v>
      </c>
      <c r="BE357" s="117">
        <f>IF($U$357="základní",$N$357,0)</f>
        <v>0</v>
      </c>
      <c r="BF357" s="117">
        <f>IF($U$357="snížená",$N$357,0)</f>
        <v>0</v>
      </c>
      <c r="BG357" s="117">
        <f>IF($U$357="zákl. přenesená",$N$357,0)</f>
        <v>0</v>
      </c>
      <c r="BH357" s="117">
        <f>IF($U$357="sníž. přenesená",$N$357,0)</f>
        <v>0</v>
      </c>
      <c r="BI357" s="117">
        <f>IF($U$357="nulová",$N$357,0)</f>
        <v>0</v>
      </c>
      <c r="BJ357" s="79" t="s">
        <v>17</v>
      </c>
      <c r="BK357" s="117">
        <f>ROUND($L$357*$K$357,2)</f>
        <v>0</v>
      </c>
    </row>
    <row r="358" spans="2:47" s="6" customFormat="1" ht="50.25" customHeight="1">
      <c r="B358" s="20"/>
      <c r="F358" s="272" t="s">
        <v>428</v>
      </c>
      <c r="G358" s="228"/>
      <c r="H358" s="228"/>
      <c r="I358" s="228"/>
      <c r="J358" s="228"/>
      <c r="K358" s="228"/>
      <c r="L358" s="228"/>
      <c r="M358" s="228"/>
      <c r="N358" s="228"/>
      <c r="O358" s="228"/>
      <c r="P358" s="228"/>
      <c r="Q358" s="228"/>
      <c r="R358" s="228"/>
      <c r="S358" s="20"/>
      <c r="T358" s="44"/>
      <c r="AA358" s="45"/>
      <c r="AT358" s="6" t="s">
        <v>139</v>
      </c>
      <c r="AU358" s="6" t="s">
        <v>75</v>
      </c>
    </row>
    <row r="359" spans="2:47" s="6" customFormat="1" ht="121.5" customHeight="1">
      <c r="B359" s="20"/>
      <c r="F359" s="273" t="s">
        <v>429</v>
      </c>
      <c r="G359" s="228"/>
      <c r="H359" s="228"/>
      <c r="I359" s="228"/>
      <c r="J359" s="228"/>
      <c r="K359" s="228"/>
      <c r="L359" s="228"/>
      <c r="M359" s="228"/>
      <c r="N359" s="228"/>
      <c r="O359" s="228"/>
      <c r="P359" s="228"/>
      <c r="Q359" s="228"/>
      <c r="R359" s="228"/>
      <c r="S359" s="20"/>
      <c r="T359" s="44"/>
      <c r="AA359" s="45"/>
      <c r="AT359" s="6" t="s">
        <v>141</v>
      </c>
      <c r="AU359" s="6" t="s">
        <v>75</v>
      </c>
    </row>
    <row r="360" spans="2:63" s="6" customFormat="1" ht="75" customHeight="1">
      <c r="B360" s="20"/>
      <c r="C360" s="108" t="s">
        <v>430</v>
      </c>
      <c r="D360" s="108" t="s">
        <v>132</v>
      </c>
      <c r="E360" s="109" t="s">
        <v>431</v>
      </c>
      <c r="F360" s="269" t="s">
        <v>432</v>
      </c>
      <c r="G360" s="270"/>
      <c r="H360" s="270"/>
      <c r="I360" s="270"/>
      <c r="J360" s="111" t="s">
        <v>392</v>
      </c>
      <c r="K360" s="112">
        <v>7</v>
      </c>
      <c r="L360" s="271"/>
      <c r="M360" s="270"/>
      <c r="N360" s="299">
        <f>ROUND($L$360*$K$360,2)</f>
        <v>0</v>
      </c>
      <c r="O360" s="300"/>
      <c r="P360" s="300"/>
      <c r="Q360" s="300"/>
      <c r="R360" s="110"/>
      <c r="S360" s="20"/>
      <c r="T360" s="113"/>
      <c r="U360" s="114" t="s">
        <v>36</v>
      </c>
      <c r="X360" s="115">
        <v>0</v>
      </c>
      <c r="Y360" s="115">
        <f>$X$360*$K$360</f>
        <v>0</v>
      </c>
      <c r="Z360" s="115">
        <v>0.063</v>
      </c>
      <c r="AA360" s="116">
        <f>$Z$360*$K$360</f>
        <v>0.441</v>
      </c>
      <c r="AR360" s="79" t="s">
        <v>137</v>
      </c>
      <c r="AT360" s="79" t="s">
        <v>132</v>
      </c>
      <c r="AU360" s="79" t="s">
        <v>75</v>
      </c>
      <c r="AY360" s="6" t="s">
        <v>131</v>
      </c>
      <c r="BE360" s="117">
        <f>IF($U$360="základní",$N$360,0)</f>
        <v>0</v>
      </c>
      <c r="BF360" s="117">
        <f>IF($U$360="snížená",$N$360,0)</f>
        <v>0</v>
      </c>
      <c r="BG360" s="117">
        <f>IF($U$360="zákl. přenesená",$N$360,0)</f>
        <v>0</v>
      </c>
      <c r="BH360" s="117">
        <f>IF($U$360="sníž. přenesená",$N$360,0)</f>
        <v>0</v>
      </c>
      <c r="BI360" s="117">
        <f>IF($U$360="nulová",$N$360,0)</f>
        <v>0</v>
      </c>
      <c r="BJ360" s="79" t="s">
        <v>17</v>
      </c>
      <c r="BK360" s="117">
        <f>ROUND($L$360*$K$360,2)</f>
        <v>0</v>
      </c>
    </row>
    <row r="361" spans="2:47" s="6" customFormat="1" ht="50.25" customHeight="1">
      <c r="B361" s="20"/>
      <c r="F361" s="272" t="s">
        <v>433</v>
      </c>
      <c r="G361" s="228"/>
      <c r="H361" s="228"/>
      <c r="I361" s="228"/>
      <c r="J361" s="228"/>
      <c r="K361" s="228"/>
      <c r="L361" s="228"/>
      <c r="M361" s="228"/>
      <c r="N361" s="228"/>
      <c r="O361" s="228"/>
      <c r="P361" s="228"/>
      <c r="Q361" s="228"/>
      <c r="R361" s="228"/>
      <c r="S361" s="20"/>
      <c r="T361" s="44"/>
      <c r="AA361" s="45"/>
      <c r="AT361" s="6" t="s">
        <v>139</v>
      </c>
      <c r="AU361" s="6" t="s">
        <v>75</v>
      </c>
    </row>
    <row r="362" spans="2:47" s="6" customFormat="1" ht="109.5" customHeight="1">
      <c r="B362" s="20"/>
      <c r="F362" s="273" t="s">
        <v>434</v>
      </c>
      <c r="G362" s="228"/>
      <c r="H362" s="228"/>
      <c r="I362" s="228"/>
      <c r="J362" s="228"/>
      <c r="K362" s="228"/>
      <c r="L362" s="228"/>
      <c r="M362" s="228"/>
      <c r="N362" s="228"/>
      <c r="O362" s="228"/>
      <c r="P362" s="228"/>
      <c r="Q362" s="228"/>
      <c r="R362" s="228"/>
      <c r="S362" s="20"/>
      <c r="T362" s="44"/>
      <c r="AA362" s="45"/>
      <c r="AT362" s="6" t="s">
        <v>141</v>
      </c>
      <c r="AU362" s="6" t="s">
        <v>75</v>
      </c>
    </row>
    <row r="363" spans="2:63" s="6" customFormat="1" ht="51" customHeight="1">
      <c r="B363" s="20"/>
      <c r="C363" s="108" t="s">
        <v>435</v>
      </c>
      <c r="D363" s="108" t="s">
        <v>132</v>
      </c>
      <c r="E363" s="109" t="s">
        <v>436</v>
      </c>
      <c r="F363" s="269" t="s">
        <v>437</v>
      </c>
      <c r="G363" s="270"/>
      <c r="H363" s="270"/>
      <c r="I363" s="270"/>
      <c r="J363" s="111" t="s">
        <v>325</v>
      </c>
      <c r="K363" s="112">
        <v>14</v>
      </c>
      <c r="L363" s="271"/>
      <c r="M363" s="270"/>
      <c r="N363" s="299">
        <f>ROUND($L$363*$K$363,2)</f>
        <v>0</v>
      </c>
      <c r="O363" s="300"/>
      <c r="P363" s="300"/>
      <c r="Q363" s="300"/>
      <c r="R363" s="110"/>
      <c r="S363" s="20"/>
      <c r="T363" s="113"/>
      <c r="U363" s="114" t="s">
        <v>36</v>
      </c>
      <c r="X363" s="115">
        <v>0</v>
      </c>
      <c r="Y363" s="115">
        <f>$X$363*$K$363</f>
        <v>0</v>
      </c>
      <c r="Z363" s="115">
        <v>0.063</v>
      </c>
      <c r="AA363" s="116">
        <f>$Z$363*$K$363</f>
        <v>0.882</v>
      </c>
      <c r="AR363" s="79" t="s">
        <v>137</v>
      </c>
      <c r="AT363" s="79" t="s">
        <v>132</v>
      </c>
      <c r="AU363" s="79" t="s">
        <v>75</v>
      </c>
      <c r="AY363" s="6" t="s">
        <v>131</v>
      </c>
      <c r="BE363" s="117">
        <f>IF($U$363="základní",$N$363,0)</f>
        <v>0</v>
      </c>
      <c r="BF363" s="117">
        <f>IF($U$363="snížená",$N$363,0)</f>
        <v>0</v>
      </c>
      <c r="BG363" s="117">
        <f>IF($U$363="zákl. přenesená",$N$363,0)</f>
        <v>0</v>
      </c>
      <c r="BH363" s="117">
        <f>IF($U$363="sníž. přenesená",$N$363,0)</f>
        <v>0</v>
      </c>
      <c r="BI363" s="117">
        <f>IF($U$363="nulová",$N$363,0)</f>
        <v>0</v>
      </c>
      <c r="BJ363" s="79" t="s">
        <v>17</v>
      </c>
      <c r="BK363" s="117">
        <f>ROUND($L$363*$K$363,2)</f>
        <v>0</v>
      </c>
    </row>
    <row r="364" spans="2:47" s="6" customFormat="1" ht="38.25" customHeight="1">
      <c r="B364" s="20"/>
      <c r="F364" s="272" t="s">
        <v>438</v>
      </c>
      <c r="G364" s="228"/>
      <c r="H364" s="228"/>
      <c r="I364" s="228"/>
      <c r="J364" s="228"/>
      <c r="K364" s="228"/>
      <c r="L364" s="228"/>
      <c r="M364" s="228"/>
      <c r="N364" s="228"/>
      <c r="O364" s="228"/>
      <c r="P364" s="228"/>
      <c r="Q364" s="228"/>
      <c r="R364" s="228"/>
      <c r="S364" s="20"/>
      <c r="T364" s="44"/>
      <c r="AA364" s="45"/>
      <c r="AT364" s="6" t="s">
        <v>139</v>
      </c>
      <c r="AU364" s="6" t="s">
        <v>75</v>
      </c>
    </row>
    <row r="365" spans="2:47" s="6" customFormat="1" ht="74.25" customHeight="1">
      <c r="B365" s="20"/>
      <c r="F365" s="273" t="s">
        <v>439</v>
      </c>
      <c r="G365" s="228"/>
      <c r="H365" s="228"/>
      <c r="I365" s="228"/>
      <c r="J365" s="228"/>
      <c r="K365" s="228"/>
      <c r="L365" s="228"/>
      <c r="M365" s="228"/>
      <c r="N365" s="228"/>
      <c r="O365" s="228"/>
      <c r="P365" s="228"/>
      <c r="Q365" s="228"/>
      <c r="R365" s="228"/>
      <c r="S365" s="20"/>
      <c r="T365" s="44"/>
      <c r="AA365" s="45"/>
      <c r="AT365" s="6" t="s">
        <v>141</v>
      </c>
      <c r="AU365" s="6" t="s">
        <v>75</v>
      </c>
    </row>
    <row r="366" spans="2:63" s="6" customFormat="1" ht="75" customHeight="1">
      <c r="B366" s="20"/>
      <c r="C366" s="108" t="s">
        <v>440</v>
      </c>
      <c r="D366" s="108" t="s">
        <v>132</v>
      </c>
      <c r="E366" s="109" t="s">
        <v>441</v>
      </c>
      <c r="F366" s="269" t="s">
        <v>442</v>
      </c>
      <c r="G366" s="270"/>
      <c r="H366" s="270"/>
      <c r="I366" s="270"/>
      <c r="J366" s="111" t="s">
        <v>149</v>
      </c>
      <c r="K366" s="112">
        <v>260.34</v>
      </c>
      <c r="L366" s="271"/>
      <c r="M366" s="270"/>
      <c r="N366" s="299">
        <f>ROUND($L$366*$K$366,2)</f>
        <v>0</v>
      </c>
      <c r="O366" s="300"/>
      <c r="P366" s="300"/>
      <c r="Q366" s="300"/>
      <c r="R366" s="110"/>
      <c r="S366" s="20"/>
      <c r="T366" s="113"/>
      <c r="U366" s="114" t="s">
        <v>36</v>
      </c>
      <c r="X366" s="115">
        <v>0.0147</v>
      </c>
      <c r="Y366" s="115">
        <f>$X$366*$K$366</f>
        <v>3.8269979999999997</v>
      </c>
      <c r="Z366" s="115">
        <v>0</v>
      </c>
      <c r="AA366" s="116">
        <f>$Z$366*$K$366</f>
        <v>0</v>
      </c>
      <c r="AR366" s="79" t="s">
        <v>137</v>
      </c>
      <c r="AT366" s="79" t="s">
        <v>132</v>
      </c>
      <c r="AU366" s="79" t="s">
        <v>75</v>
      </c>
      <c r="AY366" s="6" t="s">
        <v>131</v>
      </c>
      <c r="BE366" s="117">
        <f>IF($U$366="základní",$N$366,0)</f>
        <v>0</v>
      </c>
      <c r="BF366" s="117">
        <f>IF($U$366="snížená",$N$366,0)</f>
        <v>0</v>
      </c>
      <c r="BG366" s="117">
        <f>IF($U$366="zákl. přenesená",$N$366,0)</f>
        <v>0</v>
      </c>
      <c r="BH366" s="117">
        <f>IF($U$366="sníž. přenesená",$N$366,0)</f>
        <v>0</v>
      </c>
      <c r="BI366" s="117">
        <f>IF($U$366="nulová",$N$366,0)</f>
        <v>0</v>
      </c>
      <c r="BJ366" s="79" t="s">
        <v>17</v>
      </c>
      <c r="BK366" s="117">
        <f>ROUND($L$366*$K$366,2)</f>
        <v>0</v>
      </c>
    </row>
    <row r="367" spans="2:47" s="6" customFormat="1" ht="81" customHeight="1">
      <c r="B367" s="20"/>
      <c r="F367" s="272" t="s">
        <v>443</v>
      </c>
      <c r="G367" s="228"/>
      <c r="H367" s="228"/>
      <c r="I367" s="228"/>
      <c r="J367" s="228"/>
      <c r="K367" s="228"/>
      <c r="L367" s="228"/>
      <c r="M367" s="228"/>
      <c r="N367" s="228"/>
      <c r="O367" s="228"/>
      <c r="P367" s="228"/>
      <c r="Q367" s="228"/>
      <c r="R367" s="228"/>
      <c r="S367" s="20"/>
      <c r="T367" s="44"/>
      <c r="AA367" s="45"/>
      <c r="AT367" s="6" t="s">
        <v>139</v>
      </c>
      <c r="AU367" s="6" t="s">
        <v>75</v>
      </c>
    </row>
    <row r="368" spans="2:47" s="6" customFormat="1" ht="50.25" customHeight="1">
      <c r="B368" s="20"/>
      <c r="F368" s="273" t="s">
        <v>444</v>
      </c>
      <c r="G368" s="228"/>
      <c r="H368" s="228"/>
      <c r="I368" s="228"/>
      <c r="J368" s="228"/>
      <c r="K368" s="228"/>
      <c r="L368" s="228"/>
      <c r="M368" s="228"/>
      <c r="N368" s="228"/>
      <c r="O368" s="228"/>
      <c r="P368" s="228"/>
      <c r="Q368" s="228"/>
      <c r="R368" s="228"/>
      <c r="S368" s="20"/>
      <c r="T368" s="44"/>
      <c r="AA368" s="45"/>
      <c r="AT368" s="6" t="s">
        <v>141</v>
      </c>
      <c r="AU368" s="6" t="s">
        <v>75</v>
      </c>
    </row>
    <row r="369" spans="2:51" s="6" customFormat="1" ht="15.75" customHeight="1">
      <c r="B369" s="118"/>
      <c r="E369" s="119"/>
      <c r="F369" s="274" t="s">
        <v>445</v>
      </c>
      <c r="G369" s="275"/>
      <c r="H369" s="275"/>
      <c r="I369" s="275"/>
      <c r="K369" s="119"/>
      <c r="N369" s="301"/>
      <c r="O369" s="301"/>
      <c r="P369" s="301"/>
      <c r="Q369" s="301"/>
      <c r="S369" s="118"/>
      <c r="T369" s="120"/>
      <c r="AA369" s="121"/>
      <c r="AT369" s="119" t="s">
        <v>143</v>
      </c>
      <c r="AU369" s="119" t="s">
        <v>75</v>
      </c>
      <c r="AV369" s="119" t="s">
        <v>17</v>
      </c>
      <c r="AW369" s="119" t="s">
        <v>99</v>
      </c>
      <c r="AX369" s="119" t="s">
        <v>66</v>
      </c>
      <c r="AY369" s="119" t="s">
        <v>131</v>
      </c>
    </row>
    <row r="370" spans="2:51" s="6" customFormat="1" ht="15.75" customHeight="1">
      <c r="B370" s="122"/>
      <c r="E370" s="123"/>
      <c r="F370" s="276" t="s">
        <v>446</v>
      </c>
      <c r="G370" s="277"/>
      <c r="H370" s="277"/>
      <c r="I370" s="277"/>
      <c r="K370" s="124">
        <v>260.34</v>
      </c>
      <c r="N370" s="301"/>
      <c r="O370" s="301"/>
      <c r="P370" s="301"/>
      <c r="Q370" s="301"/>
      <c r="S370" s="122"/>
      <c r="T370" s="125"/>
      <c r="AA370" s="126"/>
      <c r="AT370" s="123" t="s">
        <v>143</v>
      </c>
      <c r="AU370" s="123" t="s">
        <v>75</v>
      </c>
      <c r="AV370" s="123" t="s">
        <v>75</v>
      </c>
      <c r="AW370" s="123" t="s">
        <v>99</v>
      </c>
      <c r="AX370" s="123" t="s">
        <v>66</v>
      </c>
      <c r="AY370" s="123" t="s">
        <v>131</v>
      </c>
    </row>
    <row r="371" spans="2:51" s="6" customFormat="1" ht="15.75" customHeight="1">
      <c r="B371" s="127"/>
      <c r="E371" s="128"/>
      <c r="F371" s="278" t="s">
        <v>146</v>
      </c>
      <c r="G371" s="279"/>
      <c r="H371" s="279"/>
      <c r="I371" s="279"/>
      <c r="K371" s="129">
        <v>260.34</v>
      </c>
      <c r="N371" s="301"/>
      <c r="O371" s="301"/>
      <c r="P371" s="301"/>
      <c r="Q371" s="301"/>
      <c r="S371" s="127"/>
      <c r="T371" s="130"/>
      <c r="AA371" s="131"/>
      <c r="AT371" s="128" t="s">
        <v>143</v>
      </c>
      <c r="AU371" s="128" t="s">
        <v>75</v>
      </c>
      <c r="AV371" s="128" t="s">
        <v>137</v>
      </c>
      <c r="AW371" s="128" t="s">
        <v>99</v>
      </c>
      <c r="AX371" s="128" t="s">
        <v>17</v>
      </c>
      <c r="AY371" s="128" t="s">
        <v>131</v>
      </c>
    </row>
    <row r="372" spans="2:63" s="6" customFormat="1" ht="51" customHeight="1">
      <c r="B372" s="20"/>
      <c r="C372" s="108" t="s">
        <v>447</v>
      </c>
      <c r="D372" s="108" t="s">
        <v>132</v>
      </c>
      <c r="E372" s="109" t="s">
        <v>448</v>
      </c>
      <c r="F372" s="269" t="s">
        <v>449</v>
      </c>
      <c r="G372" s="270"/>
      <c r="H372" s="270"/>
      <c r="I372" s="270"/>
      <c r="J372" s="111" t="s">
        <v>149</v>
      </c>
      <c r="K372" s="112">
        <v>117</v>
      </c>
      <c r="L372" s="271"/>
      <c r="M372" s="270"/>
      <c r="N372" s="299">
        <f>ROUND($L$372*$K$372,2)</f>
        <v>0</v>
      </c>
      <c r="O372" s="300"/>
      <c r="P372" s="300"/>
      <c r="Q372" s="300"/>
      <c r="R372" s="110"/>
      <c r="S372" s="20"/>
      <c r="T372" s="113"/>
      <c r="U372" s="114" t="s">
        <v>36</v>
      </c>
      <c r="X372" s="115">
        <v>0.0147</v>
      </c>
      <c r="Y372" s="115">
        <f>$X$372*$K$372</f>
        <v>1.7199</v>
      </c>
      <c r="Z372" s="115">
        <v>0</v>
      </c>
      <c r="AA372" s="116">
        <f>$Z$372*$K$372</f>
        <v>0</v>
      </c>
      <c r="AR372" s="79" t="s">
        <v>137</v>
      </c>
      <c r="AT372" s="79" t="s">
        <v>132</v>
      </c>
      <c r="AU372" s="79" t="s">
        <v>75</v>
      </c>
      <c r="AY372" s="6" t="s">
        <v>131</v>
      </c>
      <c r="BE372" s="117">
        <f>IF($U$372="základní",$N$372,0)</f>
        <v>0</v>
      </c>
      <c r="BF372" s="117">
        <f>IF($U$372="snížená",$N$372,0)</f>
        <v>0</v>
      </c>
      <c r="BG372" s="117">
        <f>IF($U$372="zákl. přenesená",$N$372,0)</f>
        <v>0</v>
      </c>
      <c r="BH372" s="117">
        <f>IF($U$372="sníž. přenesená",$N$372,0)</f>
        <v>0</v>
      </c>
      <c r="BI372" s="117">
        <f>IF($U$372="nulová",$N$372,0)</f>
        <v>0</v>
      </c>
      <c r="BJ372" s="79" t="s">
        <v>17</v>
      </c>
      <c r="BK372" s="117">
        <f>ROUND($L$372*$K$372,2)</f>
        <v>0</v>
      </c>
    </row>
    <row r="373" spans="2:47" s="6" customFormat="1" ht="80.25" customHeight="1">
      <c r="B373" s="20"/>
      <c r="F373" s="272" t="s">
        <v>450</v>
      </c>
      <c r="G373" s="228"/>
      <c r="H373" s="228"/>
      <c r="I373" s="228"/>
      <c r="J373" s="228"/>
      <c r="K373" s="228"/>
      <c r="L373" s="228"/>
      <c r="M373" s="228"/>
      <c r="N373" s="228"/>
      <c r="O373" s="228"/>
      <c r="P373" s="228"/>
      <c r="Q373" s="228"/>
      <c r="R373" s="228"/>
      <c r="S373" s="20"/>
      <c r="T373" s="44"/>
      <c r="AA373" s="45"/>
      <c r="AT373" s="6" t="s">
        <v>139</v>
      </c>
      <c r="AU373" s="6" t="s">
        <v>75</v>
      </c>
    </row>
    <row r="374" spans="2:47" s="6" customFormat="1" ht="50.25" customHeight="1">
      <c r="B374" s="20"/>
      <c r="F374" s="273" t="s">
        <v>451</v>
      </c>
      <c r="G374" s="228"/>
      <c r="H374" s="228"/>
      <c r="I374" s="228"/>
      <c r="J374" s="228"/>
      <c r="K374" s="228"/>
      <c r="L374" s="228"/>
      <c r="M374" s="228"/>
      <c r="N374" s="228"/>
      <c r="O374" s="228"/>
      <c r="P374" s="228"/>
      <c r="Q374" s="228"/>
      <c r="R374" s="228"/>
      <c r="S374" s="20"/>
      <c r="T374" s="44"/>
      <c r="AA374" s="45"/>
      <c r="AT374" s="6" t="s">
        <v>141</v>
      </c>
      <c r="AU374" s="6" t="s">
        <v>75</v>
      </c>
    </row>
    <row r="375" spans="2:51" s="6" customFormat="1" ht="15.75" customHeight="1">
      <c r="B375" s="118"/>
      <c r="E375" s="119"/>
      <c r="F375" s="274" t="s">
        <v>452</v>
      </c>
      <c r="G375" s="275"/>
      <c r="H375" s="275"/>
      <c r="I375" s="275"/>
      <c r="K375" s="119"/>
      <c r="N375" s="301"/>
      <c r="O375" s="301"/>
      <c r="P375" s="301"/>
      <c r="Q375" s="301"/>
      <c r="S375" s="118"/>
      <c r="T375" s="120"/>
      <c r="AA375" s="121"/>
      <c r="AT375" s="119" t="s">
        <v>143</v>
      </c>
      <c r="AU375" s="119" t="s">
        <v>75</v>
      </c>
      <c r="AV375" s="119" t="s">
        <v>17</v>
      </c>
      <c r="AW375" s="119" t="s">
        <v>99</v>
      </c>
      <c r="AX375" s="119" t="s">
        <v>66</v>
      </c>
      <c r="AY375" s="119" t="s">
        <v>131</v>
      </c>
    </row>
    <row r="376" spans="2:51" s="6" customFormat="1" ht="15.75" customHeight="1">
      <c r="B376" s="122"/>
      <c r="E376" s="123"/>
      <c r="F376" s="276" t="s">
        <v>453</v>
      </c>
      <c r="G376" s="277"/>
      <c r="H376" s="277"/>
      <c r="I376" s="277"/>
      <c r="K376" s="124">
        <v>117</v>
      </c>
      <c r="N376" s="301"/>
      <c r="O376" s="301"/>
      <c r="P376" s="301"/>
      <c r="Q376" s="301"/>
      <c r="S376" s="122"/>
      <c r="T376" s="125"/>
      <c r="AA376" s="126"/>
      <c r="AT376" s="123" t="s">
        <v>143</v>
      </c>
      <c r="AU376" s="123" t="s">
        <v>75</v>
      </c>
      <c r="AV376" s="123" t="s">
        <v>75</v>
      </c>
      <c r="AW376" s="123" t="s">
        <v>99</v>
      </c>
      <c r="AX376" s="123" t="s">
        <v>66</v>
      </c>
      <c r="AY376" s="123" t="s">
        <v>131</v>
      </c>
    </row>
    <row r="377" spans="2:51" s="6" customFormat="1" ht="15.75" customHeight="1">
      <c r="B377" s="127"/>
      <c r="E377" s="128"/>
      <c r="F377" s="278" t="s">
        <v>146</v>
      </c>
      <c r="G377" s="279"/>
      <c r="H377" s="279"/>
      <c r="I377" s="279"/>
      <c r="K377" s="129">
        <v>117</v>
      </c>
      <c r="N377" s="301"/>
      <c r="O377" s="301"/>
      <c r="P377" s="301"/>
      <c r="Q377" s="301"/>
      <c r="S377" s="127"/>
      <c r="T377" s="130"/>
      <c r="AA377" s="131"/>
      <c r="AT377" s="128" t="s">
        <v>143</v>
      </c>
      <c r="AU377" s="128" t="s">
        <v>75</v>
      </c>
      <c r="AV377" s="128" t="s">
        <v>137</v>
      </c>
      <c r="AW377" s="128" t="s">
        <v>99</v>
      </c>
      <c r="AX377" s="128" t="s">
        <v>17</v>
      </c>
      <c r="AY377" s="128" t="s">
        <v>131</v>
      </c>
    </row>
    <row r="378" spans="2:63" s="6" customFormat="1" ht="75" customHeight="1">
      <c r="B378" s="20"/>
      <c r="C378" s="108" t="s">
        <v>454</v>
      </c>
      <c r="D378" s="108" t="s">
        <v>132</v>
      </c>
      <c r="E378" s="109" t="s">
        <v>455</v>
      </c>
      <c r="F378" s="269" t="s">
        <v>456</v>
      </c>
      <c r="G378" s="270"/>
      <c r="H378" s="270"/>
      <c r="I378" s="270"/>
      <c r="J378" s="111" t="s">
        <v>149</v>
      </c>
      <c r="K378" s="112">
        <v>30</v>
      </c>
      <c r="L378" s="271"/>
      <c r="M378" s="270"/>
      <c r="N378" s="299">
        <f>ROUND($L$378*$K$378,2)</f>
        <v>0</v>
      </c>
      <c r="O378" s="300"/>
      <c r="P378" s="300"/>
      <c r="Q378" s="300"/>
      <c r="R378" s="110"/>
      <c r="S378" s="20"/>
      <c r="T378" s="113"/>
      <c r="U378" s="114" t="s">
        <v>36</v>
      </c>
      <c r="X378" s="115">
        <v>0.04686</v>
      </c>
      <c r="Y378" s="115">
        <f>$X$378*$K$378</f>
        <v>1.4058</v>
      </c>
      <c r="Z378" s="115">
        <v>0</v>
      </c>
      <c r="AA378" s="116">
        <f>$Z$378*$K$378</f>
        <v>0</v>
      </c>
      <c r="AR378" s="79" t="s">
        <v>137</v>
      </c>
      <c r="AT378" s="79" t="s">
        <v>132</v>
      </c>
      <c r="AU378" s="79" t="s">
        <v>75</v>
      </c>
      <c r="AY378" s="6" t="s">
        <v>131</v>
      </c>
      <c r="BE378" s="117">
        <f>IF($U$378="základní",$N$378,0)</f>
        <v>0</v>
      </c>
      <c r="BF378" s="117">
        <f>IF($U$378="snížená",$N$378,0)</f>
        <v>0</v>
      </c>
      <c r="BG378" s="117">
        <f>IF($U$378="zákl. přenesená",$N$378,0)</f>
        <v>0</v>
      </c>
      <c r="BH378" s="117">
        <f>IF($U$378="sníž. přenesená",$N$378,0)</f>
        <v>0</v>
      </c>
      <c r="BI378" s="117">
        <f>IF($U$378="nulová",$N$378,0)</f>
        <v>0</v>
      </c>
      <c r="BJ378" s="79" t="s">
        <v>17</v>
      </c>
      <c r="BK378" s="117">
        <f>ROUND($L$378*$K$378,2)</f>
        <v>0</v>
      </c>
    </row>
    <row r="379" spans="2:47" s="6" customFormat="1" ht="62.25" customHeight="1">
      <c r="B379" s="20"/>
      <c r="F379" s="272" t="s">
        <v>457</v>
      </c>
      <c r="G379" s="228"/>
      <c r="H379" s="228"/>
      <c r="I379" s="228"/>
      <c r="J379" s="228"/>
      <c r="K379" s="228"/>
      <c r="L379" s="228"/>
      <c r="M379" s="228"/>
      <c r="N379" s="228"/>
      <c r="O379" s="228"/>
      <c r="P379" s="228"/>
      <c r="Q379" s="228"/>
      <c r="R379" s="228"/>
      <c r="S379" s="20"/>
      <c r="T379" s="44"/>
      <c r="AA379" s="45"/>
      <c r="AT379" s="6" t="s">
        <v>139</v>
      </c>
      <c r="AU379" s="6" t="s">
        <v>75</v>
      </c>
    </row>
    <row r="380" spans="2:47" s="6" customFormat="1" ht="97.5" customHeight="1">
      <c r="B380" s="20"/>
      <c r="F380" s="273" t="s">
        <v>458</v>
      </c>
      <c r="G380" s="228"/>
      <c r="H380" s="228"/>
      <c r="I380" s="228"/>
      <c r="J380" s="228"/>
      <c r="K380" s="228"/>
      <c r="L380" s="228"/>
      <c r="M380" s="228"/>
      <c r="N380" s="228"/>
      <c r="O380" s="228"/>
      <c r="P380" s="228"/>
      <c r="Q380" s="228"/>
      <c r="R380" s="228"/>
      <c r="S380" s="20"/>
      <c r="T380" s="44"/>
      <c r="AA380" s="45"/>
      <c r="AT380" s="6" t="s">
        <v>141</v>
      </c>
      <c r="AU380" s="6" t="s">
        <v>75</v>
      </c>
    </row>
    <row r="381" spans="2:63" s="6" customFormat="1" ht="87" customHeight="1">
      <c r="B381" s="20"/>
      <c r="C381" s="108" t="s">
        <v>459</v>
      </c>
      <c r="D381" s="108" t="s">
        <v>132</v>
      </c>
      <c r="E381" s="109" t="s">
        <v>460</v>
      </c>
      <c r="F381" s="269" t="s">
        <v>461</v>
      </c>
      <c r="G381" s="270"/>
      <c r="H381" s="270"/>
      <c r="I381" s="270"/>
      <c r="J381" s="111" t="s">
        <v>160</v>
      </c>
      <c r="K381" s="112">
        <v>20</v>
      </c>
      <c r="L381" s="271"/>
      <c r="M381" s="270"/>
      <c r="N381" s="299">
        <f>ROUND($L$381*$K$381,2)</f>
        <v>0</v>
      </c>
      <c r="O381" s="300"/>
      <c r="P381" s="300"/>
      <c r="Q381" s="300"/>
      <c r="R381" s="110"/>
      <c r="S381" s="20"/>
      <c r="T381" s="113"/>
      <c r="U381" s="114" t="s">
        <v>36</v>
      </c>
      <c r="X381" s="115">
        <v>0</v>
      </c>
      <c r="Y381" s="115">
        <f>$X$381*$K$381</f>
        <v>0</v>
      </c>
      <c r="Z381" s="115">
        <v>1</v>
      </c>
      <c r="AA381" s="116">
        <f>$Z$381*$K$381</f>
        <v>20</v>
      </c>
      <c r="AR381" s="79" t="s">
        <v>137</v>
      </c>
      <c r="AT381" s="79" t="s">
        <v>132</v>
      </c>
      <c r="AU381" s="79" t="s">
        <v>75</v>
      </c>
      <c r="AY381" s="6" t="s">
        <v>131</v>
      </c>
      <c r="BE381" s="117">
        <f>IF($U$381="základní",$N$381,0)</f>
        <v>0</v>
      </c>
      <c r="BF381" s="117">
        <f>IF($U$381="snížená",$N$381,0)</f>
        <v>0</v>
      </c>
      <c r="BG381" s="117">
        <f>IF($U$381="zákl. přenesená",$N$381,0)</f>
        <v>0</v>
      </c>
      <c r="BH381" s="117">
        <f>IF($U$381="sníž. přenesená",$N$381,0)</f>
        <v>0</v>
      </c>
      <c r="BI381" s="117">
        <f>IF($U$381="nulová",$N$381,0)</f>
        <v>0</v>
      </c>
      <c r="BJ381" s="79" t="s">
        <v>17</v>
      </c>
      <c r="BK381" s="117">
        <f>ROUND($L$381*$K$381,2)</f>
        <v>0</v>
      </c>
    </row>
    <row r="382" spans="2:47" s="6" customFormat="1" ht="50.25" customHeight="1">
      <c r="B382" s="20"/>
      <c r="F382" s="272" t="s">
        <v>462</v>
      </c>
      <c r="G382" s="228"/>
      <c r="H382" s="228"/>
      <c r="I382" s="228"/>
      <c r="J382" s="228"/>
      <c r="K382" s="228"/>
      <c r="L382" s="228"/>
      <c r="M382" s="228"/>
      <c r="N382" s="228"/>
      <c r="O382" s="228"/>
      <c r="P382" s="228"/>
      <c r="Q382" s="228"/>
      <c r="R382" s="228"/>
      <c r="S382" s="20"/>
      <c r="T382" s="44"/>
      <c r="AA382" s="45"/>
      <c r="AT382" s="6" t="s">
        <v>139</v>
      </c>
      <c r="AU382" s="6" t="s">
        <v>75</v>
      </c>
    </row>
    <row r="383" spans="2:47" s="6" customFormat="1" ht="216" customHeight="1">
      <c r="B383" s="20"/>
      <c r="F383" s="273" t="s">
        <v>463</v>
      </c>
      <c r="G383" s="228"/>
      <c r="H383" s="228"/>
      <c r="I383" s="228"/>
      <c r="J383" s="228"/>
      <c r="K383" s="228"/>
      <c r="L383" s="228"/>
      <c r="M383" s="228"/>
      <c r="N383" s="228"/>
      <c r="O383" s="228"/>
      <c r="P383" s="228"/>
      <c r="Q383" s="228"/>
      <c r="R383" s="228"/>
      <c r="S383" s="20"/>
      <c r="T383" s="44"/>
      <c r="AA383" s="45"/>
      <c r="AT383" s="6" t="s">
        <v>141</v>
      </c>
      <c r="AU383" s="6" t="s">
        <v>75</v>
      </c>
    </row>
    <row r="384" spans="2:63" s="6" customFormat="1" ht="39" customHeight="1">
      <c r="B384" s="20"/>
      <c r="C384" s="108" t="s">
        <v>464</v>
      </c>
      <c r="D384" s="108" t="s">
        <v>132</v>
      </c>
      <c r="E384" s="109" t="s">
        <v>465</v>
      </c>
      <c r="F384" s="269" t="s">
        <v>466</v>
      </c>
      <c r="G384" s="270"/>
      <c r="H384" s="270"/>
      <c r="I384" s="270"/>
      <c r="J384" s="111" t="s">
        <v>160</v>
      </c>
      <c r="K384" s="112">
        <v>20</v>
      </c>
      <c r="L384" s="271"/>
      <c r="M384" s="270"/>
      <c r="N384" s="299">
        <f>ROUND($L$384*$K$384,2)</f>
        <v>0</v>
      </c>
      <c r="O384" s="300"/>
      <c r="P384" s="300"/>
      <c r="Q384" s="300"/>
      <c r="R384" s="110"/>
      <c r="S384" s="20"/>
      <c r="T384" s="113"/>
      <c r="U384" s="114" t="s">
        <v>36</v>
      </c>
      <c r="X384" s="115">
        <v>0.00637</v>
      </c>
      <c r="Y384" s="115">
        <f>$X$384*$K$384</f>
        <v>0.12739999999999999</v>
      </c>
      <c r="Z384" s="115">
        <v>0</v>
      </c>
      <c r="AA384" s="116">
        <f>$Z$384*$K$384</f>
        <v>0</v>
      </c>
      <c r="AR384" s="79" t="s">
        <v>137</v>
      </c>
      <c r="AT384" s="79" t="s">
        <v>132</v>
      </c>
      <c r="AU384" s="79" t="s">
        <v>75</v>
      </c>
      <c r="AY384" s="6" t="s">
        <v>131</v>
      </c>
      <c r="BE384" s="117">
        <f>IF($U$384="základní",$N$384,0)</f>
        <v>0</v>
      </c>
      <c r="BF384" s="117">
        <f>IF($U$384="snížená",$N$384,0)</f>
        <v>0</v>
      </c>
      <c r="BG384" s="117">
        <f>IF($U$384="zákl. přenesená",$N$384,0)</f>
        <v>0</v>
      </c>
      <c r="BH384" s="117">
        <f>IF($U$384="sníž. přenesená",$N$384,0)</f>
        <v>0</v>
      </c>
      <c r="BI384" s="117">
        <f>IF($U$384="nulová",$N$384,0)</f>
        <v>0</v>
      </c>
      <c r="BJ384" s="79" t="s">
        <v>17</v>
      </c>
      <c r="BK384" s="117">
        <f>ROUND($L$384*$K$384,2)</f>
        <v>0</v>
      </c>
    </row>
    <row r="385" spans="2:47" s="6" customFormat="1" ht="16.5" customHeight="1">
      <c r="B385" s="20"/>
      <c r="F385" s="272" t="s">
        <v>466</v>
      </c>
      <c r="G385" s="228"/>
      <c r="H385" s="228"/>
      <c r="I385" s="228"/>
      <c r="J385" s="228"/>
      <c r="K385" s="228"/>
      <c r="L385" s="228"/>
      <c r="M385" s="228"/>
      <c r="N385" s="228"/>
      <c r="O385" s="228"/>
      <c r="P385" s="228"/>
      <c r="Q385" s="228"/>
      <c r="R385" s="228"/>
      <c r="S385" s="20"/>
      <c r="T385" s="44"/>
      <c r="AA385" s="45"/>
      <c r="AT385" s="6" t="s">
        <v>139</v>
      </c>
      <c r="AU385" s="6" t="s">
        <v>75</v>
      </c>
    </row>
    <row r="386" spans="2:47" s="6" customFormat="1" ht="50.25" customHeight="1">
      <c r="B386" s="20"/>
      <c r="F386" s="273" t="s">
        <v>467</v>
      </c>
      <c r="G386" s="228"/>
      <c r="H386" s="228"/>
      <c r="I386" s="228"/>
      <c r="J386" s="228"/>
      <c r="K386" s="228"/>
      <c r="L386" s="228"/>
      <c r="M386" s="228"/>
      <c r="N386" s="228"/>
      <c r="O386" s="228"/>
      <c r="P386" s="228"/>
      <c r="Q386" s="228"/>
      <c r="R386" s="228"/>
      <c r="S386" s="20"/>
      <c r="T386" s="44"/>
      <c r="AA386" s="45"/>
      <c r="AT386" s="6" t="s">
        <v>141</v>
      </c>
      <c r="AU386" s="6" t="s">
        <v>75</v>
      </c>
    </row>
    <row r="387" spans="2:63" s="6" customFormat="1" ht="27" customHeight="1">
      <c r="B387" s="20"/>
      <c r="C387" s="108" t="s">
        <v>468</v>
      </c>
      <c r="D387" s="108" t="s">
        <v>132</v>
      </c>
      <c r="E387" s="109" t="s">
        <v>469</v>
      </c>
      <c r="F387" s="269" t="s">
        <v>470</v>
      </c>
      <c r="G387" s="270"/>
      <c r="H387" s="270"/>
      <c r="I387" s="270"/>
      <c r="J387" s="111" t="s">
        <v>160</v>
      </c>
      <c r="K387" s="112">
        <v>20</v>
      </c>
      <c r="L387" s="271"/>
      <c r="M387" s="270"/>
      <c r="N387" s="299">
        <f>ROUND($L$387*$K$387,2)</f>
        <v>0</v>
      </c>
      <c r="O387" s="300"/>
      <c r="P387" s="300"/>
      <c r="Q387" s="300"/>
      <c r="R387" s="110"/>
      <c r="S387" s="20"/>
      <c r="T387" s="113"/>
      <c r="U387" s="114" t="s">
        <v>36</v>
      </c>
      <c r="X387" s="115">
        <v>0</v>
      </c>
      <c r="Y387" s="115">
        <f>$X$387*$K$387</f>
        <v>0</v>
      </c>
      <c r="Z387" s="115">
        <v>1</v>
      </c>
      <c r="AA387" s="116">
        <f>$Z$387*$K$387</f>
        <v>20</v>
      </c>
      <c r="AR387" s="79" t="s">
        <v>137</v>
      </c>
      <c r="AT387" s="79" t="s">
        <v>132</v>
      </c>
      <c r="AU387" s="79" t="s">
        <v>75</v>
      </c>
      <c r="AY387" s="6" t="s">
        <v>131</v>
      </c>
      <c r="BE387" s="117">
        <f>IF($U$387="základní",$N$387,0)</f>
        <v>0</v>
      </c>
      <c r="BF387" s="117">
        <f>IF($U$387="snížená",$N$387,0)</f>
        <v>0</v>
      </c>
      <c r="BG387" s="117">
        <f>IF($U$387="zákl. přenesená",$N$387,0)</f>
        <v>0</v>
      </c>
      <c r="BH387" s="117">
        <f>IF($U$387="sníž. přenesená",$N$387,0)</f>
        <v>0</v>
      </c>
      <c r="BI387" s="117">
        <f>IF($U$387="nulová",$N$387,0)</f>
        <v>0</v>
      </c>
      <c r="BJ387" s="79" t="s">
        <v>17</v>
      </c>
      <c r="BK387" s="117">
        <f>ROUND($L$387*$K$387,2)</f>
        <v>0</v>
      </c>
    </row>
    <row r="388" spans="2:47" s="6" customFormat="1" ht="16.5" customHeight="1">
      <c r="B388" s="20"/>
      <c r="F388" s="272" t="s">
        <v>470</v>
      </c>
      <c r="G388" s="228"/>
      <c r="H388" s="228"/>
      <c r="I388" s="228"/>
      <c r="J388" s="228"/>
      <c r="K388" s="228"/>
      <c r="L388" s="228"/>
      <c r="M388" s="228"/>
      <c r="N388" s="228"/>
      <c r="O388" s="228"/>
      <c r="P388" s="228"/>
      <c r="Q388" s="228"/>
      <c r="R388" s="228"/>
      <c r="S388" s="20"/>
      <c r="T388" s="44"/>
      <c r="AA388" s="45"/>
      <c r="AT388" s="6" t="s">
        <v>139</v>
      </c>
      <c r="AU388" s="6" t="s">
        <v>75</v>
      </c>
    </row>
    <row r="389" spans="2:47" s="6" customFormat="1" ht="50.25" customHeight="1">
      <c r="B389" s="20"/>
      <c r="F389" s="273" t="s">
        <v>467</v>
      </c>
      <c r="G389" s="228"/>
      <c r="H389" s="228"/>
      <c r="I389" s="228"/>
      <c r="J389" s="228"/>
      <c r="K389" s="228"/>
      <c r="L389" s="228"/>
      <c r="M389" s="228"/>
      <c r="N389" s="228"/>
      <c r="O389" s="228"/>
      <c r="P389" s="228"/>
      <c r="Q389" s="228"/>
      <c r="R389" s="228"/>
      <c r="S389" s="20"/>
      <c r="T389" s="44"/>
      <c r="AA389" s="45"/>
      <c r="AT389" s="6" t="s">
        <v>141</v>
      </c>
      <c r="AU389" s="6" t="s">
        <v>75</v>
      </c>
    </row>
    <row r="390" spans="2:63" s="6" customFormat="1" ht="51" customHeight="1">
      <c r="B390" s="20"/>
      <c r="C390" s="108" t="s">
        <v>471</v>
      </c>
      <c r="D390" s="108" t="s">
        <v>132</v>
      </c>
      <c r="E390" s="109" t="s">
        <v>472</v>
      </c>
      <c r="F390" s="269" t="s">
        <v>473</v>
      </c>
      <c r="G390" s="270"/>
      <c r="H390" s="270"/>
      <c r="I390" s="270"/>
      <c r="J390" s="111" t="s">
        <v>160</v>
      </c>
      <c r="K390" s="112">
        <v>20</v>
      </c>
      <c r="L390" s="271"/>
      <c r="M390" s="270"/>
      <c r="N390" s="299">
        <f>ROUND($L$390*$K$390,2)</f>
        <v>0</v>
      </c>
      <c r="O390" s="300"/>
      <c r="P390" s="300"/>
      <c r="Q390" s="300"/>
      <c r="R390" s="110"/>
      <c r="S390" s="20"/>
      <c r="T390" s="113"/>
      <c r="U390" s="114" t="s">
        <v>36</v>
      </c>
      <c r="X390" s="115">
        <v>0</v>
      </c>
      <c r="Y390" s="115">
        <f>$X$390*$K$390</f>
        <v>0</v>
      </c>
      <c r="Z390" s="115">
        <v>1</v>
      </c>
      <c r="AA390" s="116">
        <f>$Z$390*$K$390</f>
        <v>20</v>
      </c>
      <c r="AR390" s="79" t="s">
        <v>137</v>
      </c>
      <c r="AT390" s="79" t="s">
        <v>132</v>
      </c>
      <c r="AU390" s="79" t="s">
        <v>75</v>
      </c>
      <c r="AY390" s="6" t="s">
        <v>131</v>
      </c>
      <c r="BE390" s="117">
        <f>IF($U$390="základní",$N$390,0)</f>
        <v>0</v>
      </c>
      <c r="BF390" s="117">
        <f>IF($U$390="snížená",$N$390,0)</f>
        <v>0</v>
      </c>
      <c r="BG390" s="117">
        <f>IF($U$390="zákl. přenesená",$N$390,0)</f>
        <v>0</v>
      </c>
      <c r="BH390" s="117">
        <f>IF($U$390="sníž. přenesená",$N$390,0)</f>
        <v>0</v>
      </c>
      <c r="BI390" s="117">
        <f>IF($U$390="nulová",$N$390,0)</f>
        <v>0</v>
      </c>
      <c r="BJ390" s="79" t="s">
        <v>17</v>
      </c>
      <c r="BK390" s="117">
        <f>ROUND($L$390*$K$390,2)</f>
        <v>0</v>
      </c>
    </row>
    <row r="391" spans="2:47" s="6" customFormat="1" ht="38.25" customHeight="1">
      <c r="B391" s="20"/>
      <c r="F391" s="272" t="s">
        <v>474</v>
      </c>
      <c r="G391" s="228"/>
      <c r="H391" s="228"/>
      <c r="I391" s="228"/>
      <c r="J391" s="228"/>
      <c r="K391" s="228"/>
      <c r="L391" s="228"/>
      <c r="M391" s="228"/>
      <c r="N391" s="228"/>
      <c r="O391" s="228"/>
      <c r="P391" s="228"/>
      <c r="Q391" s="228"/>
      <c r="R391" s="228"/>
      <c r="S391" s="20"/>
      <c r="T391" s="44"/>
      <c r="AA391" s="45"/>
      <c r="AT391" s="6" t="s">
        <v>139</v>
      </c>
      <c r="AU391" s="6" t="s">
        <v>75</v>
      </c>
    </row>
    <row r="392" spans="2:47" s="6" customFormat="1" ht="85.5" customHeight="1">
      <c r="B392" s="20"/>
      <c r="F392" s="273" t="s">
        <v>475</v>
      </c>
      <c r="G392" s="228"/>
      <c r="H392" s="228"/>
      <c r="I392" s="228"/>
      <c r="J392" s="228"/>
      <c r="K392" s="228"/>
      <c r="L392" s="228"/>
      <c r="M392" s="228"/>
      <c r="N392" s="228"/>
      <c r="O392" s="228"/>
      <c r="P392" s="228"/>
      <c r="Q392" s="228"/>
      <c r="R392" s="228"/>
      <c r="S392" s="20"/>
      <c r="T392" s="44"/>
      <c r="AA392" s="45"/>
      <c r="AT392" s="6" t="s">
        <v>141</v>
      </c>
      <c r="AU392" s="6" t="s">
        <v>75</v>
      </c>
    </row>
    <row r="393" spans="2:63" s="6" customFormat="1" ht="51" customHeight="1">
      <c r="B393" s="20"/>
      <c r="C393" s="108" t="s">
        <v>476</v>
      </c>
      <c r="D393" s="108" t="s">
        <v>132</v>
      </c>
      <c r="E393" s="109" t="s">
        <v>477</v>
      </c>
      <c r="F393" s="269" t="s">
        <v>478</v>
      </c>
      <c r="G393" s="270"/>
      <c r="H393" s="270"/>
      <c r="I393" s="270"/>
      <c r="J393" s="111" t="s">
        <v>479</v>
      </c>
      <c r="K393" s="112">
        <v>180</v>
      </c>
      <c r="L393" s="271"/>
      <c r="M393" s="270"/>
      <c r="N393" s="299">
        <f>ROUND($L$393*$K$393,2)</f>
        <v>0</v>
      </c>
      <c r="O393" s="300"/>
      <c r="P393" s="300"/>
      <c r="Q393" s="300"/>
      <c r="R393" s="110"/>
      <c r="S393" s="20"/>
      <c r="T393" s="113"/>
      <c r="U393" s="114" t="s">
        <v>36</v>
      </c>
      <c r="X393" s="115">
        <v>0</v>
      </c>
      <c r="Y393" s="115">
        <f>$X$393*$K$393</f>
        <v>0</v>
      </c>
      <c r="Z393" s="115">
        <v>0</v>
      </c>
      <c r="AA393" s="116">
        <f>$Z$393*$K$393</f>
        <v>0</v>
      </c>
      <c r="AR393" s="79" t="s">
        <v>137</v>
      </c>
      <c r="AT393" s="79" t="s">
        <v>132</v>
      </c>
      <c r="AU393" s="79" t="s">
        <v>75</v>
      </c>
      <c r="AY393" s="6" t="s">
        <v>131</v>
      </c>
      <c r="BE393" s="117">
        <f>IF($U$393="základní",$N$393,0)</f>
        <v>0</v>
      </c>
      <c r="BF393" s="117">
        <f>IF($U$393="snížená",$N$393,0)</f>
        <v>0</v>
      </c>
      <c r="BG393" s="117">
        <f>IF($U$393="zákl. přenesená",$N$393,0)</f>
        <v>0</v>
      </c>
      <c r="BH393" s="117">
        <f>IF($U$393="sníž. přenesená",$N$393,0)</f>
        <v>0</v>
      </c>
      <c r="BI393" s="117">
        <f>IF($U$393="nulová",$N$393,0)</f>
        <v>0</v>
      </c>
      <c r="BJ393" s="79" t="s">
        <v>17</v>
      </c>
      <c r="BK393" s="117">
        <f>ROUND($L$393*$K$393,2)</f>
        <v>0</v>
      </c>
    </row>
    <row r="394" spans="2:47" s="6" customFormat="1" ht="50.25" customHeight="1">
      <c r="B394" s="20"/>
      <c r="F394" s="272" t="s">
        <v>480</v>
      </c>
      <c r="G394" s="228"/>
      <c r="H394" s="228"/>
      <c r="I394" s="228"/>
      <c r="J394" s="228"/>
      <c r="K394" s="228"/>
      <c r="L394" s="228"/>
      <c r="M394" s="228"/>
      <c r="N394" s="228"/>
      <c r="O394" s="228"/>
      <c r="P394" s="228"/>
      <c r="Q394" s="228"/>
      <c r="R394" s="228"/>
      <c r="S394" s="20"/>
      <c r="T394" s="44"/>
      <c r="AA394" s="45"/>
      <c r="AT394" s="6" t="s">
        <v>139</v>
      </c>
      <c r="AU394" s="6" t="s">
        <v>75</v>
      </c>
    </row>
    <row r="395" spans="2:47" s="6" customFormat="1" ht="121.5" customHeight="1">
      <c r="B395" s="20"/>
      <c r="F395" s="273" t="s">
        <v>481</v>
      </c>
      <c r="G395" s="228"/>
      <c r="H395" s="228"/>
      <c r="I395" s="228"/>
      <c r="J395" s="228"/>
      <c r="K395" s="228"/>
      <c r="L395" s="228"/>
      <c r="M395" s="228"/>
      <c r="N395" s="228"/>
      <c r="O395" s="228"/>
      <c r="P395" s="228"/>
      <c r="Q395" s="228"/>
      <c r="R395" s="228"/>
      <c r="S395" s="20"/>
      <c r="T395" s="44"/>
      <c r="AA395" s="45"/>
      <c r="AT395" s="6" t="s">
        <v>141</v>
      </c>
      <c r="AU395" s="6" t="s">
        <v>75</v>
      </c>
    </row>
    <row r="396" spans="2:63" s="6" customFormat="1" ht="39" customHeight="1">
      <c r="B396" s="20"/>
      <c r="C396" s="108" t="s">
        <v>482</v>
      </c>
      <c r="D396" s="108" t="s">
        <v>132</v>
      </c>
      <c r="E396" s="109" t="s">
        <v>483</v>
      </c>
      <c r="F396" s="269" t="s">
        <v>484</v>
      </c>
      <c r="G396" s="270"/>
      <c r="H396" s="270"/>
      <c r="I396" s="270"/>
      <c r="J396" s="111" t="s">
        <v>149</v>
      </c>
      <c r="K396" s="112">
        <v>100</v>
      </c>
      <c r="L396" s="271"/>
      <c r="M396" s="270"/>
      <c r="N396" s="299">
        <f>ROUND($L$396*$K$396,2)</f>
        <v>0</v>
      </c>
      <c r="O396" s="300"/>
      <c r="P396" s="300"/>
      <c r="Q396" s="300"/>
      <c r="R396" s="110" t="s">
        <v>136</v>
      </c>
      <c r="S396" s="20"/>
      <c r="T396" s="113"/>
      <c r="U396" s="114" t="s">
        <v>36</v>
      </c>
      <c r="X396" s="115">
        <v>0.00013</v>
      </c>
      <c r="Y396" s="115">
        <f>$X$396*$K$396</f>
        <v>0.013</v>
      </c>
      <c r="Z396" s="115">
        <v>0</v>
      </c>
      <c r="AA396" s="116">
        <f>$Z$396*$K$396</f>
        <v>0</v>
      </c>
      <c r="AR396" s="79" t="s">
        <v>137</v>
      </c>
      <c r="AT396" s="79" t="s">
        <v>132</v>
      </c>
      <c r="AU396" s="79" t="s">
        <v>75</v>
      </c>
      <c r="AY396" s="6" t="s">
        <v>131</v>
      </c>
      <c r="BE396" s="117">
        <f>IF($U$396="základní",$N$396,0)</f>
        <v>0</v>
      </c>
      <c r="BF396" s="117">
        <f>IF($U$396="snížená",$N$396,0)</f>
        <v>0</v>
      </c>
      <c r="BG396" s="117">
        <f>IF($U$396="zákl. přenesená",$N$396,0)</f>
        <v>0</v>
      </c>
      <c r="BH396" s="117">
        <f>IF($U$396="sníž. přenesená",$N$396,0)</f>
        <v>0</v>
      </c>
      <c r="BI396" s="117">
        <f>IF($U$396="nulová",$N$396,0)</f>
        <v>0</v>
      </c>
      <c r="BJ396" s="79" t="s">
        <v>17</v>
      </c>
      <c r="BK396" s="117">
        <f>ROUND($L$396*$K$396,2)</f>
        <v>0</v>
      </c>
    </row>
    <row r="397" spans="2:47" s="6" customFormat="1" ht="16.5" customHeight="1">
      <c r="B397" s="20"/>
      <c r="F397" s="272" t="s">
        <v>485</v>
      </c>
      <c r="G397" s="228"/>
      <c r="H397" s="228"/>
      <c r="I397" s="228"/>
      <c r="J397" s="228"/>
      <c r="K397" s="228"/>
      <c r="L397" s="228"/>
      <c r="M397" s="228"/>
      <c r="N397" s="228"/>
      <c r="O397" s="228"/>
      <c r="P397" s="228"/>
      <c r="Q397" s="228"/>
      <c r="R397" s="228"/>
      <c r="S397" s="20"/>
      <c r="T397" s="44"/>
      <c r="AA397" s="45"/>
      <c r="AT397" s="6" t="s">
        <v>139</v>
      </c>
      <c r="AU397" s="6" t="s">
        <v>75</v>
      </c>
    </row>
    <row r="398" spans="2:47" s="6" customFormat="1" ht="62.25" customHeight="1">
      <c r="B398" s="20"/>
      <c r="F398" s="273" t="s">
        <v>486</v>
      </c>
      <c r="G398" s="228"/>
      <c r="H398" s="228"/>
      <c r="I398" s="228"/>
      <c r="J398" s="228"/>
      <c r="K398" s="228"/>
      <c r="L398" s="228"/>
      <c r="M398" s="228"/>
      <c r="N398" s="228"/>
      <c r="O398" s="228"/>
      <c r="P398" s="228"/>
      <c r="Q398" s="228"/>
      <c r="R398" s="228"/>
      <c r="S398" s="20"/>
      <c r="T398" s="44"/>
      <c r="AA398" s="45"/>
      <c r="AT398" s="6" t="s">
        <v>141</v>
      </c>
      <c r="AU398" s="6" t="s">
        <v>75</v>
      </c>
    </row>
    <row r="399" spans="2:63" s="6" customFormat="1" ht="27" customHeight="1">
      <c r="B399" s="20"/>
      <c r="C399" s="108" t="s">
        <v>487</v>
      </c>
      <c r="D399" s="108" t="s">
        <v>132</v>
      </c>
      <c r="E399" s="109" t="s">
        <v>488</v>
      </c>
      <c r="F399" s="269" t="s">
        <v>489</v>
      </c>
      <c r="G399" s="270"/>
      <c r="H399" s="270"/>
      <c r="I399" s="270"/>
      <c r="J399" s="111" t="s">
        <v>160</v>
      </c>
      <c r="K399" s="112">
        <v>200</v>
      </c>
      <c r="L399" s="271"/>
      <c r="M399" s="270"/>
      <c r="N399" s="299">
        <f>ROUND($L$399*$K$399,2)</f>
        <v>0</v>
      </c>
      <c r="O399" s="300"/>
      <c r="P399" s="300"/>
      <c r="Q399" s="300"/>
      <c r="R399" s="110"/>
      <c r="S399" s="20"/>
      <c r="T399" s="113"/>
      <c r="U399" s="114" t="s">
        <v>36</v>
      </c>
      <c r="X399" s="115">
        <v>4E-05</v>
      </c>
      <c r="Y399" s="115">
        <f>$X$399*$K$399</f>
        <v>0.008</v>
      </c>
      <c r="Z399" s="115">
        <v>0</v>
      </c>
      <c r="AA399" s="116">
        <f>$Z$399*$K$399</f>
        <v>0</v>
      </c>
      <c r="AR399" s="79" t="s">
        <v>137</v>
      </c>
      <c r="AT399" s="79" t="s">
        <v>132</v>
      </c>
      <c r="AU399" s="79" t="s">
        <v>75</v>
      </c>
      <c r="AY399" s="6" t="s">
        <v>131</v>
      </c>
      <c r="BE399" s="117">
        <f>IF($U$399="základní",$N$399,0)</f>
        <v>0</v>
      </c>
      <c r="BF399" s="117">
        <f>IF($U$399="snížená",$N$399,0)</f>
        <v>0</v>
      </c>
      <c r="BG399" s="117">
        <f>IF($U$399="zákl. přenesená",$N$399,0)</f>
        <v>0</v>
      </c>
      <c r="BH399" s="117">
        <f>IF($U$399="sníž. přenesená",$N$399,0)</f>
        <v>0</v>
      </c>
      <c r="BI399" s="117">
        <f>IF($U$399="nulová",$N$399,0)</f>
        <v>0</v>
      </c>
      <c r="BJ399" s="79" t="s">
        <v>17</v>
      </c>
      <c r="BK399" s="117">
        <f>ROUND($L$399*$K$399,2)</f>
        <v>0</v>
      </c>
    </row>
    <row r="400" spans="2:47" s="6" customFormat="1" ht="38.25" customHeight="1">
      <c r="B400" s="20"/>
      <c r="F400" s="272" t="s">
        <v>490</v>
      </c>
      <c r="G400" s="228"/>
      <c r="H400" s="228"/>
      <c r="I400" s="228"/>
      <c r="J400" s="228"/>
      <c r="K400" s="228"/>
      <c r="L400" s="228"/>
      <c r="M400" s="228"/>
      <c r="N400" s="228"/>
      <c r="O400" s="228"/>
      <c r="P400" s="228"/>
      <c r="Q400" s="228"/>
      <c r="R400" s="228"/>
      <c r="S400" s="20"/>
      <c r="T400" s="44"/>
      <c r="AA400" s="45"/>
      <c r="AT400" s="6" t="s">
        <v>139</v>
      </c>
      <c r="AU400" s="6" t="s">
        <v>75</v>
      </c>
    </row>
    <row r="401" spans="2:63" s="99" customFormat="1" ht="30.75" customHeight="1">
      <c r="B401" s="100"/>
      <c r="D401" s="107" t="s">
        <v>104</v>
      </c>
      <c r="N401" s="298">
        <f>$BK$401</f>
        <v>0</v>
      </c>
      <c r="O401" s="297"/>
      <c r="P401" s="297"/>
      <c r="Q401" s="297"/>
      <c r="S401" s="100"/>
      <c r="T401" s="103"/>
      <c r="W401" s="104">
        <f>SUM($W$402:$W$438)</f>
        <v>0</v>
      </c>
      <c r="Y401" s="104">
        <f>SUM($Y$402:$Y$438)</f>
        <v>0</v>
      </c>
      <c r="AA401" s="105">
        <f>SUM($AA$402:$AA$438)</f>
        <v>0</v>
      </c>
      <c r="AR401" s="102" t="s">
        <v>17</v>
      </c>
      <c r="AT401" s="102" t="s">
        <v>65</v>
      </c>
      <c r="AU401" s="102" t="s">
        <v>17</v>
      </c>
      <c r="AY401" s="102" t="s">
        <v>131</v>
      </c>
      <c r="BK401" s="106">
        <f>SUM($BK$402:$BK$438)</f>
        <v>0</v>
      </c>
    </row>
    <row r="402" spans="2:63" s="6" customFormat="1" ht="15.75" customHeight="1">
      <c r="B402" s="20"/>
      <c r="C402" s="108" t="s">
        <v>491</v>
      </c>
      <c r="D402" s="108" t="s">
        <v>132</v>
      </c>
      <c r="E402" s="109" t="s">
        <v>492</v>
      </c>
      <c r="F402" s="269" t="s">
        <v>493</v>
      </c>
      <c r="G402" s="270"/>
      <c r="H402" s="270"/>
      <c r="I402" s="270"/>
      <c r="J402" s="111" t="s">
        <v>494</v>
      </c>
      <c r="K402" s="112">
        <v>73</v>
      </c>
      <c r="L402" s="271"/>
      <c r="M402" s="270"/>
      <c r="N402" s="299">
        <f>ROUND($L$402*$K$402,2)</f>
        <v>0</v>
      </c>
      <c r="O402" s="300"/>
      <c r="P402" s="300"/>
      <c r="Q402" s="300"/>
      <c r="R402" s="110" t="s">
        <v>136</v>
      </c>
      <c r="S402" s="20"/>
      <c r="T402" s="113"/>
      <c r="U402" s="114" t="s">
        <v>36</v>
      </c>
      <c r="X402" s="115">
        <v>0</v>
      </c>
      <c r="Y402" s="115">
        <f>$X$402*$K$402</f>
        <v>0</v>
      </c>
      <c r="Z402" s="115">
        <v>0</v>
      </c>
      <c r="AA402" s="116">
        <f>$Z$402*$K$402</f>
        <v>0</v>
      </c>
      <c r="AR402" s="79" t="s">
        <v>137</v>
      </c>
      <c r="AT402" s="79" t="s">
        <v>132</v>
      </c>
      <c r="AU402" s="79" t="s">
        <v>75</v>
      </c>
      <c r="AY402" s="6" t="s">
        <v>131</v>
      </c>
      <c r="BE402" s="117">
        <f>IF($U$402="základní",$N$402,0)</f>
        <v>0</v>
      </c>
      <c r="BF402" s="117">
        <f>IF($U$402="snížená",$N$402,0)</f>
        <v>0</v>
      </c>
      <c r="BG402" s="117">
        <f>IF($U$402="zákl. přenesená",$N$402,0)</f>
        <v>0</v>
      </c>
      <c r="BH402" s="117">
        <f>IF($U$402="sníž. přenesená",$N$402,0)</f>
        <v>0</v>
      </c>
      <c r="BI402" s="117">
        <f>IF($U$402="nulová",$N$402,0)</f>
        <v>0</v>
      </c>
      <c r="BJ402" s="79" t="s">
        <v>17</v>
      </c>
      <c r="BK402" s="117">
        <f>ROUND($L$402*$K$402,2)</f>
        <v>0</v>
      </c>
    </row>
    <row r="403" spans="2:47" s="6" customFormat="1" ht="16.5" customHeight="1">
      <c r="B403" s="20"/>
      <c r="F403" s="272" t="s">
        <v>495</v>
      </c>
      <c r="G403" s="228"/>
      <c r="H403" s="228"/>
      <c r="I403" s="228"/>
      <c r="J403" s="228"/>
      <c r="K403" s="228"/>
      <c r="L403" s="228"/>
      <c r="M403" s="228"/>
      <c r="N403" s="228"/>
      <c r="O403" s="228"/>
      <c r="P403" s="228"/>
      <c r="Q403" s="228"/>
      <c r="R403" s="228"/>
      <c r="S403" s="20"/>
      <c r="T403" s="44"/>
      <c r="AA403" s="45"/>
      <c r="AT403" s="6" t="s">
        <v>139</v>
      </c>
      <c r="AU403" s="6" t="s">
        <v>75</v>
      </c>
    </row>
    <row r="404" spans="2:51" s="6" customFormat="1" ht="27" customHeight="1">
      <c r="B404" s="118"/>
      <c r="E404" s="119"/>
      <c r="F404" s="274" t="s">
        <v>496</v>
      </c>
      <c r="G404" s="275"/>
      <c r="H404" s="275"/>
      <c r="I404" s="275"/>
      <c r="K404" s="119"/>
      <c r="N404" s="301"/>
      <c r="O404" s="301"/>
      <c r="P404" s="301"/>
      <c r="Q404" s="301"/>
      <c r="S404" s="118"/>
      <c r="T404" s="120"/>
      <c r="AA404" s="121"/>
      <c r="AT404" s="119" t="s">
        <v>143</v>
      </c>
      <c r="AU404" s="119" t="s">
        <v>75</v>
      </c>
      <c r="AV404" s="119" t="s">
        <v>17</v>
      </c>
      <c r="AW404" s="119" t="s">
        <v>99</v>
      </c>
      <c r="AX404" s="119" t="s">
        <v>66</v>
      </c>
      <c r="AY404" s="119" t="s">
        <v>131</v>
      </c>
    </row>
    <row r="405" spans="2:51" s="6" customFormat="1" ht="15.75" customHeight="1">
      <c r="B405" s="122"/>
      <c r="E405" s="123"/>
      <c r="F405" s="276" t="s">
        <v>497</v>
      </c>
      <c r="G405" s="277"/>
      <c r="H405" s="277"/>
      <c r="I405" s="277"/>
      <c r="K405" s="124">
        <v>73</v>
      </c>
      <c r="N405" s="301"/>
      <c r="O405" s="301"/>
      <c r="P405" s="301"/>
      <c r="Q405" s="301"/>
      <c r="S405" s="122"/>
      <c r="T405" s="125"/>
      <c r="AA405" s="126"/>
      <c r="AT405" s="123" t="s">
        <v>143</v>
      </c>
      <c r="AU405" s="123" t="s">
        <v>75</v>
      </c>
      <c r="AV405" s="123" t="s">
        <v>75</v>
      </c>
      <c r="AW405" s="123" t="s">
        <v>99</v>
      </c>
      <c r="AX405" s="123" t="s">
        <v>66</v>
      </c>
      <c r="AY405" s="123" t="s">
        <v>131</v>
      </c>
    </row>
    <row r="406" spans="2:51" s="6" customFormat="1" ht="15.75" customHeight="1">
      <c r="B406" s="127"/>
      <c r="E406" s="128"/>
      <c r="F406" s="278" t="s">
        <v>146</v>
      </c>
      <c r="G406" s="279"/>
      <c r="H406" s="279"/>
      <c r="I406" s="279"/>
      <c r="K406" s="129">
        <v>73</v>
      </c>
      <c r="N406" s="301"/>
      <c r="O406" s="301"/>
      <c r="P406" s="301"/>
      <c r="Q406" s="301"/>
      <c r="S406" s="127"/>
      <c r="T406" s="130"/>
      <c r="AA406" s="131"/>
      <c r="AT406" s="128" t="s">
        <v>143</v>
      </c>
      <c r="AU406" s="128" t="s">
        <v>75</v>
      </c>
      <c r="AV406" s="128" t="s">
        <v>137</v>
      </c>
      <c r="AW406" s="128" t="s">
        <v>99</v>
      </c>
      <c r="AX406" s="128" t="s">
        <v>17</v>
      </c>
      <c r="AY406" s="128" t="s">
        <v>131</v>
      </c>
    </row>
    <row r="407" spans="2:63" s="6" customFormat="1" ht="27" customHeight="1">
      <c r="B407" s="20"/>
      <c r="C407" s="108" t="s">
        <v>498</v>
      </c>
      <c r="D407" s="108" t="s">
        <v>132</v>
      </c>
      <c r="E407" s="109" t="s">
        <v>499</v>
      </c>
      <c r="F407" s="269" t="s">
        <v>500</v>
      </c>
      <c r="G407" s="270"/>
      <c r="H407" s="270"/>
      <c r="I407" s="270"/>
      <c r="J407" s="111" t="s">
        <v>494</v>
      </c>
      <c r="K407" s="112">
        <v>73</v>
      </c>
      <c r="L407" s="271"/>
      <c r="M407" s="270"/>
      <c r="N407" s="299">
        <f>ROUND($L$407*$K$407,2)</f>
        <v>0</v>
      </c>
      <c r="O407" s="300"/>
      <c r="P407" s="300"/>
      <c r="Q407" s="300"/>
      <c r="R407" s="110" t="s">
        <v>136</v>
      </c>
      <c r="S407" s="20"/>
      <c r="T407" s="113"/>
      <c r="U407" s="114" t="s">
        <v>36</v>
      </c>
      <c r="X407" s="115">
        <v>0</v>
      </c>
      <c r="Y407" s="115">
        <f>$X$407*$K$407</f>
        <v>0</v>
      </c>
      <c r="Z407" s="115">
        <v>0</v>
      </c>
      <c r="AA407" s="116">
        <f>$Z$407*$K$407</f>
        <v>0</v>
      </c>
      <c r="AR407" s="79" t="s">
        <v>137</v>
      </c>
      <c r="AT407" s="79" t="s">
        <v>132</v>
      </c>
      <c r="AU407" s="79" t="s">
        <v>75</v>
      </c>
      <c r="AY407" s="6" t="s">
        <v>131</v>
      </c>
      <c r="BE407" s="117">
        <f>IF($U$407="základní",$N$407,0)</f>
        <v>0</v>
      </c>
      <c r="BF407" s="117">
        <f>IF($U$407="snížená",$N$407,0)</f>
        <v>0</v>
      </c>
      <c r="BG407" s="117">
        <f>IF($U$407="zákl. přenesená",$N$407,0)</f>
        <v>0</v>
      </c>
      <c r="BH407" s="117">
        <f>IF($U$407="sníž. přenesená",$N$407,0)</f>
        <v>0</v>
      </c>
      <c r="BI407" s="117">
        <f>IF($U$407="nulová",$N$407,0)</f>
        <v>0</v>
      </c>
      <c r="BJ407" s="79" t="s">
        <v>17</v>
      </c>
      <c r="BK407" s="117">
        <f>ROUND($L$407*$K$407,2)</f>
        <v>0</v>
      </c>
    </row>
    <row r="408" spans="2:47" s="6" customFormat="1" ht="16.5" customHeight="1">
      <c r="B408" s="20"/>
      <c r="F408" s="272" t="s">
        <v>501</v>
      </c>
      <c r="G408" s="228"/>
      <c r="H408" s="228"/>
      <c r="I408" s="228"/>
      <c r="J408" s="228"/>
      <c r="K408" s="228"/>
      <c r="L408" s="228"/>
      <c r="M408" s="228"/>
      <c r="N408" s="228"/>
      <c r="O408" s="228"/>
      <c r="P408" s="228"/>
      <c r="Q408" s="228"/>
      <c r="R408" s="228"/>
      <c r="S408" s="20"/>
      <c r="T408" s="44"/>
      <c r="AA408" s="45"/>
      <c r="AT408" s="6" t="s">
        <v>139</v>
      </c>
      <c r="AU408" s="6" t="s">
        <v>75</v>
      </c>
    </row>
    <row r="409" spans="2:51" s="6" customFormat="1" ht="27" customHeight="1">
      <c r="B409" s="118"/>
      <c r="E409" s="119"/>
      <c r="F409" s="274" t="s">
        <v>502</v>
      </c>
      <c r="G409" s="275"/>
      <c r="H409" s="275"/>
      <c r="I409" s="275"/>
      <c r="K409" s="119"/>
      <c r="N409" s="301"/>
      <c r="O409" s="301"/>
      <c r="P409" s="301"/>
      <c r="Q409" s="301"/>
      <c r="S409" s="118"/>
      <c r="T409" s="120"/>
      <c r="AA409" s="121"/>
      <c r="AT409" s="119" t="s">
        <v>143</v>
      </c>
      <c r="AU409" s="119" t="s">
        <v>75</v>
      </c>
      <c r="AV409" s="119" t="s">
        <v>17</v>
      </c>
      <c r="AW409" s="119" t="s">
        <v>99</v>
      </c>
      <c r="AX409" s="119" t="s">
        <v>66</v>
      </c>
      <c r="AY409" s="119" t="s">
        <v>131</v>
      </c>
    </row>
    <row r="410" spans="2:51" s="6" customFormat="1" ht="15.75" customHeight="1">
      <c r="B410" s="122"/>
      <c r="E410" s="123"/>
      <c r="F410" s="276" t="s">
        <v>497</v>
      </c>
      <c r="G410" s="277"/>
      <c r="H410" s="277"/>
      <c r="I410" s="277"/>
      <c r="K410" s="124">
        <v>73</v>
      </c>
      <c r="N410" s="301"/>
      <c r="O410" s="301"/>
      <c r="P410" s="301"/>
      <c r="Q410" s="301"/>
      <c r="S410" s="122"/>
      <c r="T410" s="125"/>
      <c r="AA410" s="126"/>
      <c r="AT410" s="123" t="s">
        <v>143</v>
      </c>
      <c r="AU410" s="123" t="s">
        <v>75</v>
      </c>
      <c r="AV410" s="123" t="s">
        <v>75</v>
      </c>
      <c r="AW410" s="123" t="s">
        <v>99</v>
      </c>
      <c r="AX410" s="123" t="s">
        <v>66</v>
      </c>
      <c r="AY410" s="123" t="s">
        <v>131</v>
      </c>
    </row>
    <row r="411" spans="2:51" s="6" customFormat="1" ht="15.75" customHeight="1">
      <c r="B411" s="127"/>
      <c r="E411" s="128"/>
      <c r="F411" s="278" t="s">
        <v>146</v>
      </c>
      <c r="G411" s="279"/>
      <c r="H411" s="279"/>
      <c r="I411" s="279"/>
      <c r="K411" s="129">
        <v>73</v>
      </c>
      <c r="N411" s="301"/>
      <c r="O411" s="301"/>
      <c r="P411" s="301"/>
      <c r="Q411" s="301"/>
      <c r="S411" s="127"/>
      <c r="T411" s="130"/>
      <c r="AA411" s="131"/>
      <c r="AT411" s="128" t="s">
        <v>143</v>
      </c>
      <c r="AU411" s="128" t="s">
        <v>75</v>
      </c>
      <c r="AV411" s="128" t="s">
        <v>137</v>
      </c>
      <c r="AW411" s="128" t="s">
        <v>99</v>
      </c>
      <c r="AX411" s="128" t="s">
        <v>17</v>
      </c>
      <c r="AY411" s="128" t="s">
        <v>131</v>
      </c>
    </row>
    <row r="412" spans="2:63" s="6" customFormat="1" ht="27" customHeight="1">
      <c r="B412" s="20"/>
      <c r="C412" s="108" t="s">
        <v>503</v>
      </c>
      <c r="D412" s="108" t="s">
        <v>132</v>
      </c>
      <c r="E412" s="109" t="s">
        <v>504</v>
      </c>
      <c r="F412" s="269" t="s">
        <v>505</v>
      </c>
      <c r="G412" s="270"/>
      <c r="H412" s="270"/>
      <c r="I412" s="270"/>
      <c r="J412" s="111" t="s">
        <v>494</v>
      </c>
      <c r="K412" s="112">
        <v>73</v>
      </c>
      <c r="L412" s="271"/>
      <c r="M412" s="270"/>
      <c r="N412" s="299">
        <f>ROUND($L$412*$K$412,2)</f>
        <v>0</v>
      </c>
      <c r="O412" s="300"/>
      <c r="P412" s="300"/>
      <c r="Q412" s="300"/>
      <c r="R412" s="110" t="s">
        <v>136</v>
      </c>
      <c r="S412" s="20"/>
      <c r="T412" s="113"/>
      <c r="U412" s="114" t="s">
        <v>36</v>
      </c>
      <c r="X412" s="115">
        <v>0</v>
      </c>
      <c r="Y412" s="115">
        <f>$X$412*$K$412</f>
        <v>0</v>
      </c>
      <c r="Z412" s="115">
        <v>0</v>
      </c>
      <c r="AA412" s="116">
        <f>$Z$412*$K$412</f>
        <v>0</v>
      </c>
      <c r="AR412" s="79" t="s">
        <v>137</v>
      </c>
      <c r="AT412" s="79" t="s">
        <v>132</v>
      </c>
      <c r="AU412" s="79" t="s">
        <v>75</v>
      </c>
      <c r="AY412" s="6" t="s">
        <v>131</v>
      </c>
      <c r="BE412" s="117">
        <f>IF($U$412="základní",$N$412,0)</f>
        <v>0</v>
      </c>
      <c r="BF412" s="117">
        <f>IF($U$412="snížená",$N$412,0)</f>
        <v>0</v>
      </c>
      <c r="BG412" s="117">
        <f>IF($U$412="zákl. přenesená",$N$412,0)</f>
        <v>0</v>
      </c>
      <c r="BH412" s="117">
        <f>IF($U$412="sníž. přenesená",$N$412,0)</f>
        <v>0</v>
      </c>
      <c r="BI412" s="117">
        <f>IF($U$412="nulová",$N$412,0)</f>
        <v>0</v>
      </c>
      <c r="BJ412" s="79" t="s">
        <v>17</v>
      </c>
      <c r="BK412" s="117">
        <f>ROUND($L$412*$K$412,2)</f>
        <v>0</v>
      </c>
    </row>
    <row r="413" spans="2:47" s="6" customFormat="1" ht="16.5" customHeight="1">
      <c r="B413" s="20"/>
      <c r="F413" s="272" t="s">
        <v>506</v>
      </c>
      <c r="G413" s="228"/>
      <c r="H413" s="228"/>
      <c r="I413" s="228"/>
      <c r="J413" s="228"/>
      <c r="K413" s="228"/>
      <c r="L413" s="228"/>
      <c r="M413" s="228"/>
      <c r="N413" s="228"/>
      <c r="O413" s="228"/>
      <c r="P413" s="228"/>
      <c r="Q413" s="228"/>
      <c r="R413" s="228"/>
      <c r="S413" s="20"/>
      <c r="T413" s="44"/>
      <c r="AA413" s="45"/>
      <c r="AT413" s="6" t="s">
        <v>139</v>
      </c>
      <c r="AU413" s="6" t="s">
        <v>75</v>
      </c>
    </row>
    <row r="414" spans="2:51" s="6" customFormat="1" ht="15.75" customHeight="1">
      <c r="B414" s="118"/>
      <c r="E414" s="119"/>
      <c r="F414" s="274" t="s">
        <v>507</v>
      </c>
      <c r="G414" s="275"/>
      <c r="H414" s="275"/>
      <c r="I414" s="275"/>
      <c r="K414" s="119"/>
      <c r="N414" s="301"/>
      <c r="O414" s="301"/>
      <c r="P414" s="301"/>
      <c r="Q414" s="301"/>
      <c r="S414" s="118"/>
      <c r="T414" s="120"/>
      <c r="AA414" s="121"/>
      <c r="AT414" s="119" t="s">
        <v>143</v>
      </c>
      <c r="AU414" s="119" t="s">
        <v>75</v>
      </c>
      <c r="AV414" s="119" t="s">
        <v>17</v>
      </c>
      <c r="AW414" s="119" t="s">
        <v>99</v>
      </c>
      <c r="AX414" s="119" t="s">
        <v>66</v>
      </c>
      <c r="AY414" s="119" t="s">
        <v>131</v>
      </c>
    </row>
    <row r="415" spans="2:51" s="6" customFormat="1" ht="15.75" customHeight="1">
      <c r="B415" s="122"/>
      <c r="E415" s="123"/>
      <c r="F415" s="276" t="s">
        <v>497</v>
      </c>
      <c r="G415" s="277"/>
      <c r="H415" s="277"/>
      <c r="I415" s="277"/>
      <c r="K415" s="124">
        <v>73</v>
      </c>
      <c r="N415" s="301"/>
      <c r="O415" s="301"/>
      <c r="P415" s="301"/>
      <c r="Q415" s="301"/>
      <c r="S415" s="122"/>
      <c r="T415" s="125"/>
      <c r="AA415" s="126"/>
      <c r="AT415" s="123" t="s">
        <v>143</v>
      </c>
      <c r="AU415" s="123" t="s">
        <v>75</v>
      </c>
      <c r="AV415" s="123" t="s">
        <v>75</v>
      </c>
      <c r="AW415" s="123" t="s">
        <v>99</v>
      </c>
      <c r="AX415" s="123" t="s">
        <v>66</v>
      </c>
      <c r="AY415" s="123" t="s">
        <v>131</v>
      </c>
    </row>
    <row r="416" spans="2:51" s="6" customFormat="1" ht="15.75" customHeight="1">
      <c r="B416" s="127"/>
      <c r="E416" s="128"/>
      <c r="F416" s="278" t="s">
        <v>146</v>
      </c>
      <c r="G416" s="279"/>
      <c r="H416" s="279"/>
      <c r="I416" s="279"/>
      <c r="K416" s="129">
        <v>73</v>
      </c>
      <c r="N416" s="301"/>
      <c r="O416" s="301"/>
      <c r="P416" s="301"/>
      <c r="Q416" s="301"/>
      <c r="S416" s="127"/>
      <c r="T416" s="130"/>
      <c r="AA416" s="131"/>
      <c r="AT416" s="128" t="s">
        <v>143</v>
      </c>
      <c r="AU416" s="128" t="s">
        <v>75</v>
      </c>
      <c r="AV416" s="128" t="s">
        <v>137</v>
      </c>
      <c r="AW416" s="128" t="s">
        <v>99</v>
      </c>
      <c r="AX416" s="128" t="s">
        <v>17</v>
      </c>
      <c r="AY416" s="128" t="s">
        <v>131</v>
      </c>
    </row>
    <row r="417" spans="2:63" s="6" customFormat="1" ht="27" customHeight="1">
      <c r="B417" s="20"/>
      <c r="C417" s="108" t="s">
        <v>508</v>
      </c>
      <c r="D417" s="108" t="s">
        <v>132</v>
      </c>
      <c r="E417" s="109" t="s">
        <v>509</v>
      </c>
      <c r="F417" s="269" t="s">
        <v>510</v>
      </c>
      <c r="G417" s="270"/>
      <c r="H417" s="270"/>
      <c r="I417" s="270"/>
      <c r="J417" s="111" t="s">
        <v>494</v>
      </c>
      <c r="K417" s="112">
        <v>1460</v>
      </c>
      <c r="L417" s="271"/>
      <c r="M417" s="270"/>
      <c r="N417" s="299">
        <f>ROUND($L$417*$K$417,2)</f>
        <v>0</v>
      </c>
      <c r="O417" s="300"/>
      <c r="P417" s="300"/>
      <c r="Q417" s="300"/>
      <c r="R417" s="110" t="s">
        <v>136</v>
      </c>
      <c r="S417" s="20"/>
      <c r="T417" s="113"/>
      <c r="U417" s="114" t="s">
        <v>36</v>
      </c>
      <c r="X417" s="115">
        <v>0</v>
      </c>
      <c r="Y417" s="115">
        <f>$X$417*$K$417</f>
        <v>0</v>
      </c>
      <c r="Z417" s="115">
        <v>0</v>
      </c>
      <c r="AA417" s="116">
        <f>$Z$417*$K$417</f>
        <v>0</v>
      </c>
      <c r="AR417" s="79" t="s">
        <v>137</v>
      </c>
      <c r="AT417" s="79" t="s">
        <v>132</v>
      </c>
      <c r="AU417" s="79" t="s">
        <v>75</v>
      </c>
      <c r="AY417" s="6" t="s">
        <v>131</v>
      </c>
      <c r="BE417" s="117">
        <f>IF($U$417="základní",$N$417,0)</f>
        <v>0</v>
      </c>
      <c r="BF417" s="117">
        <f>IF($U$417="snížená",$N$417,0)</f>
        <v>0</v>
      </c>
      <c r="BG417" s="117">
        <f>IF($U$417="zákl. přenesená",$N$417,0)</f>
        <v>0</v>
      </c>
      <c r="BH417" s="117">
        <f>IF($U$417="sníž. přenesená",$N$417,0)</f>
        <v>0</v>
      </c>
      <c r="BI417" s="117">
        <f>IF($U$417="nulová",$N$417,0)</f>
        <v>0</v>
      </c>
      <c r="BJ417" s="79" t="s">
        <v>17</v>
      </c>
      <c r="BK417" s="117">
        <f>ROUND($L$417*$K$417,2)</f>
        <v>0</v>
      </c>
    </row>
    <row r="418" spans="2:47" s="6" customFormat="1" ht="16.5" customHeight="1">
      <c r="B418" s="20"/>
      <c r="F418" s="272" t="s">
        <v>511</v>
      </c>
      <c r="G418" s="228"/>
      <c r="H418" s="228"/>
      <c r="I418" s="228"/>
      <c r="J418" s="228"/>
      <c r="K418" s="228"/>
      <c r="L418" s="228"/>
      <c r="M418" s="228"/>
      <c r="N418" s="228"/>
      <c r="O418" s="228"/>
      <c r="P418" s="228"/>
      <c r="Q418" s="228"/>
      <c r="R418" s="228"/>
      <c r="S418" s="20"/>
      <c r="T418" s="44"/>
      <c r="AA418" s="45"/>
      <c r="AT418" s="6" t="s">
        <v>139</v>
      </c>
      <c r="AU418" s="6" t="s">
        <v>75</v>
      </c>
    </row>
    <row r="419" spans="2:51" s="6" customFormat="1" ht="15.75" customHeight="1">
      <c r="B419" s="118"/>
      <c r="E419" s="119"/>
      <c r="F419" s="274" t="s">
        <v>512</v>
      </c>
      <c r="G419" s="275"/>
      <c r="H419" s="275"/>
      <c r="I419" s="275"/>
      <c r="K419" s="119"/>
      <c r="N419" s="301"/>
      <c r="O419" s="301"/>
      <c r="P419" s="301"/>
      <c r="Q419" s="301"/>
      <c r="S419" s="118"/>
      <c r="T419" s="120"/>
      <c r="AA419" s="121"/>
      <c r="AT419" s="119" t="s">
        <v>143</v>
      </c>
      <c r="AU419" s="119" t="s">
        <v>75</v>
      </c>
      <c r="AV419" s="119" t="s">
        <v>17</v>
      </c>
      <c r="AW419" s="119" t="s">
        <v>99</v>
      </c>
      <c r="AX419" s="119" t="s">
        <v>66</v>
      </c>
      <c r="AY419" s="119" t="s">
        <v>131</v>
      </c>
    </row>
    <row r="420" spans="2:51" s="6" customFormat="1" ht="15.75" customHeight="1">
      <c r="B420" s="122"/>
      <c r="E420" s="123"/>
      <c r="F420" s="276" t="s">
        <v>513</v>
      </c>
      <c r="G420" s="277"/>
      <c r="H420" s="277"/>
      <c r="I420" s="277"/>
      <c r="K420" s="124">
        <v>1460</v>
      </c>
      <c r="N420" s="301"/>
      <c r="O420" s="301"/>
      <c r="P420" s="301"/>
      <c r="Q420" s="301"/>
      <c r="S420" s="122"/>
      <c r="T420" s="125"/>
      <c r="AA420" s="126"/>
      <c r="AT420" s="123" t="s">
        <v>143</v>
      </c>
      <c r="AU420" s="123" t="s">
        <v>75</v>
      </c>
      <c r="AV420" s="123" t="s">
        <v>75</v>
      </c>
      <c r="AW420" s="123" t="s">
        <v>99</v>
      </c>
      <c r="AX420" s="123" t="s">
        <v>66</v>
      </c>
      <c r="AY420" s="123" t="s">
        <v>131</v>
      </c>
    </row>
    <row r="421" spans="2:51" s="6" customFormat="1" ht="15.75" customHeight="1">
      <c r="B421" s="127"/>
      <c r="E421" s="128"/>
      <c r="F421" s="278" t="s">
        <v>146</v>
      </c>
      <c r="G421" s="279"/>
      <c r="H421" s="279"/>
      <c r="I421" s="279"/>
      <c r="K421" s="129">
        <v>1460</v>
      </c>
      <c r="N421" s="301"/>
      <c r="O421" s="301"/>
      <c r="P421" s="301"/>
      <c r="Q421" s="301"/>
      <c r="S421" s="127"/>
      <c r="T421" s="130"/>
      <c r="AA421" s="131"/>
      <c r="AT421" s="128" t="s">
        <v>143</v>
      </c>
      <c r="AU421" s="128" t="s">
        <v>75</v>
      </c>
      <c r="AV421" s="128" t="s">
        <v>137</v>
      </c>
      <c r="AW421" s="128" t="s">
        <v>99</v>
      </c>
      <c r="AX421" s="128" t="s">
        <v>17</v>
      </c>
      <c r="AY421" s="128" t="s">
        <v>131</v>
      </c>
    </row>
    <row r="422" spans="2:63" s="6" customFormat="1" ht="27" customHeight="1">
      <c r="B422" s="20"/>
      <c r="C422" s="108" t="s">
        <v>514</v>
      </c>
      <c r="D422" s="108" t="s">
        <v>132</v>
      </c>
      <c r="E422" s="109" t="s">
        <v>515</v>
      </c>
      <c r="F422" s="269" t="s">
        <v>516</v>
      </c>
      <c r="G422" s="270"/>
      <c r="H422" s="270"/>
      <c r="I422" s="270"/>
      <c r="J422" s="111" t="s">
        <v>494</v>
      </c>
      <c r="K422" s="112">
        <v>40</v>
      </c>
      <c r="L422" s="271"/>
      <c r="M422" s="270"/>
      <c r="N422" s="299">
        <f>ROUND($L$422*$K$422,2)</f>
        <v>0</v>
      </c>
      <c r="O422" s="300"/>
      <c r="P422" s="300"/>
      <c r="Q422" s="300"/>
      <c r="R422" s="110" t="s">
        <v>136</v>
      </c>
      <c r="S422" s="20"/>
      <c r="T422" s="113"/>
      <c r="U422" s="114" t="s">
        <v>36</v>
      </c>
      <c r="X422" s="115">
        <v>0</v>
      </c>
      <c r="Y422" s="115">
        <f>$X$422*$K$422</f>
        <v>0</v>
      </c>
      <c r="Z422" s="115">
        <v>0</v>
      </c>
      <c r="AA422" s="116">
        <f>$Z$422*$K$422</f>
        <v>0</v>
      </c>
      <c r="AR422" s="79" t="s">
        <v>137</v>
      </c>
      <c r="AT422" s="79" t="s">
        <v>132</v>
      </c>
      <c r="AU422" s="79" t="s">
        <v>75</v>
      </c>
      <c r="AY422" s="6" t="s">
        <v>131</v>
      </c>
      <c r="BE422" s="117">
        <f>IF($U$422="základní",$N$422,0)</f>
        <v>0</v>
      </c>
      <c r="BF422" s="117">
        <f>IF($U$422="snížená",$N$422,0)</f>
        <v>0</v>
      </c>
      <c r="BG422" s="117">
        <f>IF($U$422="zákl. přenesená",$N$422,0)</f>
        <v>0</v>
      </c>
      <c r="BH422" s="117">
        <f>IF($U$422="sníž. přenesená",$N$422,0)</f>
        <v>0</v>
      </c>
      <c r="BI422" s="117">
        <f>IF($U$422="nulová",$N$422,0)</f>
        <v>0</v>
      </c>
      <c r="BJ422" s="79" t="s">
        <v>17</v>
      </c>
      <c r="BK422" s="117">
        <f>ROUND($L$422*$K$422,2)</f>
        <v>0</v>
      </c>
    </row>
    <row r="423" spans="2:47" s="6" customFormat="1" ht="16.5" customHeight="1">
      <c r="B423" s="20"/>
      <c r="F423" s="272" t="s">
        <v>517</v>
      </c>
      <c r="G423" s="228"/>
      <c r="H423" s="228"/>
      <c r="I423" s="228"/>
      <c r="J423" s="228"/>
      <c r="K423" s="228"/>
      <c r="L423" s="228"/>
      <c r="M423" s="228"/>
      <c r="N423" s="228"/>
      <c r="O423" s="228"/>
      <c r="P423" s="228"/>
      <c r="Q423" s="228"/>
      <c r="R423" s="228"/>
      <c r="S423" s="20"/>
      <c r="T423" s="44"/>
      <c r="AA423" s="45"/>
      <c r="AT423" s="6" t="s">
        <v>139</v>
      </c>
      <c r="AU423" s="6" t="s">
        <v>75</v>
      </c>
    </row>
    <row r="424" spans="2:51" s="6" customFormat="1" ht="15.75" customHeight="1">
      <c r="B424" s="118"/>
      <c r="E424" s="119"/>
      <c r="F424" s="274" t="s">
        <v>518</v>
      </c>
      <c r="G424" s="275"/>
      <c r="H424" s="275"/>
      <c r="I424" s="275"/>
      <c r="K424" s="119"/>
      <c r="N424" s="301"/>
      <c r="O424" s="301"/>
      <c r="P424" s="301"/>
      <c r="Q424" s="301"/>
      <c r="S424" s="118"/>
      <c r="T424" s="120"/>
      <c r="AA424" s="121"/>
      <c r="AT424" s="119" t="s">
        <v>143</v>
      </c>
      <c r="AU424" s="119" t="s">
        <v>75</v>
      </c>
      <c r="AV424" s="119" t="s">
        <v>17</v>
      </c>
      <c r="AW424" s="119" t="s">
        <v>99</v>
      </c>
      <c r="AX424" s="119" t="s">
        <v>66</v>
      </c>
      <c r="AY424" s="119" t="s">
        <v>131</v>
      </c>
    </row>
    <row r="425" spans="2:51" s="6" customFormat="1" ht="15.75" customHeight="1">
      <c r="B425" s="122"/>
      <c r="E425" s="123"/>
      <c r="F425" s="276" t="s">
        <v>519</v>
      </c>
      <c r="G425" s="277"/>
      <c r="H425" s="277"/>
      <c r="I425" s="277"/>
      <c r="K425" s="124">
        <v>40</v>
      </c>
      <c r="N425" s="301"/>
      <c r="O425" s="301"/>
      <c r="P425" s="301"/>
      <c r="Q425" s="301"/>
      <c r="S425" s="122"/>
      <c r="T425" s="125"/>
      <c r="AA425" s="126"/>
      <c r="AT425" s="123" t="s">
        <v>143</v>
      </c>
      <c r="AU425" s="123" t="s">
        <v>75</v>
      </c>
      <c r="AV425" s="123" t="s">
        <v>75</v>
      </c>
      <c r="AW425" s="123" t="s">
        <v>99</v>
      </c>
      <c r="AX425" s="123" t="s">
        <v>66</v>
      </c>
      <c r="AY425" s="123" t="s">
        <v>131</v>
      </c>
    </row>
    <row r="426" spans="2:51" s="6" customFormat="1" ht="15.75" customHeight="1">
      <c r="B426" s="127"/>
      <c r="E426" s="128"/>
      <c r="F426" s="278" t="s">
        <v>146</v>
      </c>
      <c r="G426" s="279"/>
      <c r="H426" s="279"/>
      <c r="I426" s="279"/>
      <c r="K426" s="129">
        <v>40</v>
      </c>
      <c r="N426" s="301"/>
      <c r="O426" s="301"/>
      <c r="P426" s="301"/>
      <c r="Q426" s="301"/>
      <c r="S426" s="127"/>
      <c r="T426" s="130"/>
      <c r="AA426" s="131"/>
      <c r="AT426" s="128" t="s">
        <v>143</v>
      </c>
      <c r="AU426" s="128" t="s">
        <v>75</v>
      </c>
      <c r="AV426" s="128" t="s">
        <v>137</v>
      </c>
      <c r="AW426" s="128" t="s">
        <v>99</v>
      </c>
      <c r="AX426" s="128" t="s">
        <v>17</v>
      </c>
      <c r="AY426" s="128" t="s">
        <v>131</v>
      </c>
    </row>
    <row r="427" spans="2:63" s="6" customFormat="1" ht="27" customHeight="1">
      <c r="B427" s="20"/>
      <c r="C427" s="108" t="s">
        <v>520</v>
      </c>
      <c r="D427" s="108" t="s">
        <v>132</v>
      </c>
      <c r="E427" s="109" t="s">
        <v>521</v>
      </c>
      <c r="F427" s="269" t="s">
        <v>522</v>
      </c>
      <c r="G427" s="270"/>
      <c r="H427" s="270"/>
      <c r="I427" s="270"/>
      <c r="J427" s="111" t="s">
        <v>494</v>
      </c>
      <c r="K427" s="112">
        <v>33</v>
      </c>
      <c r="L427" s="271"/>
      <c r="M427" s="270"/>
      <c r="N427" s="299">
        <f>ROUND($L$427*$K$427,2)</f>
        <v>0</v>
      </c>
      <c r="O427" s="300"/>
      <c r="P427" s="300"/>
      <c r="Q427" s="300"/>
      <c r="R427" s="110" t="s">
        <v>136</v>
      </c>
      <c r="S427" s="20"/>
      <c r="T427" s="113"/>
      <c r="U427" s="114" t="s">
        <v>36</v>
      </c>
      <c r="X427" s="115">
        <v>0</v>
      </c>
      <c r="Y427" s="115">
        <f>$X$427*$K$427</f>
        <v>0</v>
      </c>
      <c r="Z427" s="115">
        <v>0</v>
      </c>
      <c r="AA427" s="116">
        <f>$Z$427*$K$427</f>
        <v>0</v>
      </c>
      <c r="AR427" s="79" t="s">
        <v>137</v>
      </c>
      <c r="AT427" s="79" t="s">
        <v>132</v>
      </c>
      <c r="AU427" s="79" t="s">
        <v>75</v>
      </c>
      <c r="AY427" s="6" t="s">
        <v>131</v>
      </c>
      <c r="BE427" s="117">
        <f>IF($U$427="základní",$N$427,0)</f>
        <v>0</v>
      </c>
      <c r="BF427" s="117">
        <f>IF($U$427="snížená",$N$427,0)</f>
        <v>0</v>
      </c>
      <c r="BG427" s="117">
        <f>IF($U$427="zákl. přenesená",$N$427,0)</f>
        <v>0</v>
      </c>
      <c r="BH427" s="117">
        <f>IF($U$427="sníž. přenesená",$N$427,0)</f>
        <v>0</v>
      </c>
      <c r="BI427" s="117">
        <f>IF($U$427="nulová",$N$427,0)</f>
        <v>0</v>
      </c>
      <c r="BJ427" s="79" t="s">
        <v>17</v>
      </c>
      <c r="BK427" s="117">
        <f>ROUND($L$427*$K$427,2)</f>
        <v>0</v>
      </c>
    </row>
    <row r="428" spans="2:47" s="6" customFormat="1" ht="16.5" customHeight="1">
      <c r="B428" s="20"/>
      <c r="F428" s="272" t="s">
        <v>523</v>
      </c>
      <c r="G428" s="228"/>
      <c r="H428" s="228"/>
      <c r="I428" s="228"/>
      <c r="J428" s="228"/>
      <c r="K428" s="228"/>
      <c r="L428" s="228"/>
      <c r="M428" s="228"/>
      <c r="N428" s="228"/>
      <c r="O428" s="228"/>
      <c r="P428" s="228"/>
      <c r="Q428" s="228"/>
      <c r="R428" s="228"/>
      <c r="S428" s="20"/>
      <c r="T428" s="44"/>
      <c r="AA428" s="45"/>
      <c r="AT428" s="6" t="s">
        <v>139</v>
      </c>
      <c r="AU428" s="6" t="s">
        <v>75</v>
      </c>
    </row>
    <row r="429" spans="2:51" s="6" customFormat="1" ht="15.75" customHeight="1">
      <c r="B429" s="118"/>
      <c r="E429" s="119"/>
      <c r="F429" s="274" t="s">
        <v>518</v>
      </c>
      <c r="G429" s="275"/>
      <c r="H429" s="275"/>
      <c r="I429" s="275"/>
      <c r="K429" s="119"/>
      <c r="N429" s="301"/>
      <c r="O429" s="301"/>
      <c r="P429" s="301"/>
      <c r="Q429" s="301"/>
      <c r="S429" s="118"/>
      <c r="T429" s="120"/>
      <c r="AA429" s="121"/>
      <c r="AT429" s="119" t="s">
        <v>143</v>
      </c>
      <c r="AU429" s="119" t="s">
        <v>75</v>
      </c>
      <c r="AV429" s="119" t="s">
        <v>17</v>
      </c>
      <c r="AW429" s="119" t="s">
        <v>99</v>
      </c>
      <c r="AX429" s="119" t="s">
        <v>66</v>
      </c>
      <c r="AY429" s="119" t="s">
        <v>131</v>
      </c>
    </row>
    <row r="430" spans="2:51" s="6" customFormat="1" ht="15.75" customHeight="1">
      <c r="B430" s="122"/>
      <c r="E430" s="123"/>
      <c r="F430" s="276" t="s">
        <v>524</v>
      </c>
      <c r="G430" s="277"/>
      <c r="H430" s="277"/>
      <c r="I430" s="277"/>
      <c r="K430" s="124">
        <v>33</v>
      </c>
      <c r="N430" s="301"/>
      <c r="O430" s="301"/>
      <c r="P430" s="301"/>
      <c r="Q430" s="301"/>
      <c r="S430" s="122"/>
      <c r="T430" s="125"/>
      <c r="AA430" s="126"/>
      <c r="AT430" s="123" t="s">
        <v>143</v>
      </c>
      <c r="AU430" s="123" t="s">
        <v>75</v>
      </c>
      <c r="AV430" s="123" t="s">
        <v>75</v>
      </c>
      <c r="AW430" s="123" t="s">
        <v>99</v>
      </c>
      <c r="AX430" s="123" t="s">
        <v>66</v>
      </c>
      <c r="AY430" s="123" t="s">
        <v>131</v>
      </c>
    </row>
    <row r="431" spans="2:51" s="6" customFormat="1" ht="15.75" customHeight="1">
      <c r="B431" s="127"/>
      <c r="E431" s="128"/>
      <c r="F431" s="278" t="s">
        <v>146</v>
      </c>
      <c r="G431" s="279"/>
      <c r="H431" s="279"/>
      <c r="I431" s="279"/>
      <c r="K431" s="129">
        <v>33</v>
      </c>
      <c r="N431" s="301"/>
      <c r="O431" s="301"/>
      <c r="P431" s="301"/>
      <c r="Q431" s="301"/>
      <c r="S431" s="127"/>
      <c r="T431" s="130"/>
      <c r="AA431" s="131"/>
      <c r="AT431" s="128" t="s">
        <v>143</v>
      </c>
      <c r="AU431" s="128" t="s">
        <v>75</v>
      </c>
      <c r="AV431" s="128" t="s">
        <v>137</v>
      </c>
      <c r="AW431" s="128" t="s">
        <v>99</v>
      </c>
      <c r="AX431" s="128" t="s">
        <v>17</v>
      </c>
      <c r="AY431" s="128" t="s">
        <v>131</v>
      </c>
    </row>
    <row r="432" spans="2:63" s="6" customFormat="1" ht="99" customHeight="1">
      <c r="B432" s="20"/>
      <c r="C432" s="108" t="s">
        <v>525</v>
      </c>
      <c r="D432" s="108" t="s">
        <v>132</v>
      </c>
      <c r="E432" s="109" t="s">
        <v>526</v>
      </c>
      <c r="F432" s="269" t="s">
        <v>527</v>
      </c>
      <c r="G432" s="270"/>
      <c r="H432" s="270"/>
      <c r="I432" s="270"/>
      <c r="J432" s="111" t="s">
        <v>528</v>
      </c>
      <c r="K432" s="112">
        <v>1</v>
      </c>
      <c r="L432" s="271"/>
      <c r="M432" s="270"/>
      <c r="N432" s="299">
        <f>ROUND($L$432*$K$432,2)</f>
        <v>0</v>
      </c>
      <c r="O432" s="300"/>
      <c r="P432" s="300"/>
      <c r="Q432" s="300"/>
      <c r="R432" s="110"/>
      <c r="S432" s="20"/>
      <c r="T432" s="113"/>
      <c r="U432" s="114" t="s">
        <v>36</v>
      </c>
      <c r="X432" s="115">
        <v>0</v>
      </c>
      <c r="Y432" s="115">
        <f>$X$432*$K$432</f>
        <v>0</v>
      </c>
      <c r="Z432" s="115">
        <v>0</v>
      </c>
      <c r="AA432" s="116">
        <f>$Z$432*$K$432</f>
        <v>0</v>
      </c>
      <c r="AR432" s="79" t="s">
        <v>137</v>
      </c>
      <c r="AT432" s="79" t="s">
        <v>132</v>
      </c>
      <c r="AU432" s="79" t="s">
        <v>75</v>
      </c>
      <c r="AY432" s="6" t="s">
        <v>131</v>
      </c>
      <c r="BE432" s="117">
        <f>IF($U$432="základní",$N$432,0)</f>
        <v>0</v>
      </c>
      <c r="BF432" s="117">
        <f>IF($U$432="snížená",$N$432,0)</f>
        <v>0</v>
      </c>
      <c r="BG432" s="117">
        <f>IF($U$432="zákl. přenesená",$N$432,0)</f>
        <v>0</v>
      </c>
      <c r="BH432" s="117">
        <f>IF($U$432="sníž. přenesená",$N$432,0)</f>
        <v>0</v>
      </c>
      <c r="BI432" s="117">
        <f>IF($U$432="nulová",$N$432,0)</f>
        <v>0</v>
      </c>
      <c r="BJ432" s="79" t="s">
        <v>17</v>
      </c>
      <c r="BK432" s="117">
        <f>ROUND($L$432*$K$432,2)</f>
        <v>0</v>
      </c>
    </row>
    <row r="433" spans="2:47" s="6" customFormat="1" ht="62.25" customHeight="1">
      <c r="B433" s="20"/>
      <c r="F433" s="272" t="s">
        <v>527</v>
      </c>
      <c r="G433" s="228"/>
      <c r="H433" s="228"/>
      <c r="I433" s="228"/>
      <c r="J433" s="228"/>
      <c r="K433" s="228"/>
      <c r="L433" s="228"/>
      <c r="M433" s="228"/>
      <c r="N433" s="228"/>
      <c r="O433" s="228"/>
      <c r="P433" s="228"/>
      <c r="Q433" s="228"/>
      <c r="R433" s="228"/>
      <c r="S433" s="20"/>
      <c r="T433" s="44"/>
      <c r="AA433" s="45"/>
      <c r="AT433" s="6" t="s">
        <v>139</v>
      </c>
      <c r="AU433" s="6" t="s">
        <v>75</v>
      </c>
    </row>
    <row r="434" spans="2:47" s="6" customFormat="1" ht="192" customHeight="1">
      <c r="B434" s="20"/>
      <c r="F434" s="273" t="s">
        <v>529</v>
      </c>
      <c r="G434" s="228"/>
      <c r="H434" s="228"/>
      <c r="I434" s="228"/>
      <c r="J434" s="228"/>
      <c r="K434" s="228"/>
      <c r="L434" s="228"/>
      <c r="M434" s="228"/>
      <c r="N434" s="228"/>
      <c r="O434" s="228"/>
      <c r="P434" s="228"/>
      <c r="Q434" s="228"/>
      <c r="R434" s="228"/>
      <c r="S434" s="20"/>
      <c r="T434" s="44"/>
      <c r="AA434" s="45"/>
      <c r="AT434" s="6" t="s">
        <v>141</v>
      </c>
      <c r="AU434" s="6" t="s">
        <v>75</v>
      </c>
    </row>
    <row r="435" spans="2:63" s="6" customFormat="1" ht="15.75" customHeight="1">
      <c r="B435" s="20"/>
      <c r="C435" s="108" t="s">
        <v>530</v>
      </c>
      <c r="D435" s="108" t="s">
        <v>132</v>
      </c>
      <c r="E435" s="109" t="s">
        <v>531</v>
      </c>
      <c r="F435" s="269" t="s">
        <v>532</v>
      </c>
      <c r="G435" s="270"/>
      <c r="H435" s="270"/>
      <c r="I435" s="270"/>
      <c r="J435" s="111" t="s">
        <v>494</v>
      </c>
      <c r="K435" s="112">
        <v>25</v>
      </c>
      <c r="L435" s="271"/>
      <c r="M435" s="270"/>
      <c r="N435" s="299">
        <f>ROUND($L$435*$K$435,2)</f>
        <v>0</v>
      </c>
      <c r="O435" s="300"/>
      <c r="P435" s="300"/>
      <c r="Q435" s="300"/>
      <c r="R435" s="110" t="s">
        <v>136</v>
      </c>
      <c r="S435" s="20"/>
      <c r="T435" s="113"/>
      <c r="U435" s="114" t="s">
        <v>36</v>
      </c>
      <c r="X435" s="115">
        <v>0</v>
      </c>
      <c r="Y435" s="115">
        <f>$X$435*$K$435</f>
        <v>0</v>
      </c>
      <c r="Z435" s="115">
        <v>0</v>
      </c>
      <c r="AA435" s="116">
        <f>$Z$435*$K$435</f>
        <v>0</v>
      </c>
      <c r="AR435" s="79" t="s">
        <v>137</v>
      </c>
      <c r="AT435" s="79" t="s">
        <v>132</v>
      </c>
      <c r="AU435" s="79" t="s">
        <v>75</v>
      </c>
      <c r="AY435" s="6" t="s">
        <v>131</v>
      </c>
      <c r="BE435" s="117">
        <f>IF($U$435="základní",$N$435,0)</f>
        <v>0</v>
      </c>
      <c r="BF435" s="117">
        <f>IF($U$435="snížená",$N$435,0)</f>
        <v>0</v>
      </c>
      <c r="BG435" s="117">
        <f>IF($U$435="zákl. přenesená",$N$435,0)</f>
        <v>0</v>
      </c>
      <c r="BH435" s="117">
        <f>IF($U$435="sníž. přenesená",$N$435,0)</f>
        <v>0</v>
      </c>
      <c r="BI435" s="117">
        <f>IF($U$435="nulová",$N$435,0)</f>
        <v>0</v>
      </c>
      <c r="BJ435" s="79" t="s">
        <v>17</v>
      </c>
      <c r="BK435" s="117">
        <f>ROUND($L$435*$K$435,2)</f>
        <v>0</v>
      </c>
    </row>
    <row r="436" spans="2:47" s="6" customFormat="1" ht="27" customHeight="1">
      <c r="B436" s="20"/>
      <c r="F436" s="272" t="s">
        <v>533</v>
      </c>
      <c r="G436" s="228"/>
      <c r="H436" s="228"/>
      <c r="I436" s="228"/>
      <c r="J436" s="228"/>
      <c r="K436" s="228"/>
      <c r="L436" s="228"/>
      <c r="M436" s="228"/>
      <c r="N436" s="228"/>
      <c r="O436" s="228"/>
      <c r="P436" s="228"/>
      <c r="Q436" s="228"/>
      <c r="R436" s="228"/>
      <c r="S436" s="20"/>
      <c r="T436" s="44"/>
      <c r="AA436" s="45"/>
      <c r="AT436" s="6" t="s">
        <v>139</v>
      </c>
      <c r="AU436" s="6" t="s">
        <v>75</v>
      </c>
    </row>
    <row r="437" spans="2:63" s="6" customFormat="1" ht="27" customHeight="1">
      <c r="B437" s="20"/>
      <c r="C437" s="108" t="s">
        <v>534</v>
      </c>
      <c r="D437" s="108" t="s">
        <v>132</v>
      </c>
      <c r="E437" s="109" t="s">
        <v>535</v>
      </c>
      <c r="F437" s="269" t="s">
        <v>536</v>
      </c>
      <c r="G437" s="270"/>
      <c r="H437" s="270"/>
      <c r="I437" s="270"/>
      <c r="J437" s="111" t="s">
        <v>494</v>
      </c>
      <c r="K437" s="112">
        <v>25</v>
      </c>
      <c r="L437" s="271"/>
      <c r="M437" s="270"/>
      <c r="N437" s="299">
        <f>ROUND($L$437*$K$437,2)</f>
        <v>0</v>
      </c>
      <c r="O437" s="300"/>
      <c r="P437" s="300"/>
      <c r="Q437" s="300"/>
      <c r="R437" s="110" t="s">
        <v>136</v>
      </c>
      <c r="S437" s="20"/>
      <c r="T437" s="113"/>
      <c r="U437" s="114" t="s">
        <v>36</v>
      </c>
      <c r="X437" s="115">
        <v>0</v>
      </c>
      <c r="Y437" s="115">
        <f>$X$437*$K$437</f>
        <v>0</v>
      </c>
      <c r="Z437" s="115">
        <v>0</v>
      </c>
      <c r="AA437" s="116">
        <f>$Z$437*$K$437</f>
        <v>0</v>
      </c>
      <c r="AR437" s="79" t="s">
        <v>137</v>
      </c>
      <c r="AT437" s="79" t="s">
        <v>132</v>
      </c>
      <c r="AU437" s="79" t="s">
        <v>75</v>
      </c>
      <c r="AY437" s="6" t="s">
        <v>131</v>
      </c>
      <c r="BE437" s="117">
        <f>IF($U$437="základní",$N$437,0)</f>
        <v>0</v>
      </c>
      <c r="BF437" s="117">
        <f>IF($U$437="snížená",$N$437,0)</f>
        <v>0</v>
      </c>
      <c r="BG437" s="117">
        <f>IF($U$437="zákl. přenesená",$N$437,0)</f>
        <v>0</v>
      </c>
      <c r="BH437" s="117">
        <f>IF($U$437="sníž. přenesená",$N$437,0)</f>
        <v>0</v>
      </c>
      <c r="BI437" s="117">
        <f>IF($U$437="nulová",$N$437,0)</f>
        <v>0</v>
      </c>
      <c r="BJ437" s="79" t="s">
        <v>17</v>
      </c>
      <c r="BK437" s="117">
        <f>ROUND($L$437*$K$437,2)</f>
        <v>0</v>
      </c>
    </row>
    <row r="438" spans="2:47" s="6" customFormat="1" ht="27" customHeight="1">
      <c r="B438" s="20"/>
      <c r="F438" s="272" t="s">
        <v>537</v>
      </c>
      <c r="G438" s="228"/>
      <c r="H438" s="228"/>
      <c r="I438" s="228"/>
      <c r="J438" s="228"/>
      <c r="K438" s="228"/>
      <c r="L438" s="228"/>
      <c r="M438" s="228"/>
      <c r="N438" s="228"/>
      <c r="O438" s="228"/>
      <c r="P438" s="228"/>
      <c r="Q438" s="228"/>
      <c r="R438" s="228"/>
      <c r="S438" s="20"/>
      <c r="T438" s="44"/>
      <c r="AA438" s="45"/>
      <c r="AT438" s="6" t="s">
        <v>139</v>
      </c>
      <c r="AU438" s="6" t="s">
        <v>75</v>
      </c>
    </row>
    <row r="439" spans="2:63" s="99" customFormat="1" ht="37.5" customHeight="1">
      <c r="B439" s="100"/>
      <c r="D439" s="101" t="s">
        <v>105</v>
      </c>
      <c r="N439" s="296">
        <f>$BK$439</f>
        <v>0</v>
      </c>
      <c r="O439" s="297"/>
      <c r="P439" s="297"/>
      <c r="Q439" s="297"/>
      <c r="S439" s="100"/>
      <c r="T439" s="103"/>
      <c r="W439" s="104">
        <f>$W$440+$W$542+$W$779+$W$815+$W$854+$W$873+$W$891+$W$922</f>
        <v>0</v>
      </c>
      <c r="Y439" s="104">
        <f>$Y$440+$Y$542+$Y$779+$Y$815+$Y$854+$Y$873+$Y$891+$Y$922</f>
        <v>18.49138216</v>
      </c>
      <c r="AA439" s="105">
        <f>$AA$440+$AA$542+$AA$779+$AA$815+$AA$854+$AA$873+$AA$891+$AA$922</f>
        <v>0.315</v>
      </c>
      <c r="AR439" s="102" t="s">
        <v>75</v>
      </c>
      <c r="AT439" s="102" t="s">
        <v>65</v>
      </c>
      <c r="AU439" s="102" t="s">
        <v>66</v>
      </c>
      <c r="AY439" s="102" t="s">
        <v>131</v>
      </c>
      <c r="BK439" s="106">
        <f>$BK$440+$BK$542+$BK$779+$BK$815+$BK$854+$BK$873+$BK$891+$BK$922</f>
        <v>0</v>
      </c>
    </row>
    <row r="440" spans="2:63" s="99" customFormat="1" ht="21" customHeight="1">
      <c r="B440" s="100"/>
      <c r="D440" s="107" t="s">
        <v>106</v>
      </c>
      <c r="N440" s="298">
        <f>$BK$440</f>
        <v>0</v>
      </c>
      <c r="O440" s="297"/>
      <c r="P440" s="297"/>
      <c r="Q440" s="297"/>
      <c r="S440" s="100"/>
      <c r="T440" s="103"/>
      <c r="W440" s="104">
        <f>SUM($W$441:$W$541)</f>
        <v>0</v>
      </c>
      <c r="Y440" s="104">
        <f>SUM($Y$441:$Y$541)</f>
        <v>0</v>
      </c>
      <c r="AA440" s="105">
        <f>SUM($AA$441:$AA$541)</f>
        <v>0</v>
      </c>
      <c r="AR440" s="102" t="s">
        <v>75</v>
      </c>
      <c r="AT440" s="102" t="s">
        <v>65</v>
      </c>
      <c r="AU440" s="102" t="s">
        <v>17</v>
      </c>
      <c r="AY440" s="102" t="s">
        <v>131</v>
      </c>
      <c r="BK440" s="106">
        <f>SUM($BK$441:$BK$541)</f>
        <v>0</v>
      </c>
    </row>
    <row r="441" spans="2:63" s="6" customFormat="1" ht="27" customHeight="1">
      <c r="B441" s="20"/>
      <c r="C441" s="108" t="s">
        <v>538</v>
      </c>
      <c r="D441" s="108" t="s">
        <v>132</v>
      </c>
      <c r="E441" s="109" t="s">
        <v>539</v>
      </c>
      <c r="F441" s="269" t="s">
        <v>540</v>
      </c>
      <c r="G441" s="270"/>
      <c r="H441" s="270"/>
      <c r="I441" s="270"/>
      <c r="J441" s="111" t="s">
        <v>149</v>
      </c>
      <c r="K441" s="112">
        <v>91</v>
      </c>
      <c r="L441" s="271"/>
      <c r="M441" s="270"/>
      <c r="N441" s="299">
        <f>ROUND($L$441*$K$441,2)</f>
        <v>0</v>
      </c>
      <c r="O441" s="300"/>
      <c r="P441" s="300"/>
      <c r="Q441" s="300"/>
      <c r="R441" s="110"/>
      <c r="S441" s="20"/>
      <c r="T441" s="113"/>
      <c r="U441" s="114" t="s">
        <v>36</v>
      </c>
      <c r="X441" s="115">
        <v>0</v>
      </c>
      <c r="Y441" s="115">
        <f>$X$441*$K$441</f>
        <v>0</v>
      </c>
      <c r="Z441" s="115">
        <v>0</v>
      </c>
      <c r="AA441" s="116">
        <f>$Z$441*$K$441</f>
        <v>0</v>
      </c>
      <c r="AR441" s="79" t="s">
        <v>240</v>
      </c>
      <c r="AT441" s="79" t="s">
        <v>132</v>
      </c>
      <c r="AU441" s="79" t="s">
        <v>75</v>
      </c>
      <c r="AY441" s="6" t="s">
        <v>131</v>
      </c>
      <c r="BE441" s="117">
        <f>IF($U$441="základní",$N$441,0)</f>
        <v>0</v>
      </c>
      <c r="BF441" s="117">
        <f>IF($U$441="snížená",$N$441,0)</f>
        <v>0</v>
      </c>
      <c r="BG441" s="117">
        <f>IF($U$441="zákl. přenesená",$N$441,0)</f>
        <v>0</v>
      </c>
      <c r="BH441" s="117">
        <f>IF($U$441="sníž. přenesená",$N$441,0)</f>
        <v>0</v>
      </c>
      <c r="BI441" s="117">
        <f>IF($U$441="nulová",$N$441,0)</f>
        <v>0</v>
      </c>
      <c r="BJ441" s="79" t="s">
        <v>17</v>
      </c>
      <c r="BK441" s="117">
        <f>ROUND($L$441*$K$441,2)</f>
        <v>0</v>
      </c>
    </row>
    <row r="442" spans="2:47" s="6" customFormat="1" ht="16.5" customHeight="1">
      <c r="B442" s="20"/>
      <c r="F442" s="272" t="s">
        <v>540</v>
      </c>
      <c r="G442" s="228"/>
      <c r="H442" s="228"/>
      <c r="I442" s="228"/>
      <c r="J442" s="228"/>
      <c r="K442" s="228"/>
      <c r="L442" s="228"/>
      <c r="M442" s="228"/>
      <c r="N442" s="228"/>
      <c r="O442" s="228"/>
      <c r="P442" s="228"/>
      <c r="Q442" s="228"/>
      <c r="R442" s="228"/>
      <c r="S442" s="20"/>
      <c r="T442" s="44"/>
      <c r="AA442" s="45"/>
      <c r="AT442" s="6" t="s">
        <v>139</v>
      </c>
      <c r="AU442" s="6" t="s">
        <v>75</v>
      </c>
    </row>
    <row r="443" spans="2:47" s="6" customFormat="1" ht="109.5" customHeight="1">
      <c r="B443" s="20"/>
      <c r="F443" s="273" t="s">
        <v>541</v>
      </c>
      <c r="G443" s="228"/>
      <c r="H443" s="228"/>
      <c r="I443" s="228"/>
      <c r="J443" s="228"/>
      <c r="K443" s="228"/>
      <c r="L443" s="228"/>
      <c r="M443" s="228"/>
      <c r="N443" s="228"/>
      <c r="O443" s="228"/>
      <c r="P443" s="228"/>
      <c r="Q443" s="228"/>
      <c r="R443" s="228"/>
      <c r="S443" s="20"/>
      <c r="T443" s="44"/>
      <c r="AA443" s="45"/>
      <c r="AT443" s="6" t="s">
        <v>141</v>
      </c>
      <c r="AU443" s="6" t="s">
        <v>75</v>
      </c>
    </row>
    <row r="444" spans="2:51" s="6" customFormat="1" ht="15.75" customHeight="1">
      <c r="B444" s="118"/>
      <c r="E444" s="119"/>
      <c r="F444" s="274" t="s">
        <v>542</v>
      </c>
      <c r="G444" s="275"/>
      <c r="H444" s="275"/>
      <c r="I444" s="275"/>
      <c r="K444" s="119"/>
      <c r="N444" s="301"/>
      <c r="O444" s="301"/>
      <c r="P444" s="301"/>
      <c r="Q444" s="301"/>
      <c r="S444" s="118"/>
      <c r="T444" s="120"/>
      <c r="AA444" s="121"/>
      <c r="AT444" s="119" t="s">
        <v>143</v>
      </c>
      <c r="AU444" s="119" t="s">
        <v>75</v>
      </c>
      <c r="AV444" s="119" t="s">
        <v>17</v>
      </c>
      <c r="AW444" s="119" t="s">
        <v>99</v>
      </c>
      <c r="AX444" s="119" t="s">
        <v>66</v>
      </c>
      <c r="AY444" s="119" t="s">
        <v>131</v>
      </c>
    </row>
    <row r="445" spans="2:51" s="6" customFormat="1" ht="15.75" customHeight="1">
      <c r="B445" s="122"/>
      <c r="E445" s="123"/>
      <c r="F445" s="276" t="s">
        <v>543</v>
      </c>
      <c r="G445" s="277"/>
      <c r="H445" s="277"/>
      <c r="I445" s="277"/>
      <c r="K445" s="124">
        <v>49.5</v>
      </c>
      <c r="N445" s="301"/>
      <c r="O445" s="301"/>
      <c r="P445" s="301"/>
      <c r="Q445" s="301"/>
      <c r="S445" s="122"/>
      <c r="T445" s="125"/>
      <c r="AA445" s="126"/>
      <c r="AT445" s="123" t="s">
        <v>143</v>
      </c>
      <c r="AU445" s="123" t="s">
        <v>75</v>
      </c>
      <c r="AV445" s="123" t="s">
        <v>75</v>
      </c>
      <c r="AW445" s="123" t="s">
        <v>99</v>
      </c>
      <c r="AX445" s="123" t="s">
        <v>66</v>
      </c>
      <c r="AY445" s="123" t="s">
        <v>131</v>
      </c>
    </row>
    <row r="446" spans="2:51" s="6" customFormat="1" ht="15.75" customHeight="1">
      <c r="B446" s="118"/>
      <c r="E446" s="119"/>
      <c r="F446" s="274" t="s">
        <v>544</v>
      </c>
      <c r="G446" s="275"/>
      <c r="H446" s="275"/>
      <c r="I446" s="275"/>
      <c r="K446" s="119"/>
      <c r="N446" s="301"/>
      <c r="O446" s="301"/>
      <c r="P446" s="301"/>
      <c r="Q446" s="301"/>
      <c r="S446" s="118"/>
      <c r="T446" s="120"/>
      <c r="AA446" s="121"/>
      <c r="AT446" s="119" t="s">
        <v>143</v>
      </c>
      <c r="AU446" s="119" t="s">
        <v>75</v>
      </c>
      <c r="AV446" s="119" t="s">
        <v>17</v>
      </c>
      <c r="AW446" s="119" t="s">
        <v>99</v>
      </c>
      <c r="AX446" s="119" t="s">
        <v>66</v>
      </c>
      <c r="AY446" s="119" t="s">
        <v>131</v>
      </c>
    </row>
    <row r="447" spans="2:51" s="6" customFormat="1" ht="15.75" customHeight="1">
      <c r="B447" s="122"/>
      <c r="E447" s="123"/>
      <c r="F447" s="276" t="s">
        <v>267</v>
      </c>
      <c r="G447" s="277"/>
      <c r="H447" s="277"/>
      <c r="I447" s="277"/>
      <c r="K447" s="124">
        <v>41.5</v>
      </c>
      <c r="N447" s="301"/>
      <c r="O447" s="301"/>
      <c r="P447" s="301"/>
      <c r="Q447" s="301"/>
      <c r="S447" s="122"/>
      <c r="T447" s="125"/>
      <c r="AA447" s="126"/>
      <c r="AT447" s="123" t="s">
        <v>143</v>
      </c>
      <c r="AU447" s="123" t="s">
        <v>75</v>
      </c>
      <c r="AV447" s="123" t="s">
        <v>75</v>
      </c>
      <c r="AW447" s="123" t="s">
        <v>99</v>
      </c>
      <c r="AX447" s="123" t="s">
        <v>66</v>
      </c>
      <c r="AY447" s="123" t="s">
        <v>131</v>
      </c>
    </row>
    <row r="448" spans="2:51" s="6" customFormat="1" ht="15.75" customHeight="1">
      <c r="B448" s="127"/>
      <c r="E448" s="128"/>
      <c r="F448" s="278" t="s">
        <v>146</v>
      </c>
      <c r="G448" s="279"/>
      <c r="H448" s="279"/>
      <c r="I448" s="279"/>
      <c r="K448" s="129">
        <v>91</v>
      </c>
      <c r="N448" s="301"/>
      <c r="O448" s="301"/>
      <c r="P448" s="301"/>
      <c r="Q448" s="301"/>
      <c r="S448" s="127"/>
      <c r="T448" s="130"/>
      <c r="AA448" s="131"/>
      <c r="AT448" s="128" t="s">
        <v>143</v>
      </c>
      <c r="AU448" s="128" t="s">
        <v>75</v>
      </c>
      <c r="AV448" s="128" t="s">
        <v>137</v>
      </c>
      <c r="AW448" s="128" t="s">
        <v>99</v>
      </c>
      <c r="AX448" s="128" t="s">
        <v>17</v>
      </c>
      <c r="AY448" s="128" t="s">
        <v>131</v>
      </c>
    </row>
    <row r="449" spans="2:63" s="6" customFormat="1" ht="75" customHeight="1">
      <c r="B449" s="20"/>
      <c r="C449" s="108" t="s">
        <v>545</v>
      </c>
      <c r="D449" s="108" t="s">
        <v>132</v>
      </c>
      <c r="E449" s="109" t="s">
        <v>546</v>
      </c>
      <c r="F449" s="269" t="s">
        <v>547</v>
      </c>
      <c r="G449" s="270"/>
      <c r="H449" s="270"/>
      <c r="I449" s="270"/>
      <c r="J449" s="111" t="s">
        <v>149</v>
      </c>
      <c r="K449" s="112">
        <v>107.64</v>
      </c>
      <c r="L449" s="271"/>
      <c r="M449" s="270"/>
      <c r="N449" s="299">
        <f>ROUND($L$449*$K$449,2)</f>
        <v>0</v>
      </c>
      <c r="O449" s="300"/>
      <c r="P449" s="300"/>
      <c r="Q449" s="300"/>
      <c r="R449" s="110"/>
      <c r="S449" s="20"/>
      <c r="T449" s="113"/>
      <c r="U449" s="114" t="s">
        <v>36</v>
      </c>
      <c r="X449" s="115">
        <v>0</v>
      </c>
      <c r="Y449" s="115">
        <f>$X$449*$K$449</f>
        <v>0</v>
      </c>
      <c r="Z449" s="115">
        <v>0</v>
      </c>
      <c r="AA449" s="116">
        <f>$Z$449*$K$449</f>
        <v>0</v>
      </c>
      <c r="AR449" s="79" t="s">
        <v>240</v>
      </c>
      <c r="AT449" s="79" t="s">
        <v>132</v>
      </c>
      <c r="AU449" s="79" t="s">
        <v>75</v>
      </c>
      <c r="AY449" s="6" t="s">
        <v>131</v>
      </c>
      <c r="BE449" s="117">
        <f>IF($U$449="základní",$N$449,0)</f>
        <v>0</v>
      </c>
      <c r="BF449" s="117">
        <f>IF($U$449="snížená",$N$449,0)</f>
        <v>0</v>
      </c>
      <c r="BG449" s="117">
        <f>IF($U$449="zákl. přenesená",$N$449,0)</f>
        <v>0</v>
      </c>
      <c r="BH449" s="117">
        <f>IF($U$449="sníž. přenesená",$N$449,0)</f>
        <v>0</v>
      </c>
      <c r="BI449" s="117">
        <f>IF($U$449="nulová",$N$449,0)</f>
        <v>0</v>
      </c>
      <c r="BJ449" s="79" t="s">
        <v>17</v>
      </c>
      <c r="BK449" s="117">
        <f>ROUND($L$449*$K$449,2)</f>
        <v>0</v>
      </c>
    </row>
    <row r="450" spans="2:47" s="6" customFormat="1" ht="62.25" customHeight="1">
      <c r="B450" s="20"/>
      <c r="F450" s="272" t="s">
        <v>548</v>
      </c>
      <c r="G450" s="228"/>
      <c r="H450" s="228"/>
      <c r="I450" s="228"/>
      <c r="J450" s="228"/>
      <c r="K450" s="228"/>
      <c r="L450" s="228"/>
      <c r="M450" s="228"/>
      <c r="N450" s="228"/>
      <c r="O450" s="228"/>
      <c r="P450" s="228"/>
      <c r="Q450" s="228"/>
      <c r="R450" s="228"/>
      <c r="S450" s="20"/>
      <c r="T450" s="44"/>
      <c r="AA450" s="45"/>
      <c r="AT450" s="6" t="s">
        <v>139</v>
      </c>
      <c r="AU450" s="6" t="s">
        <v>75</v>
      </c>
    </row>
    <row r="451" spans="2:47" s="6" customFormat="1" ht="156.75" customHeight="1">
      <c r="B451" s="20"/>
      <c r="F451" s="273" t="s">
        <v>549</v>
      </c>
      <c r="G451" s="228"/>
      <c r="H451" s="228"/>
      <c r="I451" s="228"/>
      <c r="J451" s="228"/>
      <c r="K451" s="228"/>
      <c r="L451" s="228"/>
      <c r="M451" s="228"/>
      <c r="N451" s="228"/>
      <c r="O451" s="228"/>
      <c r="P451" s="228"/>
      <c r="Q451" s="228"/>
      <c r="R451" s="228"/>
      <c r="S451" s="20"/>
      <c r="T451" s="44"/>
      <c r="AA451" s="45"/>
      <c r="AT451" s="6" t="s">
        <v>141</v>
      </c>
      <c r="AU451" s="6" t="s">
        <v>75</v>
      </c>
    </row>
    <row r="452" spans="2:51" s="6" customFormat="1" ht="15.75" customHeight="1">
      <c r="B452" s="118"/>
      <c r="E452" s="119"/>
      <c r="F452" s="274" t="s">
        <v>550</v>
      </c>
      <c r="G452" s="275"/>
      <c r="H452" s="275"/>
      <c r="I452" s="275"/>
      <c r="K452" s="119"/>
      <c r="N452" s="301"/>
      <c r="O452" s="301"/>
      <c r="P452" s="301"/>
      <c r="Q452" s="301"/>
      <c r="S452" s="118"/>
      <c r="T452" s="120"/>
      <c r="AA452" s="121"/>
      <c r="AT452" s="119" t="s">
        <v>143</v>
      </c>
      <c r="AU452" s="119" t="s">
        <v>75</v>
      </c>
      <c r="AV452" s="119" t="s">
        <v>17</v>
      </c>
      <c r="AW452" s="119" t="s">
        <v>99</v>
      </c>
      <c r="AX452" s="119" t="s">
        <v>66</v>
      </c>
      <c r="AY452" s="119" t="s">
        <v>131</v>
      </c>
    </row>
    <row r="453" spans="2:51" s="6" customFormat="1" ht="15.75" customHeight="1">
      <c r="B453" s="122"/>
      <c r="E453" s="123"/>
      <c r="F453" s="276" t="s">
        <v>543</v>
      </c>
      <c r="G453" s="277"/>
      <c r="H453" s="277"/>
      <c r="I453" s="277"/>
      <c r="K453" s="124">
        <v>49.5</v>
      </c>
      <c r="N453" s="301"/>
      <c r="O453" s="301"/>
      <c r="P453" s="301"/>
      <c r="Q453" s="301"/>
      <c r="S453" s="122"/>
      <c r="T453" s="125"/>
      <c r="AA453" s="126"/>
      <c r="AT453" s="123" t="s">
        <v>143</v>
      </c>
      <c r="AU453" s="123" t="s">
        <v>75</v>
      </c>
      <c r="AV453" s="123" t="s">
        <v>75</v>
      </c>
      <c r="AW453" s="123" t="s">
        <v>99</v>
      </c>
      <c r="AX453" s="123" t="s">
        <v>66</v>
      </c>
      <c r="AY453" s="123" t="s">
        <v>131</v>
      </c>
    </row>
    <row r="454" spans="2:51" s="6" customFormat="1" ht="15.75" customHeight="1">
      <c r="B454" s="118"/>
      <c r="E454" s="119"/>
      <c r="F454" s="274" t="s">
        <v>551</v>
      </c>
      <c r="G454" s="275"/>
      <c r="H454" s="275"/>
      <c r="I454" s="275"/>
      <c r="K454" s="119"/>
      <c r="N454" s="301"/>
      <c r="O454" s="301"/>
      <c r="P454" s="301"/>
      <c r="Q454" s="301"/>
      <c r="S454" s="118"/>
      <c r="T454" s="120"/>
      <c r="AA454" s="121"/>
      <c r="AT454" s="119" t="s">
        <v>143</v>
      </c>
      <c r="AU454" s="119" t="s">
        <v>75</v>
      </c>
      <c r="AV454" s="119" t="s">
        <v>17</v>
      </c>
      <c r="AW454" s="119" t="s">
        <v>99</v>
      </c>
      <c r="AX454" s="119" t="s">
        <v>66</v>
      </c>
      <c r="AY454" s="119" t="s">
        <v>131</v>
      </c>
    </row>
    <row r="455" spans="2:51" s="6" customFormat="1" ht="15.75" customHeight="1">
      <c r="B455" s="122"/>
      <c r="E455" s="123"/>
      <c r="F455" s="276" t="s">
        <v>267</v>
      </c>
      <c r="G455" s="277"/>
      <c r="H455" s="277"/>
      <c r="I455" s="277"/>
      <c r="K455" s="124">
        <v>41.5</v>
      </c>
      <c r="N455" s="301"/>
      <c r="O455" s="301"/>
      <c r="P455" s="301"/>
      <c r="Q455" s="301"/>
      <c r="S455" s="122"/>
      <c r="T455" s="125"/>
      <c r="AA455" s="126"/>
      <c r="AT455" s="123" t="s">
        <v>143</v>
      </c>
      <c r="AU455" s="123" t="s">
        <v>75</v>
      </c>
      <c r="AV455" s="123" t="s">
        <v>75</v>
      </c>
      <c r="AW455" s="123" t="s">
        <v>99</v>
      </c>
      <c r="AX455" s="123" t="s">
        <v>66</v>
      </c>
      <c r="AY455" s="123" t="s">
        <v>131</v>
      </c>
    </row>
    <row r="456" spans="2:51" s="6" customFormat="1" ht="15.75" customHeight="1">
      <c r="B456" s="118"/>
      <c r="E456" s="119"/>
      <c r="F456" s="274" t="s">
        <v>552</v>
      </c>
      <c r="G456" s="275"/>
      <c r="H456" s="275"/>
      <c r="I456" s="275"/>
      <c r="K456" s="119"/>
      <c r="N456" s="301"/>
      <c r="O456" s="301"/>
      <c r="P456" s="301"/>
      <c r="Q456" s="301"/>
      <c r="S456" s="118"/>
      <c r="T456" s="120"/>
      <c r="AA456" s="121"/>
      <c r="AT456" s="119" t="s">
        <v>143</v>
      </c>
      <c r="AU456" s="119" t="s">
        <v>75</v>
      </c>
      <c r="AV456" s="119" t="s">
        <v>17</v>
      </c>
      <c r="AW456" s="119" t="s">
        <v>99</v>
      </c>
      <c r="AX456" s="119" t="s">
        <v>66</v>
      </c>
      <c r="AY456" s="119" t="s">
        <v>131</v>
      </c>
    </row>
    <row r="457" spans="2:51" s="6" customFormat="1" ht="15.75" customHeight="1">
      <c r="B457" s="122"/>
      <c r="E457" s="123"/>
      <c r="F457" s="276" t="s">
        <v>553</v>
      </c>
      <c r="G457" s="277"/>
      <c r="H457" s="277"/>
      <c r="I457" s="277"/>
      <c r="K457" s="124">
        <v>2.6</v>
      </c>
      <c r="N457" s="301"/>
      <c r="O457" s="301"/>
      <c r="P457" s="301"/>
      <c r="Q457" s="301"/>
      <c r="S457" s="122"/>
      <c r="T457" s="125"/>
      <c r="AA457" s="126"/>
      <c r="AT457" s="123" t="s">
        <v>143</v>
      </c>
      <c r="AU457" s="123" t="s">
        <v>75</v>
      </c>
      <c r="AV457" s="123" t="s">
        <v>75</v>
      </c>
      <c r="AW457" s="123" t="s">
        <v>99</v>
      </c>
      <c r="AX457" s="123" t="s">
        <v>66</v>
      </c>
      <c r="AY457" s="123" t="s">
        <v>131</v>
      </c>
    </row>
    <row r="458" spans="2:51" s="6" customFormat="1" ht="15.75" customHeight="1">
      <c r="B458" s="127"/>
      <c r="E458" s="128"/>
      <c r="F458" s="278" t="s">
        <v>146</v>
      </c>
      <c r="G458" s="279"/>
      <c r="H458" s="279"/>
      <c r="I458" s="279"/>
      <c r="K458" s="129">
        <v>93.6</v>
      </c>
      <c r="N458" s="301"/>
      <c r="O458" s="301"/>
      <c r="P458" s="301"/>
      <c r="Q458" s="301"/>
      <c r="S458" s="127"/>
      <c r="T458" s="130"/>
      <c r="AA458" s="131"/>
      <c r="AT458" s="128" t="s">
        <v>143</v>
      </c>
      <c r="AU458" s="128" t="s">
        <v>75</v>
      </c>
      <c r="AV458" s="128" t="s">
        <v>137</v>
      </c>
      <c r="AW458" s="128" t="s">
        <v>99</v>
      </c>
      <c r="AX458" s="128" t="s">
        <v>66</v>
      </c>
      <c r="AY458" s="128" t="s">
        <v>131</v>
      </c>
    </row>
    <row r="459" spans="2:51" s="6" customFormat="1" ht="15.75" customHeight="1">
      <c r="B459" s="122"/>
      <c r="E459" s="123"/>
      <c r="F459" s="276" t="s">
        <v>554</v>
      </c>
      <c r="G459" s="277"/>
      <c r="H459" s="277"/>
      <c r="I459" s="277"/>
      <c r="K459" s="124">
        <v>107.64</v>
      </c>
      <c r="N459" s="301"/>
      <c r="O459" s="301"/>
      <c r="P459" s="301"/>
      <c r="Q459" s="301"/>
      <c r="S459" s="122"/>
      <c r="T459" s="125"/>
      <c r="AA459" s="126"/>
      <c r="AT459" s="123" t="s">
        <v>143</v>
      </c>
      <c r="AU459" s="123" t="s">
        <v>75</v>
      </c>
      <c r="AV459" s="123" t="s">
        <v>75</v>
      </c>
      <c r="AW459" s="123" t="s">
        <v>99</v>
      </c>
      <c r="AX459" s="123" t="s">
        <v>17</v>
      </c>
      <c r="AY459" s="123" t="s">
        <v>131</v>
      </c>
    </row>
    <row r="460" spans="2:63" s="6" customFormat="1" ht="87" customHeight="1">
      <c r="B460" s="20"/>
      <c r="C460" s="108" t="s">
        <v>555</v>
      </c>
      <c r="D460" s="108" t="s">
        <v>132</v>
      </c>
      <c r="E460" s="109" t="s">
        <v>556</v>
      </c>
      <c r="F460" s="269" t="s">
        <v>557</v>
      </c>
      <c r="G460" s="270"/>
      <c r="H460" s="270"/>
      <c r="I460" s="270"/>
      <c r="J460" s="111" t="s">
        <v>149</v>
      </c>
      <c r="K460" s="112">
        <v>328.21</v>
      </c>
      <c r="L460" s="271"/>
      <c r="M460" s="270"/>
      <c r="N460" s="299">
        <f>ROUND($L$460*$K$460,2)</f>
        <v>0</v>
      </c>
      <c r="O460" s="300"/>
      <c r="P460" s="300"/>
      <c r="Q460" s="300"/>
      <c r="R460" s="110"/>
      <c r="S460" s="20"/>
      <c r="T460" s="113"/>
      <c r="U460" s="114" t="s">
        <v>36</v>
      </c>
      <c r="X460" s="115">
        <v>0</v>
      </c>
      <c r="Y460" s="115">
        <f>$X$460*$K$460</f>
        <v>0</v>
      </c>
      <c r="Z460" s="115">
        <v>0</v>
      </c>
      <c r="AA460" s="116">
        <f>$Z$460*$K$460</f>
        <v>0</v>
      </c>
      <c r="AR460" s="79" t="s">
        <v>240</v>
      </c>
      <c r="AT460" s="79" t="s">
        <v>132</v>
      </c>
      <c r="AU460" s="79" t="s">
        <v>75</v>
      </c>
      <c r="AY460" s="6" t="s">
        <v>131</v>
      </c>
      <c r="BE460" s="117">
        <f>IF($U$460="základní",$N$460,0)</f>
        <v>0</v>
      </c>
      <c r="BF460" s="117">
        <f>IF($U$460="snížená",$N$460,0)</f>
        <v>0</v>
      </c>
      <c r="BG460" s="117">
        <f>IF($U$460="zákl. přenesená",$N$460,0)</f>
        <v>0</v>
      </c>
      <c r="BH460" s="117">
        <f>IF($U$460="sníž. přenesená",$N$460,0)</f>
        <v>0</v>
      </c>
      <c r="BI460" s="117">
        <f>IF($U$460="nulová",$N$460,0)</f>
        <v>0</v>
      </c>
      <c r="BJ460" s="79" t="s">
        <v>17</v>
      </c>
      <c r="BK460" s="117">
        <f>ROUND($L$460*$K$460,2)</f>
        <v>0</v>
      </c>
    </row>
    <row r="461" spans="2:47" s="6" customFormat="1" ht="74.25" customHeight="1">
      <c r="B461" s="20"/>
      <c r="F461" s="272" t="s">
        <v>558</v>
      </c>
      <c r="G461" s="228"/>
      <c r="H461" s="228"/>
      <c r="I461" s="228"/>
      <c r="J461" s="228"/>
      <c r="K461" s="228"/>
      <c r="L461" s="228"/>
      <c r="M461" s="228"/>
      <c r="N461" s="228"/>
      <c r="O461" s="228"/>
      <c r="P461" s="228"/>
      <c r="Q461" s="228"/>
      <c r="R461" s="228"/>
      <c r="S461" s="20"/>
      <c r="T461" s="44"/>
      <c r="AA461" s="45"/>
      <c r="AT461" s="6" t="s">
        <v>139</v>
      </c>
      <c r="AU461" s="6" t="s">
        <v>75</v>
      </c>
    </row>
    <row r="462" spans="2:47" s="6" customFormat="1" ht="156.75" customHeight="1">
      <c r="B462" s="20"/>
      <c r="F462" s="273" t="s">
        <v>559</v>
      </c>
      <c r="G462" s="228"/>
      <c r="H462" s="228"/>
      <c r="I462" s="228"/>
      <c r="J462" s="228"/>
      <c r="K462" s="228"/>
      <c r="L462" s="228"/>
      <c r="M462" s="228"/>
      <c r="N462" s="228"/>
      <c r="O462" s="228"/>
      <c r="P462" s="228"/>
      <c r="Q462" s="228"/>
      <c r="R462" s="228"/>
      <c r="S462" s="20"/>
      <c r="T462" s="44"/>
      <c r="AA462" s="45"/>
      <c r="AT462" s="6" t="s">
        <v>141</v>
      </c>
      <c r="AU462" s="6" t="s">
        <v>75</v>
      </c>
    </row>
    <row r="463" spans="2:51" s="6" customFormat="1" ht="15.75" customHeight="1">
      <c r="B463" s="118"/>
      <c r="E463" s="119"/>
      <c r="F463" s="274" t="s">
        <v>560</v>
      </c>
      <c r="G463" s="275"/>
      <c r="H463" s="275"/>
      <c r="I463" s="275"/>
      <c r="K463" s="119"/>
      <c r="N463" s="301"/>
      <c r="O463" s="301"/>
      <c r="P463" s="301"/>
      <c r="Q463" s="301"/>
      <c r="S463" s="118"/>
      <c r="T463" s="120"/>
      <c r="AA463" s="121"/>
      <c r="AT463" s="119" t="s">
        <v>143</v>
      </c>
      <c r="AU463" s="119" t="s">
        <v>75</v>
      </c>
      <c r="AV463" s="119" t="s">
        <v>17</v>
      </c>
      <c r="AW463" s="119" t="s">
        <v>99</v>
      </c>
      <c r="AX463" s="119" t="s">
        <v>66</v>
      </c>
      <c r="AY463" s="119" t="s">
        <v>131</v>
      </c>
    </row>
    <row r="464" spans="2:51" s="6" customFormat="1" ht="15.75" customHeight="1">
      <c r="B464" s="122"/>
      <c r="E464" s="123"/>
      <c r="F464" s="276" t="s">
        <v>543</v>
      </c>
      <c r="G464" s="277"/>
      <c r="H464" s="277"/>
      <c r="I464" s="277"/>
      <c r="K464" s="124">
        <v>49.5</v>
      </c>
      <c r="N464" s="301"/>
      <c r="O464" s="301"/>
      <c r="P464" s="301"/>
      <c r="Q464" s="301"/>
      <c r="S464" s="122"/>
      <c r="T464" s="125"/>
      <c r="AA464" s="126"/>
      <c r="AT464" s="123" t="s">
        <v>143</v>
      </c>
      <c r="AU464" s="123" t="s">
        <v>75</v>
      </c>
      <c r="AV464" s="123" t="s">
        <v>75</v>
      </c>
      <c r="AW464" s="123" t="s">
        <v>99</v>
      </c>
      <c r="AX464" s="123" t="s">
        <v>66</v>
      </c>
      <c r="AY464" s="123" t="s">
        <v>131</v>
      </c>
    </row>
    <row r="465" spans="2:51" s="6" customFormat="1" ht="15.75" customHeight="1">
      <c r="B465" s="118"/>
      <c r="E465" s="119"/>
      <c r="F465" s="274" t="s">
        <v>561</v>
      </c>
      <c r="G465" s="275"/>
      <c r="H465" s="275"/>
      <c r="I465" s="275"/>
      <c r="K465" s="119"/>
      <c r="N465" s="301"/>
      <c r="O465" s="301"/>
      <c r="P465" s="301"/>
      <c r="Q465" s="301"/>
      <c r="S465" s="118"/>
      <c r="T465" s="120"/>
      <c r="AA465" s="121"/>
      <c r="AT465" s="119" t="s">
        <v>143</v>
      </c>
      <c r="AU465" s="119" t="s">
        <v>75</v>
      </c>
      <c r="AV465" s="119" t="s">
        <v>17</v>
      </c>
      <c r="AW465" s="119" t="s">
        <v>99</v>
      </c>
      <c r="AX465" s="119" t="s">
        <v>66</v>
      </c>
      <c r="AY465" s="119" t="s">
        <v>131</v>
      </c>
    </row>
    <row r="466" spans="2:51" s="6" customFormat="1" ht="15.75" customHeight="1">
      <c r="B466" s="122"/>
      <c r="E466" s="123"/>
      <c r="F466" s="276" t="s">
        <v>562</v>
      </c>
      <c r="G466" s="277"/>
      <c r="H466" s="277"/>
      <c r="I466" s="277"/>
      <c r="K466" s="124">
        <v>70.2</v>
      </c>
      <c r="N466" s="301"/>
      <c r="O466" s="301"/>
      <c r="P466" s="301"/>
      <c r="Q466" s="301"/>
      <c r="S466" s="122"/>
      <c r="T466" s="125"/>
      <c r="AA466" s="126"/>
      <c r="AT466" s="123" t="s">
        <v>143</v>
      </c>
      <c r="AU466" s="123" t="s">
        <v>75</v>
      </c>
      <c r="AV466" s="123" t="s">
        <v>75</v>
      </c>
      <c r="AW466" s="123" t="s">
        <v>99</v>
      </c>
      <c r="AX466" s="123" t="s">
        <v>66</v>
      </c>
      <c r="AY466" s="123" t="s">
        <v>131</v>
      </c>
    </row>
    <row r="467" spans="2:51" s="6" customFormat="1" ht="15.75" customHeight="1">
      <c r="B467" s="118"/>
      <c r="E467" s="119"/>
      <c r="F467" s="274" t="s">
        <v>563</v>
      </c>
      <c r="G467" s="275"/>
      <c r="H467" s="275"/>
      <c r="I467" s="275"/>
      <c r="K467" s="119"/>
      <c r="N467" s="301"/>
      <c r="O467" s="301"/>
      <c r="P467" s="301"/>
      <c r="Q467" s="301"/>
      <c r="S467" s="118"/>
      <c r="T467" s="120"/>
      <c r="AA467" s="121"/>
      <c r="AT467" s="119" t="s">
        <v>143</v>
      </c>
      <c r="AU467" s="119" t="s">
        <v>75</v>
      </c>
      <c r="AV467" s="119" t="s">
        <v>17</v>
      </c>
      <c r="AW467" s="119" t="s">
        <v>99</v>
      </c>
      <c r="AX467" s="119" t="s">
        <v>66</v>
      </c>
      <c r="AY467" s="119" t="s">
        <v>131</v>
      </c>
    </row>
    <row r="468" spans="2:51" s="6" customFormat="1" ht="15.75" customHeight="1">
      <c r="B468" s="122"/>
      <c r="E468" s="123"/>
      <c r="F468" s="276" t="s">
        <v>269</v>
      </c>
      <c r="G468" s="277"/>
      <c r="H468" s="277"/>
      <c r="I468" s="277"/>
      <c r="K468" s="124">
        <v>144.5</v>
      </c>
      <c r="N468" s="301"/>
      <c r="O468" s="301"/>
      <c r="P468" s="301"/>
      <c r="Q468" s="301"/>
      <c r="S468" s="122"/>
      <c r="T468" s="125"/>
      <c r="AA468" s="126"/>
      <c r="AT468" s="123" t="s">
        <v>143</v>
      </c>
      <c r="AU468" s="123" t="s">
        <v>75</v>
      </c>
      <c r="AV468" s="123" t="s">
        <v>75</v>
      </c>
      <c r="AW468" s="123" t="s">
        <v>99</v>
      </c>
      <c r="AX468" s="123" t="s">
        <v>66</v>
      </c>
      <c r="AY468" s="123" t="s">
        <v>131</v>
      </c>
    </row>
    <row r="469" spans="2:51" s="6" customFormat="1" ht="15.75" customHeight="1">
      <c r="B469" s="118"/>
      <c r="E469" s="119"/>
      <c r="F469" s="274" t="s">
        <v>564</v>
      </c>
      <c r="G469" s="275"/>
      <c r="H469" s="275"/>
      <c r="I469" s="275"/>
      <c r="K469" s="119"/>
      <c r="N469" s="301"/>
      <c r="O469" s="301"/>
      <c r="P469" s="301"/>
      <c r="Q469" s="301"/>
      <c r="S469" s="118"/>
      <c r="T469" s="120"/>
      <c r="AA469" s="121"/>
      <c r="AT469" s="119" t="s">
        <v>143</v>
      </c>
      <c r="AU469" s="119" t="s">
        <v>75</v>
      </c>
      <c r="AV469" s="119" t="s">
        <v>17</v>
      </c>
      <c r="AW469" s="119" t="s">
        <v>99</v>
      </c>
      <c r="AX469" s="119" t="s">
        <v>66</v>
      </c>
      <c r="AY469" s="119" t="s">
        <v>131</v>
      </c>
    </row>
    <row r="470" spans="2:51" s="6" customFormat="1" ht="15.75" customHeight="1">
      <c r="B470" s="122"/>
      <c r="E470" s="123"/>
      <c r="F470" s="276" t="s">
        <v>565</v>
      </c>
      <c r="G470" s="277"/>
      <c r="H470" s="277"/>
      <c r="I470" s="277"/>
      <c r="K470" s="124">
        <v>18.6</v>
      </c>
      <c r="N470" s="301"/>
      <c r="O470" s="301"/>
      <c r="P470" s="301"/>
      <c r="Q470" s="301"/>
      <c r="S470" s="122"/>
      <c r="T470" s="125"/>
      <c r="AA470" s="126"/>
      <c r="AT470" s="123" t="s">
        <v>143</v>
      </c>
      <c r="AU470" s="123" t="s">
        <v>75</v>
      </c>
      <c r="AV470" s="123" t="s">
        <v>75</v>
      </c>
      <c r="AW470" s="123" t="s">
        <v>99</v>
      </c>
      <c r="AX470" s="123" t="s">
        <v>66</v>
      </c>
      <c r="AY470" s="123" t="s">
        <v>131</v>
      </c>
    </row>
    <row r="471" spans="2:51" s="6" customFormat="1" ht="15.75" customHeight="1">
      <c r="B471" s="118"/>
      <c r="E471" s="119"/>
      <c r="F471" s="274" t="s">
        <v>566</v>
      </c>
      <c r="G471" s="275"/>
      <c r="H471" s="275"/>
      <c r="I471" s="275"/>
      <c r="K471" s="119"/>
      <c r="N471" s="301"/>
      <c r="O471" s="301"/>
      <c r="P471" s="301"/>
      <c r="Q471" s="301"/>
      <c r="S471" s="118"/>
      <c r="T471" s="120"/>
      <c r="AA471" s="121"/>
      <c r="AT471" s="119" t="s">
        <v>143</v>
      </c>
      <c r="AU471" s="119" t="s">
        <v>75</v>
      </c>
      <c r="AV471" s="119" t="s">
        <v>17</v>
      </c>
      <c r="AW471" s="119" t="s">
        <v>99</v>
      </c>
      <c r="AX471" s="119" t="s">
        <v>66</v>
      </c>
      <c r="AY471" s="119" t="s">
        <v>131</v>
      </c>
    </row>
    <row r="472" spans="2:51" s="6" customFormat="1" ht="15.75" customHeight="1">
      <c r="B472" s="122"/>
      <c r="E472" s="123"/>
      <c r="F472" s="276" t="s">
        <v>553</v>
      </c>
      <c r="G472" s="277"/>
      <c r="H472" s="277"/>
      <c r="I472" s="277"/>
      <c r="K472" s="124">
        <v>2.6</v>
      </c>
      <c r="N472" s="301"/>
      <c r="O472" s="301"/>
      <c r="P472" s="301"/>
      <c r="Q472" s="301"/>
      <c r="S472" s="122"/>
      <c r="T472" s="125"/>
      <c r="AA472" s="126"/>
      <c r="AT472" s="123" t="s">
        <v>143</v>
      </c>
      <c r="AU472" s="123" t="s">
        <v>75</v>
      </c>
      <c r="AV472" s="123" t="s">
        <v>75</v>
      </c>
      <c r="AW472" s="123" t="s">
        <v>99</v>
      </c>
      <c r="AX472" s="123" t="s">
        <v>66</v>
      </c>
      <c r="AY472" s="123" t="s">
        <v>131</v>
      </c>
    </row>
    <row r="473" spans="2:51" s="6" customFormat="1" ht="15.75" customHeight="1">
      <c r="B473" s="127"/>
      <c r="E473" s="128"/>
      <c r="F473" s="278" t="s">
        <v>146</v>
      </c>
      <c r="G473" s="279"/>
      <c r="H473" s="279"/>
      <c r="I473" s="279"/>
      <c r="K473" s="129">
        <v>285.4</v>
      </c>
      <c r="N473" s="301"/>
      <c r="O473" s="301"/>
      <c r="P473" s="301"/>
      <c r="Q473" s="301"/>
      <c r="S473" s="127"/>
      <c r="T473" s="130"/>
      <c r="AA473" s="131"/>
      <c r="AT473" s="128" t="s">
        <v>143</v>
      </c>
      <c r="AU473" s="128" t="s">
        <v>75</v>
      </c>
      <c r="AV473" s="128" t="s">
        <v>137</v>
      </c>
      <c r="AW473" s="128" t="s">
        <v>99</v>
      </c>
      <c r="AX473" s="128" t="s">
        <v>66</v>
      </c>
      <c r="AY473" s="128" t="s">
        <v>131</v>
      </c>
    </row>
    <row r="474" spans="2:51" s="6" customFormat="1" ht="15.75" customHeight="1">
      <c r="B474" s="122"/>
      <c r="E474" s="123"/>
      <c r="F474" s="276" t="s">
        <v>567</v>
      </c>
      <c r="G474" s="277"/>
      <c r="H474" s="277"/>
      <c r="I474" s="277"/>
      <c r="K474" s="124">
        <v>328.21</v>
      </c>
      <c r="N474" s="301"/>
      <c r="O474" s="301"/>
      <c r="P474" s="301"/>
      <c r="Q474" s="301"/>
      <c r="S474" s="122"/>
      <c r="T474" s="125"/>
      <c r="AA474" s="126"/>
      <c r="AT474" s="123" t="s">
        <v>143</v>
      </c>
      <c r="AU474" s="123" t="s">
        <v>75</v>
      </c>
      <c r="AV474" s="123" t="s">
        <v>75</v>
      </c>
      <c r="AW474" s="123" t="s">
        <v>99</v>
      </c>
      <c r="AX474" s="123" t="s">
        <v>17</v>
      </c>
      <c r="AY474" s="123" t="s">
        <v>131</v>
      </c>
    </row>
    <row r="475" spans="2:63" s="6" customFormat="1" ht="87" customHeight="1">
      <c r="B475" s="20"/>
      <c r="C475" s="108" t="s">
        <v>568</v>
      </c>
      <c r="D475" s="108" t="s">
        <v>132</v>
      </c>
      <c r="E475" s="109" t="s">
        <v>569</v>
      </c>
      <c r="F475" s="269" t="s">
        <v>570</v>
      </c>
      <c r="G475" s="270"/>
      <c r="H475" s="270"/>
      <c r="I475" s="270"/>
      <c r="J475" s="111" t="s">
        <v>149</v>
      </c>
      <c r="K475" s="112">
        <v>325.22</v>
      </c>
      <c r="L475" s="271"/>
      <c r="M475" s="270"/>
      <c r="N475" s="299">
        <f>ROUND($L$475*$K$475,2)</f>
        <v>0</v>
      </c>
      <c r="O475" s="300"/>
      <c r="P475" s="300"/>
      <c r="Q475" s="300"/>
      <c r="R475" s="110"/>
      <c r="S475" s="20"/>
      <c r="T475" s="113"/>
      <c r="U475" s="114" t="s">
        <v>36</v>
      </c>
      <c r="X475" s="115">
        <v>0</v>
      </c>
      <c r="Y475" s="115">
        <f>$X$475*$K$475</f>
        <v>0</v>
      </c>
      <c r="Z475" s="115">
        <v>0</v>
      </c>
      <c r="AA475" s="116">
        <f>$Z$475*$K$475</f>
        <v>0</v>
      </c>
      <c r="AR475" s="79" t="s">
        <v>240</v>
      </c>
      <c r="AT475" s="79" t="s">
        <v>132</v>
      </c>
      <c r="AU475" s="79" t="s">
        <v>75</v>
      </c>
      <c r="AY475" s="6" t="s">
        <v>131</v>
      </c>
      <c r="BE475" s="117">
        <f>IF($U$475="základní",$N$475,0)</f>
        <v>0</v>
      </c>
      <c r="BF475" s="117">
        <f>IF($U$475="snížená",$N$475,0)</f>
        <v>0</v>
      </c>
      <c r="BG475" s="117">
        <f>IF($U$475="zákl. přenesená",$N$475,0)</f>
        <v>0</v>
      </c>
      <c r="BH475" s="117">
        <f>IF($U$475="sníž. přenesená",$N$475,0)</f>
        <v>0</v>
      </c>
      <c r="BI475" s="117">
        <f>IF($U$475="nulová",$N$475,0)</f>
        <v>0</v>
      </c>
      <c r="BJ475" s="79" t="s">
        <v>17</v>
      </c>
      <c r="BK475" s="117">
        <f>ROUND($L$475*$K$475,2)</f>
        <v>0</v>
      </c>
    </row>
    <row r="476" spans="2:47" s="6" customFormat="1" ht="38.25" customHeight="1">
      <c r="B476" s="20"/>
      <c r="F476" s="272" t="s">
        <v>571</v>
      </c>
      <c r="G476" s="228"/>
      <c r="H476" s="228"/>
      <c r="I476" s="228"/>
      <c r="J476" s="228"/>
      <c r="K476" s="228"/>
      <c r="L476" s="228"/>
      <c r="M476" s="228"/>
      <c r="N476" s="228"/>
      <c r="O476" s="228"/>
      <c r="P476" s="228"/>
      <c r="Q476" s="228"/>
      <c r="R476" s="228"/>
      <c r="S476" s="20"/>
      <c r="T476" s="44"/>
      <c r="AA476" s="45"/>
      <c r="AT476" s="6" t="s">
        <v>139</v>
      </c>
      <c r="AU476" s="6" t="s">
        <v>75</v>
      </c>
    </row>
    <row r="477" spans="2:47" s="6" customFormat="1" ht="156.75" customHeight="1">
      <c r="B477" s="20"/>
      <c r="F477" s="273" t="s">
        <v>572</v>
      </c>
      <c r="G477" s="228"/>
      <c r="H477" s="228"/>
      <c r="I477" s="228"/>
      <c r="J477" s="228"/>
      <c r="K477" s="228"/>
      <c r="L477" s="228"/>
      <c r="M477" s="228"/>
      <c r="N477" s="228"/>
      <c r="O477" s="228"/>
      <c r="P477" s="228"/>
      <c r="Q477" s="228"/>
      <c r="R477" s="228"/>
      <c r="S477" s="20"/>
      <c r="T477" s="44"/>
      <c r="AA477" s="45"/>
      <c r="AT477" s="6" t="s">
        <v>141</v>
      </c>
      <c r="AU477" s="6" t="s">
        <v>75</v>
      </c>
    </row>
    <row r="478" spans="2:51" s="6" customFormat="1" ht="15.75" customHeight="1">
      <c r="B478" s="118"/>
      <c r="E478" s="119"/>
      <c r="F478" s="274" t="s">
        <v>573</v>
      </c>
      <c r="G478" s="275"/>
      <c r="H478" s="275"/>
      <c r="I478" s="275"/>
      <c r="K478" s="119"/>
      <c r="N478" s="301"/>
      <c r="O478" s="301"/>
      <c r="P478" s="301"/>
      <c r="Q478" s="301"/>
      <c r="S478" s="118"/>
      <c r="T478" s="120"/>
      <c r="AA478" s="121"/>
      <c r="AT478" s="119" t="s">
        <v>143</v>
      </c>
      <c r="AU478" s="119" t="s">
        <v>75</v>
      </c>
      <c r="AV478" s="119" t="s">
        <v>17</v>
      </c>
      <c r="AW478" s="119" t="s">
        <v>99</v>
      </c>
      <c r="AX478" s="119" t="s">
        <v>66</v>
      </c>
      <c r="AY478" s="119" t="s">
        <v>131</v>
      </c>
    </row>
    <row r="479" spans="2:51" s="6" customFormat="1" ht="15.75" customHeight="1">
      <c r="B479" s="122"/>
      <c r="E479" s="123"/>
      <c r="F479" s="276" t="s">
        <v>543</v>
      </c>
      <c r="G479" s="277"/>
      <c r="H479" s="277"/>
      <c r="I479" s="277"/>
      <c r="K479" s="124">
        <v>49.5</v>
      </c>
      <c r="N479" s="301"/>
      <c r="O479" s="301"/>
      <c r="P479" s="301"/>
      <c r="Q479" s="301"/>
      <c r="S479" s="122"/>
      <c r="T479" s="125"/>
      <c r="AA479" s="126"/>
      <c r="AT479" s="123" t="s">
        <v>143</v>
      </c>
      <c r="AU479" s="123" t="s">
        <v>75</v>
      </c>
      <c r="AV479" s="123" t="s">
        <v>75</v>
      </c>
      <c r="AW479" s="123" t="s">
        <v>99</v>
      </c>
      <c r="AX479" s="123" t="s">
        <v>66</v>
      </c>
      <c r="AY479" s="123" t="s">
        <v>131</v>
      </c>
    </row>
    <row r="480" spans="2:51" s="6" customFormat="1" ht="15.75" customHeight="1">
      <c r="B480" s="118"/>
      <c r="E480" s="119"/>
      <c r="F480" s="274" t="s">
        <v>574</v>
      </c>
      <c r="G480" s="275"/>
      <c r="H480" s="275"/>
      <c r="I480" s="275"/>
      <c r="K480" s="119"/>
      <c r="N480" s="301"/>
      <c r="O480" s="301"/>
      <c r="P480" s="301"/>
      <c r="Q480" s="301"/>
      <c r="S480" s="118"/>
      <c r="T480" s="120"/>
      <c r="AA480" s="121"/>
      <c r="AT480" s="119" t="s">
        <v>143</v>
      </c>
      <c r="AU480" s="119" t="s">
        <v>75</v>
      </c>
      <c r="AV480" s="119" t="s">
        <v>17</v>
      </c>
      <c r="AW480" s="119" t="s">
        <v>99</v>
      </c>
      <c r="AX480" s="119" t="s">
        <v>66</v>
      </c>
      <c r="AY480" s="119" t="s">
        <v>131</v>
      </c>
    </row>
    <row r="481" spans="2:51" s="6" customFormat="1" ht="15.75" customHeight="1">
      <c r="B481" s="122"/>
      <c r="E481" s="123"/>
      <c r="F481" s="276" t="s">
        <v>562</v>
      </c>
      <c r="G481" s="277"/>
      <c r="H481" s="277"/>
      <c r="I481" s="277"/>
      <c r="K481" s="124">
        <v>70.2</v>
      </c>
      <c r="N481" s="301"/>
      <c r="O481" s="301"/>
      <c r="P481" s="301"/>
      <c r="Q481" s="301"/>
      <c r="S481" s="122"/>
      <c r="T481" s="125"/>
      <c r="AA481" s="126"/>
      <c r="AT481" s="123" t="s">
        <v>143</v>
      </c>
      <c r="AU481" s="123" t="s">
        <v>75</v>
      </c>
      <c r="AV481" s="123" t="s">
        <v>75</v>
      </c>
      <c r="AW481" s="123" t="s">
        <v>99</v>
      </c>
      <c r="AX481" s="123" t="s">
        <v>66</v>
      </c>
      <c r="AY481" s="123" t="s">
        <v>131</v>
      </c>
    </row>
    <row r="482" spans="2:51" s="6" customFormat="1" ht="15.75" customHeight="1">
      <c r="B482" s="118"/>
      <c r="E482" s="119"/>
      <c r="F482" s="274" t="s">
        <v>575</v>
      </c>
      <c r="G482" s="275"/>
      <c r="H482" s="275"/>
      <c r="I482" s="275"/>
      <c r="K482" s="119"/>
      <c r="N482" s="301"/>
      <c r="O482" s="301"/>
      <c r="P482" s="301"/>
      <c r="Q482" s="301"/>
      <c r="S482" s="118"/>
      <c r="T482" s="120"/>
      <c r="AA482" s="121"/>
      <c r="AT482" s="119" t="s">
        <v>143</v>
      </c>
      <c r="AU482" s="119" t="s">
        <v>75</v>
      </c>
      <c r="AV482" s="119" t="s">
        <v>17</v>
      </c>
      <c r="AW482" s="119" t="s">
        <v>99</v>
      </c>
      <c r="AX482" s="119" t="s">
        <v>66</v>
      </c>
      <c r="AY482" s="119" t="s">
        <v>131</v>
      </c>
    </row>
    <row r="483" spans="2:51" s="6" customFormat="1" ht="15.75" customHeight="1">
      <c r="B483" s="122"/>
      <c r="E483" s="123"/>
      <c r="F483" s="276" t="s">
        <v>269</v>
      </c>
      <c r="G483" s="277"/>
      <c r="H483" s="277"/>
      <c r="I483" s="277"/>
      <c r="K483" s="124">
        <v>144.5</v>
      </c>
      <c r="N483" s="301"/>
      <c r="O483" s="301"/>
      <c r="P483" s="301"/>
      <c r="Q483" s="301"/>
      <c r="S483" s="122"/>
      <c r="T483" s="125"/>
      <c r="AA483" s="126"/>
      <c r="AT483" s="123" t="s">
        <v>143</v>
      </c>
      <c r="AU483" s="123" t="s">
        <v>75</v>
      </c>
      <c r="AV483" s="123" t="s">
        <v>75</v>
      </c>
      <c r="AW483" s="123" t="s">
        <v>99</v>
      </c>
      <c r="AX483" s="123" t="s">
        <v>66</v>
      </c>
      <c r="AY483" s="123" t="s">
        <v>131</v>
      </c>
    </row>
    <row r="484" spans="2:51" s="6" customFormat="1" ht="15.75" customHeight="1">
      <c r="B484" s="118"/>
      <c r="E484" s="119"/>
      <c r="F484" s="274" t="s">
        <v>576</v>
      </c>
      <c r="G484" s="275"/>
      <c r="H484" s="275"/>
      <c r="I484" s="275"/>
      <c r="K484" s="119"/>
      <c r="N484" s="301"/>
      <c r="O484" s="301"/>
      <c r="P484" s="301"/>
      <c r="Q484" s="301"/>
      <c r="S484" s="118"/>
      <c r="T484" s="120"/>
      <c r="AA484" s="121"/>
      <c r="AT484" s="119" t="s">
        <v>143</v>
      </c>
      <c r="AU484" s="119" t="s">
        <v>75</v>
      </c>
      <c r="AV484" s="119" t="s">
        <v>17</v>
      </c>
      <c r="AW484" s="119" t="s">
        <v>99</v>
      </c>
      <c r="AX484" s="119" t="s">
        <v>66</v>
      </c>
      <c r="AY484" s="119" t="s">
        <v>131</v>
      </c>
    </row>
    <row r="485" spans="2:51" s="6" customFormat="1" ht="15.75" customHeight="1">
      <c r="B485" s="122"/>
      <c r="E485" s="123"/>
      <c r="F485" s="276" t="s">
        <v>565</v>
      </c>
      <c r="G485" s="277"/>
      <c r="H485" s="277"/>
      <c r="I485" s="277"/>
      <c r="K485" s="124">
        <v>18.6</v>
      </c>
      <c r="N485" s="301"/>
      <c r="O485" s="301"/>
      <c r="P485" s="301"/>
      <c r="Q485" s="301"/>
      <c r="S485" s="122"/>
      <c r="T485" s="125"/>
      <c r="AA485" s="126"/>
      <c r="AT485" s="123" t="s">
        <v>143</v>
      </c>
      <c r="AU485" s="123" t="s">
        <v>75</v>
      </c>
      <c r="AV485" s="123" t="s">
        <v>75</v>
      </c>
      <c r="AW485" s="123" t="s">
        <v>99</v>
      </c>
      <c r="AX485" s="123" t="s">
        <v>66</v>
      </c>
      <c r="AY485" s="123" t="s">
        <v>131</v>
      </c>
    </row>
    <row r="486" spans="2:51" s="6" customFormat="1" ht="15.75" customHeight="1">
      <c r="B486" s="127"/>
      <c r="E486" s="128"/>
      <c r="F486" s="278" t="s">
        <v>146</v>
      </c>
      <c r="G486" s="279"/>
      <c r="H486" s="279"/>
      <c r="I486" s="279"/>
      <c r="K486" s="129">
        <v>282.8</v>
      </c>
      <c r="N486" s="301"/>
      <c r="O486" s="301"/>
      <c r="P486" s="301"/>
      <c r="Q486" s="301"/>
      <c r="S486" s="127"/>
      <c r="T486" s="130"/>
      <c r="AA486" s="131"/>
      <c r="AT486" s="128" t="s">
        <v>143</v>
      </c>
      <c r="AU486" s="128" t="s">
        <v>75</v>
      </c>
      <c r="AV486" s="128" t="s">
        <v>137</v>
      </c>
      <c r="AW486" s="128" t="s">
        <v>99</v>
      </c>
      <c r="AX486" s="128" t="s">
        <v>66</v>
      </c>
      <c r="AY486" s="128" t="s">
        <v>131</v>
      </c>
    </row>
    <row r="487" spans="2:51" s="6" customFormat="1" ht="15.75" customHeight="1">
      <c r="B487" s="122"/>
      <c r="E487" s="123"/>
      <c r="F487" s="276" t="s">
        <v>577</v>
      </c>
      <c r="G487" s="277"/>
      <c r="H487" s="277"/>
      <c r="I487" s="277"/>
      <c r="K487" s="124">
        <v>325.22</v>
      </c>
      <c r="N487" s="301"/>
      <c r="O487" s="301"/>
      <c r="P487" s="301"/>
      <c r="Q487" s="301"/>
      <c r="S487" s="122"/>
      <c r="T487" s="125"/>
      <c r="AA487" s="126"/>
      <c r="AT487" s="123" t="s">
        <v>143</v>
      </c>
      <c r="AU487" s="123" t="s">
        <v>75</v>
      </c>
      <c r="AV487" s="123" t="s">
        <v>75</v>
      </c>
      <c r="AW487" s="123" t="s">
        <v>99</v>
      </c>
      <c r="AX487" s="123" t="s">
        <v>17</v>
      </c>
      <c r="AY487" s="123" t="s">
        <v>131</v>
      </c>
    </row>
    <row r="488" spans="2:63" s="6" customFormat="1" ht="75" customHeight="1">
      <c r="B488" s="20"/>
      <c r="C488" s="108" t="s">
        <v>578</v>
      </c>
      <c r="D488" s="108" t="s">
        <v>132</v>
      </c>
      <c r="E488" s="109" t="s">
        <v>579</v>
      </c>
      <c r="F488" s="269" t="s">
        <v>580</v>
      </c>
      <c r="G488" s="270"/>
      <c r="H488" s="270"/>
      <c r="I488" s="270"/>
      <c r="J488" s="111" t="s">
        <v>149</v>
      </c>
      <c r="K488" s="112">
        <v>1685.693</v>
      </c>
      <c r="L488" s="271"/>
      <c r="M488" s="270"/>
      <c r="N488" s="299">
        <f>ROUND($L$488*$K$488,2)</f>
        <v>0</v>
      </c>
      <c r="O488" s="300"/>
      <c r="P488" s="300"/>
      <c r="Q488" s="300"/>
      <c r="R488" s="110"/>
      <c r="S488" s="20"/>
      <c r="T488" s="113"/>
      <c r="U488" s="114" t="s">
        <v>36</v>
      </c>
      <c r="X488" s="115">
        <v>0</v>
      </c>
      <c r="Y488" s="115">
        <f>$X$488*$K$488</f>
        <v>0</v>
      </c>
      <c r="Z488" s="115">
        <v>0</v>
      </c>
      <c r="AA488" s="116">
        <f>$Z$488*$K$488</f>
        <v>0</v>
      </c>
      <c r="AR488" s="79" t="s">
        <v>240</v>
      </c>
      <c r="AT488" s="79" t="s">
        <v>132</v>
      </c>
      <c r="AU488" s="79" t="s">
        <v>75</v>
      </c>
      <c r="AY488" s="6" t="s">
        <v>131</v>
      </c>
      <c r="BE488" s="117">
        <f>IF($U$488="základní",$N$488,0)</f>
        <v>0</v>
      </c>
      <c r="BF488" s="117">
        <f>IF($U$488="snížená",$N$488,0)</f>
        <v>0</v>
      </c>
      <c r="BG488" s="117">
        <f>IF($U$488="zákl. přenesená",$N$488,0)</f>
        <v>0</v>
      </c>
      <c r="BH488" s="117">
        <f>IF($U$488="sníž. přenesená",$N$488,0)</f>
        <v>0</v>
      </c>
      <c r="BI488" s="117">
        <f>IF($U$488="nulová",$N$488,0)</f>
        <v>0</v>
      </c>
      <c r="BJ488" s="79" t="s">
        <v>17</v>
      </c>
      <c r="BK488" s="117">
        <f>ROUND($L$488*$K$488,2)</f>
        <v>0</v>
      </c>
    </row>
    <row r="489" spans="2:47" s="6" customFormat="1" ht="38.25" customHeight="1">
      <c r="B489" s="20"/>
      <c r="F489" s="272" t="s">
        <v>581</v>
      </c>
      <c r="G489" s="228"/>
      <c r="H489" s="228"/>
      <c r="I489" s="228"/>
      <c r="J489" s="228"/>
      <c r="K489" s="228"/>
      <c r="L489" s="228"/>
      <c r="M489" s="228"/>
      <c r="N489" s="228"/>
      <c r="O489" s="228"/>
      <c r="P489" s="228"/>
      <c r="Q489" s="228"/>
      <c r="R489" s="228"/>
      <c r="S489" s="20"/>
      <c r="T489" s="44"/>
      <c r="AA489" s="45"/>
      <c r="AT489" s="6" t="s">
        <v>139</v>
      </c>
      <c r="AU489" s="6" t="s">
        <v>75</v>
      </c>
    </row>
    <row r="490" spans="2:47" s="6" customFormat="1" ht="168.75" customHeight="1">
      <c r="B490" s="20"/>
      <c r="F490" s="273" t="s">
        <v>582</v>
      </c>
      <c r="G490" s="228"/>
      <c r="H490" s="228"/>
      <c r="I490" s="228"/>
      <c r="J490" s="228"/>
      <c r="K490" s="228"/>
      <c r="L490" s="228"/>
      <c r="M490" s="228"/>
      <c r="N490" s="228"/>
      <c r="O490" s="228"/>
      <c r="P490" s="228"/>
      <c r="Q490" s="228"/>
      <c r="R490" s="228"/>
      <c r="S490" s="20"/>
      <c r="T490" s="44"/>
      <c r="AA490" s="45"/>
      <c r="AT490" s="6" t="s">
        <v>141</v>
      </c>
      <c r="AU490" s="6" t="s">
        <v>75</v>
      </c>
    </row>
    <row r="491" spans="2:51" s="6" customFormat="1" ht="27" customHeight="1">
      <c r="B491" s="118"/>
      <c r="E491" s="119"/>
      <c r="F491" s="274" t="s">
        <v>583</v>
      </c>
      <c r="G491" s="275"/>
      <c r="H491" s="275"/>
      <c r="I491" s="275"/>
      <c r="K491" s="119"/>
      <c r="N491" s="301"/>
      <c r="O491" s="301"/>
      <c r="P491" s="301"/>
      <c r="Q491" s="301"/>
      <c r="S491" s="118"/>
      <c r="T491" s="120"/>
      <c r="AA491" s="121"/>
      <c r="AT491" s="119" t="s">
        <v>143</v>
      </c>
      <c r="AU491" s="119" t="s">
        <v>75</v>
      </c>
      <c r="AV491" s="119" t="s">
        <v>17</v>
      </c>
      <c r="AW491" s="119" t="s">
        <v>99</v>
      </c>
      <c r="AX491" s="119" t="s">
        <v>66</v>
      </c>
      <c r="AY491" s="119" t="s">
        <v>131</v>
      </c>
    </row>
    <row r="492" spans="2:51" s="6" customFormat="1" ht="15.75" customHeight="1">
      <c r="B492" s="122"/>
      <c r="E492" s="123"/>
      <c r="F492" s="276" t="s">
        <v>584</v>
      </c>
      <c r="G492" s="277"/>
      <c r="H492" s="277"/>
      <c r="I492" s="277"/>
      <c r="K492" s="124">
        <v>814.7</v>
      </c>
      <c r="N492" s="301"/>
      <c r="O492" s="301"/>
      <c r="P492" s="301"/>
      <c r="Q492" s="301"/>
      <c r="S492" s="122"/>
      <c r="T492" s="125"/>
      <c r="AA492" s="126"/>
      <c r="AT492" s="123" t="s">
        <v>143</v>
      </c>
      <c r="AU492" s="123" t="s">
        <v>75</v>
      </c>
      <c r="AV492" s="123" t="s">
        <v>75</v>
      </c>
      <c r="AW492" s="123" t="s">
        <v>99</v>
      </c>
      <c r="AX492" s="123" t="s">
        <v>66</v>
      </c>
      <c r="AY492" s="123" t="s">
        <v>131</v>
      </c>
    </row>
    <row r="493" spans="2:51" s="6" customFormat="1" ht="27" customHeight="1">
      <c r="B493" s="118"/>
      <c r="E493" s="119"/>
      <c r="F493" s="274" t="s">
        <v>585</v>
      </c>
      <c r="G493" s="275"/>
      <c r="H493" s="275"/>
      <c r="I493" s="275"/>
      <c r="K493" s="119"/>
      <c r="N493" s="301"/>
      <c r="O493" s="301"/>
      <c r="P493" s="301"/>
      <c r="Q493" s="301"/>
      <c r="S493" s="118"/>
      <c r="T493" s="120"/>
      <c r="AA493" s="121"/>
      <c r="AT493" s="119" t="s">
        <v>143</v>
      </c>
      <c r="AU493" s="119" t="s">
        <v>75</v>
      </c>
      <c r="AV493" s="119" t="s">
        <v>17</v>
      </c>
      <c r="AW493" s="119" t="s">
        <v>99</v>
      </c>
      <c r="AX493" s="119" t="s">
        <v>66</v>
      </c>
      <c r="AY493" s="119" t="s">
        <v>131</v>
      </c>
    </row>
    <row r="494" spans="2:51" s="6" customFormat="1" ht="15.75" customHeight="1">
      <c r="B494" s="122"/>
      <c r="E494" s="123"/>
      <c r="F494" s="276" t="s">
        <v>586</v>
      </c>
      <c r="G494" s="277"/>
      <c r="H494" s="277"/>
      <c r="I494" s="277"/>
      <c r="K494" s="124">
        <v>281</v>
      </c>
      <c r="N494" s="301"/>
      <c r="O494" s="301"/>
      <c r="P494" s="301"/>
      <c r="Q494" s="301"/>
      <c r="S494" s="122"/>
      <c r="T494" s="125"/>
      <c r="AA494" s="126"/>
      <c r="AT494" s="123" t="s">
        <v>143</v>
      </c>
      <c r="AU494" s="123" t="s">
        <v>75</v>
      </c>
      <c r="AV494" s="123" t="s">
        <v>75</v>
      </c>
      <c r="AW494" s="123" t="s">
        <v>99</v>
      </c>
      <c r="AX494" s="123" t="s">
        <v>66</v>
      </c>
      <c r="AY494" s="123" t="s">
        <v>131</v>
      </c>
    </row>
    <row r="495" spans="2:51" s="6" customFormat="1" ht="27" customHeight="1">
      <c r="B495" s="118"/>
      <c r="E495" s="119"/>
      <c r="F495" s="274" t="s">
        <v>587</v>
      </c>
      <c r="G495" s="275"/>
      <c r="H495" s="275"/>
      <c r="I495" s="275"/>
      <c r="K495" s="119"/>
      <c r="N495" s="301"/>
      <c r="O495" s="301"/>
      <c r="P495" s="301"/>
      <c r="Q495" s="301"/>
      <c r="S495" s="118"/>
      <c r="T495" s="120"/>
      <c r="AA495" s="121"/>
      <c r="AT495" s="119" t="s">
        <v>143</v>
      </c>
      <c r="AU495" s="119" t="s">
        <v>75</v>
      </c>
      <c r="AV495" s="119" t="s">
        <v>17</v>
      </c>
      <c r="AW495" s="119" t="s">
        <v>99</v>
      </c>
      <c r="AX495" s="119" t="s">
        <v>66</v>
      </c>
      <c r="AY495" s="119" t="s">
        <v>131</v>
      </c>
    </row>
    <row r="496" spans="2:51" s="6" customFormat="1" ht="27" customHeight="1">
      <c r="B496" s="122"/>
      <c r="E496" s="123"/>
      <c r="F496" s="276" t="s">
        <v>588</v>
      </c>
      <c r="G496" s="277"/>
      <c r="H496" s="277"/>
      <c r="I496" s="277"/>
      <c r="K496" s="124">
        <v>103.74</v>
      </c>
      <c r="N496" s="301"/>
      <c r="O496" s="301"/>
      <c r="P496" s="301"/>
      <c r="Q496" s="301"/>
      <c r="S496" s="122"/>
      <c r="T496" s="125"/>
      <c r="AA496" s="126"/>
      <c r="AT496" s="123" t="s">
        <v>143</v>
      </c>
      <c r="AU496" s="123" t="s">
        <v>75</v>
      </c>
      <c r="AV496" s="123" t="s">
        <v>75</v>
      </c>
      <c r="AW496" s="123" t="s">
        <v>99</v>
      </c>
      <c r="AX496" s="123" t="s">
        <v>66</v>
      </c>
      <c r="AY496" s="123" t="s">
        <v>131</v>
      </c>
    </row>
    <row r="497" spans="2:51" s="6" customFormat="1" ht="27" customHeight="1">
      <c r="B497" s="122"/>
      <c r="E497" s="123"/>
      <c r="F497" s="276" t="s">
        <v>589</v>
      </c>
      <c r="G497" s="277"/>
      <c r="H497" s="277"/>
      <c r="I497" s="277"/>
      <c r="K497" s="124">
        <v>60.45</v>
      </c>
      <c r="N497" s="301"/>
      <c r="O497" s="301"/>
      <c r="P497" s="301"/>
      <c r="Q497" s="301"/>
      <c r="S497" s="122"/>
      <c r="T497" s="125"/>
      <c r="AA497" s="126"/>
      <c r="AT497" s="123" t="s">
        <v>143</v>
      </c>
      <c r="AU497" s="123" t="s">
        <v>75</v>
      </c>
      <c r="AV497" s="123" t="s">
        <v>75</v>
      </c>
      <c r="AW497" s="123" t="s">
        <v>99</v>
      </c>
      <c r="AX497" s="123" t="s">
        <v>66</v>
      </c>
      <c r="AY497" s="123" t="s">
        <v>131</v>
      </c>
    </row>
    <row r="498" spans="2:51" s="6" customFormat="1" ht="27" customHeight="1">
      <c r="B498" s="122"/>
      <c r="E498" s="123"/>
      <c r="F498" s="276" t="s">
        <v>590</v>
      </c>
      <c r="G498" s="277"/>
      <c r="H498" s="277"/>
      <c r="I498" s="277"/>
      <c r="K498" s="124">
        <v>16.94</v>
      </c>
      <c r="N498" s="301"/>
      <c r="O498" s="301"/>
      <c r="P498" s="301"/>
      <c r="Q498" s="301"/>
      <c r="S498" s="122"/>
      <c r="T498" s="125"/>
      <c r="AA498" s="126"/>
      <c r="AT498" s="123" t="s">
        <v>143</v>
      </c>
      <c r="AU498" s="123" t="s">
        <v>75</v>
      </c>
      <c r="AV498" s="123" t="s">
        <v>75</v>
      </c>
      <c r="AW498" s="123" t="s">
        <v>99</v>
      </c>
      <c r="AX498" s="123" t="s">
        <v>66</v>
      </c>
      <c r="AY498" s="123" t="s">
        <v>131</v>
      </c>
    </row>
    <row r="499" spans="2:51" s="6" customFormat="1" ht="27" customHeight="1">
      <c r="B499" s="122"/>
      <c r="E499" s="123"/>
      <c r="F499" s="276" t="s">
        <v>591</v>
      </c>
      <c r="G499" s="277"/>
      <c r="H499" s="277"/>
      <c r="I499" s="277"/>
      <c r="K499" s="124">
        <v>69.08</v>
      </c>
      <c r="N499" s="301"/>
      <c r="O499" s="301"/>
      <c r="P499" s="301"/>
      <c r="Q499" s="301"/>
      <c r="S499" s="122"/>
      <c r="T499" s="125"/>
      <c r="AA499" s="126"/>
      <c r="AT499" s="123" t="s">
        <v>143</v>
      </c>
      <c r="AU499" s="123" t="s">
        <v>75</v>
      </c>
      <c r="AV499" s="123" t="s">
        <v>75</v>
      </c>
      <c r="AW499" s="123" t="s">
        <v>99</v>
      </c>
      <c r="AX499" s="123" t="s">
        <v>66</v>
      </c>
      <c r="AY499" s="123" t="s">
        <v>131</v>
      </c>
    </row>
    <row r="500" spans="2:51" s="6" customFormat="1" ht="27" customHeight="1">
      <c r="B500" s="122"/>
      <c r="E500" s="123"/>
      <c r="F500" s="276" t="s">
        <v>592</v>
      </c>
      <c r="G500" s="277"/>
      <c r="H500" s="277"/>
      <c r="I500" s="277"/>
      <c r="K500" s="124">
        <v>17.64</v>
      </c>
      <c r="N500" s="301"/>
      <c r="O500" s="301"/>
      <c r="P500" s="301"/>
      <c r="Q500" s="301"/>
      <c r="S500" s="122"/>
      <c r="T500" s="125"/>
      <c r="AA500" s="126"/>
      <c r="AT500" s="123" t="s">
        <v>143</v>
      </c>
      <c r="AU500" s="123" t="s">
        <v>75</v>
      </c>
      <c r="AV500" s="123" t="s">
        <v>75</v>
      </c>
      <c r="AW500" s="123" t="s">
        <v>99</v>
      </c>
      <c r="AX500" s="123" t="s">
        <v>66</v>
      </c>
      <c r="AY500" s="123" t="s">
        <v>131</v>
      </c>
    </row>
    <row r="501" spans="2:51" s="6" customFormat="1" ht="27" customHeight="1">
      <c r="B501" s="122"/>
      <c r="E501" s="123"/>
      <c r="F501" s="276" t="s">
        <v>593</v>
      </c>
      <c r="G501" s="277"/>
      <c r="H501" s="277"/>
      <c r="I501" s="277"/>
      <c r="K501" s="124">
        <v>2.84</v>
      </c>
      <c r="N501" s="301"/>
      <c r="O501" s="301"/>
      <c r="P501" s="301"/>
      <c r="Q501" s="301"/>
      <c r="S501" s="122"/>
      <c r="T501" s="125"/>
      <c r="AA501" s="126"/>
      <c r="AT501" s="123" t="s">
        <v>143</v>
      </c>
      <c r="AU501" s="123" t="s">
        <v>75</v>
      </c>
      <c r="AV501" s="123" t="s">
        <v>75</v>
      </c>
      <c r="AW501" s="123" t="s">
        <v>99</v>
      </c>
      <c r="AX501" s="123" t="s">
        <v>66</v>
      </c>
      <c r="AY501" s="123" t="s">
        <v>131</v>
      </c>
    </row>
    <row r="502" spans="2:51" s="6" customFormat="1" ht="15.75" customHeight="1">
      <c r="B502" s="122"/>
      <c r="E502" s="123"/>
      <c r="F502" s="276" t="s">
        <v>594</v>
      </c>
      <c r="G502" s="277"/>
      <c r="H502" s="277"/>
      <c r="I502" s="277"/>
      <c r="K502" s="124">
        <v>7.3</v>
      </c>
      <c r="N502" s="301"/>
      <c r="O502" s="301"/>
      <c r="P502" s="301"/>
      <c r="Q502" s="301"/>
      <c r="S502" s="122"/>
      <c r="T502" s="125"/>
      <c r="AA502" s="126"/>
      <c r="AT502" s="123" t="s">
        <v>143</v>
      </c>
      <c r="AU502" s="123" t="s">
        <v>75</v>
      </c>
      <c r="AV502" s="123" t="s">
        <v>75</v>
      </c>
      <c r="AW502" s="123" t="s">
        <v>99</v>
      </c>
      <c r="AX502" s="123" t="s">
        <v>66</v>
      </c>
      <c r="AY502" s="123" t="s">
        <v>131</v>
      </c>
    </row>
    <row r="503" spans="2:51" s="6" customFormat="1" ht="27" customHeight="1">
      <c r="B503" s="122"/>
      <c r="E503" s="123"/>
      <c r="F503" s="276" t="s">
        <v>595</v>
      </c>
      <c r="G503" s="277"/>
      <c r="H503" s="277"/>
      <c r="I503" s="277"/>
      <c r="K503" s="124">
        <v>21.45</v>
      </c>
      <c r="N503" s="301"/>
      <c r="O503" s="301"/>
      <c r="P503" s="301"/>
      <c r="Q503" s="301"/>
      <c r="S503" s="122"/>
      <c r="T503" s="125"/>
      <c r="AA503" s="126"/>
      <c r="AT503" s="123" t="s">
        <v>143</v>
      </c>
      <c r="AU503" s="123" t="s">
        <v>75</v>
      </c>
      <c r="AV503" s="123" t="s">
        <v>75</v>
      </c>
      <c r="AW503" s="123" t="s">
        <v>99</v>
      </c>
      <c r="AX503" s="123" t="s">
        <v>66</v>
      </c>
      <c r="AY503" s="123" t="s">
        <v>131</v>
      </c>
    </row>
    <row r="504" spans="2:51" s="6" customFormat="1" ht="27" customHeight="1">
      <c r="B504" s="122"/>
      <c r="E504" s="123"/>
      <c r="F504" s="276" t="s">
        <v>596</v>
      </c>
      <c r="G504" s="277"/>
      <c r="H504" s="277"/>
      <c r="I504" s="277"/>
      <c r="K504" s="124">
        <v>15.68</v>
      </c>
      <c r="N504" s="301"/>
      <c r="O504" s="301"/>
      <c r="P504" s="301"/>
      <c r="Q504" s="301"/>
      <c r="S504" s="122"/>
      <c r="T504" s="125"/>
      <c r="AA504" s="126"/>
      <c r="AT504" s="123" t="s">
        <v>143</v>
      </c>
      <c r="AU504" s="123" t="s">
        <v>75</v>
      </c>
      <c r="AV504" s="123" t="s">
        <v>75</v>
      </c>
      <c r="AW504" s="123" t="s">
        <v>99</v>
      </c>
      <c r="AX504" s="123" t="s">
        <v>66</v>
      </c>
      <c r="AY504" s="123" t="s">
        <v>131</v>
      </c>
    </row>
    <row r="505" spans="2:51" s="6" customFormat="1" ht="15.75" customHeight="1">
      <c r="B505" s="122"/>
      <c r="E505" s="123"/>
      <c r="F505" s="276" t="s">
        <v>597</v>
      </c>
      <c r="G505" s="277"/>
      <c r="H505" s="277"/>
      <c r="I505" s="277"/>
      <c r="K505" s="124">
        <v>40</v>
      </c>
      <c r="N505" s="301"/>
      <c r="O505" s="301"/>
      <c r="P505" s="301"/>
      <c r="Q505" s="301"/>
      <c r="S505" s="122"/>
      <c r="T505" s="125"/>
      <c r="AA505" s="126"/>
      <c r="AT505" s="123" t="s">
        <v>143</v>
      </c>
      <c r="AU505" s="123" t="s">
        <v>75</v>
      </c>
      <c r="AV505" s="123" t="s">
        <v>75</v>
      </c>
      <c r="AW505" s="123" t="s">
        <v>99</v>
      </c>
      <c r="AX505" s="123" t="s">
        <v>66</v>
      </c>
      <c r="AY505" s="123" t="s">
        <v>131</v>
      </c>
    </row>
    <row r="506" spans="2:51" s="6" customFormat="1" ht="15.75" customHeight="1">
      <c r="B506" s="122"/>
      <c r="E506" s="123"/>
      <c r="F506" s="276" t="s">
        <v>598</v>
      </c>
      <c r="G506" s="277"/>
      <c r="H506" s="277"/>
      <c r="I506" s="277"/>
      <c r="K506" s="124">
        <v>15</v>
      </c>
      <c r="N506" s="301"/>
      <c r="O506" s="301"/>
      <c r="P506" s="301"/>
      <c r="Q506" s="301"/>
      <c r="S506" s="122"/>
      <c r="T506" s="125"/>
      <c r="AA506" s="126"/>
      <c r="AT506" s="123" t="s">
        <v>143</v>
      </c>
      <c r="AU506" s="123" t="s">
        <v>75</v>
      </c>
      <c r="AV506" s="123" t="s">
        <v>75</v>
      </c>
      <c r="AW506" s="123" t="s">
        <v>99</v>
      </c>
      <c r="AX506" s="123" t="s">
        <v>66</v>
      </c>
      <c r="AY506" s="123" t="s">
        <v>131</v>
      </c>
    </row>
    <row r="507" spans="2:51" s="6" customFormat="1" ht="15.75" customHeight="1">
      <c r="B507" s="127"/>
      <c r="E507" s="128"/>
      <c r="F507" s="278" t="s">
        <v>146</v>
      </c>
      <c r="G507" s="279"/>
      <c r="H507" s="279"/>
      <c r="I507" s="279"/>
      <c r="K507" s="129">
        <v>1465.82</v>
      </c>
      <c r="N507" s="301"/>
      <c r="O507" s="301"/>
      <c r="P507" s="301"/>
      <c r="Q507" s="301"/>
      <c r="S507" s="127"/>
      <c r="T507" s="130"/>
      <c r="AA507" s="131"/>
      <c r="AT507" s="128" t="s">
        <v>143</v>
      </c>
      <c r="AU507" s="128" t="s">
        <v>75</v>
      </c>
      <c r="AV507" s="128" t="s">
        <v>137</v>
      </c>
      <c r="AW507" s="128" t="s">
        <v>99</v>
      </c>
      <c r="AX507" s="128" t="s">
        <v>66</v>
      </c>
      <c r="AY507" s="128" t="s">
        <v>131</v>
      </c>
    </row>
    <row r="508" spans="2:51" s="6" customFormat="1" ht="15.75" customHeight="1">
      <c r="B508" s="122"/>
      <c r="E508" s="123"/>
      <c r="F508" s="276" t="s">
        <v>599</v>
      </c>
      <c r="G508" s="277"/>
      <c r="H508" s="277"/>
      <c r="I508" s="277"/>
      <c r="K508" s="124">
        <v>1685.693</v>
      </c>
      <c r="N508" s="301"/>
      <c r="O508" s="301"/>
      <c r="P508" s="301"/>
      <c r="Q508" s="301"/>
      <c r="S508" s="122"/>
      <c r="T508" s="125"/>
      <c r="AA508" s="126"/>
      <c r="AT508" s="123" t="s">
        <v>143</v>
      </c>
      <c r="AU508" s="123" t="s">
        <v>75</v>
      </c>
      <c r="AV508" s="123" t="s">
        <v>75</v>
      </c>
      <c r="AW508" s="123" t="s">
        <v>99</v>
      </c>
      <c r="AX508" s="123" t="s">
        <v>17</v>
      </c>
      <c r="AY508" s="123" t="s">
        <v>131</v>
      </c>
    </row>
    <row r="509" spans="2:63" s="6" customFormat="1" ht="99" customHeight="1">
      <c r="B509" s="20"/>
      <c r="C509" s="108" t="s">
        <v>600</v>
      </c>
      <c r="D509" s="108" t="s">
        <v>132</v>
      </c>
      <c r="E509" s="109" t="s">
        <v>601</v>
      </c>
      <c r="F509" s="269" t="s">
        <v>602</v>
      </c>
      <c r="G509" s="270"/>
      <c r="H509" s="270"/>
      <c r="I509" s="270"/>
      <c r="J509" s="111" t="s">
        <v>149</v>
      </c>
      <c r="K509" s="112">
        <v>1095.7</v>
      </c>
      <c r="L509" s="271"/>
      <c r="M509" s="270"/>
      <c r="N509" s="299">
        <f>ROUND($L$509*$K$509,2)</f>
        <v>0</v>
      </c>
      <c r="O509" s="300"/>
      <c r="P509" s="300"/>
      <c r="Q509" s="300"/>
      <c r="R509" s="110"/>
      <c r="S509" s="20"/>
      <c r="T509" s="113"/>
      <c r="U509" s="114" t="s">
        <v>36</v>
      </c>
      <c r="X509" s="115">
        <v>0</v>
      </c>
      <c r="Y509" s="115">
        <f>$X$509*$K$509</f>
        <v>0</v>
      </c>
      <c r="Z509" s="115">
        <v>0</v>
      </c>
      <c r="AA509" s="116">
        <f>$Z$509*$K$509</f>
        <v>0</v>
      </c>
      <c r="AR509" s="79" t="s">
        <v>240</v>
      </c>
      <c r="AT509" s="79" t="s">
        <v>132</v>
      </c>
      <c r="AU509" s="79" t="s">
        <v>75</v>
      </c>
      <c r="AY509" s="6" t="s">
        <v>131</v>
      </c>
      <c r="BE509" s="117">
        <f>IF($U$509="základní",$N$509,0)</f>
        <v>0</v>
      </c>
      <c r="BF509" s="117">
        <f>IF($U$509="snížená",$N$509,0)</f>
        <v>0</v>
      </c>
      <c r="BG509" s="117">
        <f>IF($U$509="zákl. přenesená",$N$509,0)</f>
        <v>0</v>
      </c>
      <c r="BH509" s="117">
        <f>IF($U$509="sníž. přenesená",$N$509,0)</f>
        <v>0</v>
      </c>
      <c r="BI509" s="117">
        <f>IF($U$509="nulová",$N$509,0)</f>
        <v>0</v>
      </c>
      <c r="BJ509" s="79" t="s">
        <v>17</v>
      </c>
      <c r="BK509" s="117">
        <f>ROUND($L$509*$K$509,2)</f>
        <v>0</v>
      </c>
    </row>
    <row r="510" spans="2:47" s="6" customFormat="1" ht="103.5" customHeight="1">
      <c r="B510" s="20"/>
      <c r="F510" s="272" t="s">
        <v>603</v>
      </c>
      <c r="G510" s="228"/>
      <c r="H510" s="228"/>
      <c r="I510" s="228"/>
      <c r="J510" s="228"/>
      <c r="K510" s="228"/>
      <c r="L510" s="228"/>
      <c r="M510" s="228"/>
      <c r="N510" s="228"/>
      <c r="O510" s="228"/>
      <c r="P510" s="228"/>
      <c r="Q510" s="228"/>
      <c r="R510" s="228"/>
      <c r="S510" s="20"/>
      <c r="T510" s="44"/>
      <c r="AA510" s="45"/>
      <c r="AT510" s="6" t="s">
        <v>139</v>
      </c>
      <c r="AU510" s="6" t="s">
        <v>75</v>
      </c>
    </row>
    <row r="511" spans="2:47" s="6" customFormat="1" ht="168.75" customHeight="1">
      <c r="B511" s="20"/>
      <c r="F511" s="273" t="s">
        <v>604</v>
      </c>
      <c r="G511" s="228"/>
      <c r="H511" s="228"/>
      <c r="I511" s="228"/>
      <c r="J511" s="228"/>
      <c r="K511" s="228"/>
      <c r="L511" s="228"/>
      <c r="M511" s="228"/>
      <c r="N511" s="228"/>
      <c r="O511" s="228"/>
      <c r="P511" s="228"/>
      <c r="Q511" s="228"/>
      <c r="R511" s="228"/>
      <c r="S511" s="20"/>
      <c r="T511" s="44"/>
      <c r="AA511" s="45"/>
      <c r="AT511" s="6" t="s">
        <v>141</v>
      </c>
      <c r="AU511" s="6" t="s">
        <v>75</v>
      </c>
    </row>
    <row r="512" spans="2:51" s="6" customFormat="1" ht="15.75" customHeight="1">
      <c r="B512" s="118"/>
      <c r="E512" s="119"/>
      <c r="F512" s="274" t="s">
        <v>605</v>
      </c>
      <c r="G512" s="275"/>
      <c r="H512" s="275"/>
      <c r="I512" s="275"/>
      <c r="K512" s="119"/>
      <c r="N512" s="301"/>
      <c r="O512" s="301"/>
      <c r="P512" s="301"/>
      <c r="Q512" s="301"/>
      <c r="S512" s="118"/>
      <c r="T512" s="120"/>
      <c r="AA512" s="121"/>
      <c r="AT512" s="119" t="s">
        <v>143</v>
      </c>
      <c r="AU512" s="119" t="s">
        <v>75</v>
      </c>
      <c r="AV512" s="119" t="s">
        <v>17</v>
      </c>
      <c r="AW512" s="119" t="s">
        <v>99</v>
      </c>
      <c r="AX512" s="119" t="s">
        <v>66</v>
      </c>
      <c r="AY512" s="119" t="s">
        <v>131</v>
      </c>
    </row>
    <row r="513" spans="2:51" s="6" customFormat="1" ht="15.75" customHeight="1">
      <c r="B513" s="122"/>
      <c r="E513" s="123"/>
      <c r="F513" s="276" t="s">
        <v>584</v>
      </c>
      <c r="G513" s="277"/>
      <c r="H513" s="277"/>
      <c r="I513" s="277"/>
      <c r="K513" s="124">
        <v>814.7</v>
      </c>
      <c r="N513" s="301"/>
      <c r="O513" s="301"/>
      <c r="P513" s="301"/>
      <c r="Q513" s="301"/>
      <c r="S513" s="122"/>
      <c r="T513" s="125"/>
      <c r="AA513" s="126"/>
      <c r="AT513" s="123" t="s">
        <v>143</v>
      </c>
      <c r="AU513" s="123" t="s">
        <v>75</v>
      </c>
      <c r="AV513" s="123" t="s">
        <v>75</v>
      </c>
      <c r="AW513" s="123" t="s">
        <v>99</v>
      </c>
      <c r="AX513" s="123" t="s">
        <v>66</v>
      </c>
      <c r="AY513" s="123" t="s">
        <v>131</v>
      </c>
    </row>
    <row r="514" spans="2:51" s="6" customFormat="1" ht="15.75" customHeight="1">
      <c r="B514" s="118"/>
      <c r="E514" s="119"/>
      <c r="F514" s="274" t="s">
        <v>606</v>
      </c>
      <c r="G514" s="275"/>
      <c r="H514" s="275"/>
      <c r="I514" s="275"/>
      <c r="K514" s="119"/>
      <c r="N514" s="301"/>
      <c r="O514" s="301"/>
      <c r="P514" s="301"/>
      <c r="Q514" s="301"/>
      <c r="S514" s="118"/>
      <c r="T514" s="120"/>
      <c r="AA514" s="121"/>
      <c r="AT514" s="119" t="s">
        <v>143</v>
      </c>
      <c r="AU514" s="119" t="s">
        <v>75</v>
      </c>
      <c r="AV514" s="119" t="s">
        <v>17</v>
      </c>
      <c r="AW514" s="119" t="s">
        <v>99</v>
      </c>
      <c r="AX514" s="119" t="s">
        <v>66</v>
      </c>
      <c r="AY514" s="119" t="s">
        <v>131</v>
      </c>
    </row>
    <row r="515" spans="2:51" s="6" customFormat="1" ht="15.75" customHeight="1">
      <c r="B515" s="122"/>
      <c r="E515" s="123"/>
      <c r="F515" s="276" t="s">
        <v>586</v>
      </c>
      <c r="G515" s="277"/>
      <c r="H515" s="277"/>
      <c r="I515" s="277"/>
      <c r="K515" s="124">
        <v>281</v>
      </c>
      <c r="N515" s="301"/>
      <c r="O515" s="301"/>
      <c r="P515" s="301"/>
      <c r="Q515" s="301"/>
      <c r="S515" s="122"/>
      <c r="T515" s="125"/>
      <c r="AA515" s="126"/>
      <c r="AT515" s="123" t="s">
        <v>143</v>
      </c>
      <c r="AU515" s="123" t="s">
        <v>75</v>
      </c>
      <c r="AV515" s="123" t="s">
        <v>75</v>
      </c>
      <c r="AW515" s="123" t="s">
        <v>99</v>
      </c>
      <c r="AX515" s="123" t="s">
        <v>66</v>
      </c>
      <c r="AY515" s="123" t="s">
        <v>131</v>
      </c>
    </row>
    <row r="516" spans="2:51" s="6" customFormat="1" ht="15.75" customHeight="1">
      <c r="B516" s="127"/>
      <c r="E516" s="128"/>
      <c r="F516" s="278" t="s">
        <v>146</v>
      </c>
      <c r="G516" s="279"/>
      <c r="H516" s="279"/>
      <c r="I516" s="279"/>
      <c r="K516" s="129">
        <v>1095.7</v>
      </c>
      <c r="N516" s="301"/>
      <c r="O516" s="301"/>
      <c r="P516" s="301"/>
      <c r="Q516" s="301"/>
      <c r="S516" s="127"/>
      <c r="T516" s="130"/>
      <c r="AA516" s="131"/>
      <c r="AT516" s="128" t="s">
        <v>143</v>
      </c>
      <c r="AU516" s="128" t="s">
        <v>75</v>
      </c>
      <c r="AV516" s="128" t="s">
        <v>137</v>
      </c>
      <c r="AW516" s="128" t="s">
        <v>99</v>
      </c>
      <c r="AX516" s="128" t="s">
        <v>17</v>
      </c>
      <c r="AY516" s="128" t="s">
        <v>131</v>
      </c>
    </row>
    <row r="517" spans="2:63" s="6" customFormat="1" ht="75" customHeight="1">
      <c r="B517" s="20"/>
      <c r="C517" s="108" t="s">
        <v>607</v>
      </c>
      <c r="D517" s="108" t="s">
        <v>132</v>
      </c>
      <c r="E517" s="109" t="s">
        <v>608</v>
      </c>
      <c r="F517" s="269" t="s">
        <v>609</v>
      </c>
      <c r="G517" s="270"/>
      <c r="H517" s="270"/>
      <c r="I517" s="270"/>
      <c r="J517" s="111" t="s">
        <v>149</v>
      </c>
      <c r="K517" s="112">
        <v>47.725</v>
      </c>
      <c r="L517" s="271"/>
      <c r="M517" s="270"/>
      <c r="N517" s="299">
        <f>ROUND($L$517*$K$517,2)</f>
        <v>0</v>
      </c>
      <c r="O517" s="300"/>
      <c r="P517" s="300"/>
      <c r="Q517" s="300"/>
      <c r="R517" s="110"/>
      <c r="S517" s="20"/>
      <c r="T517" s="113"/>
      <c r="U517" s="114" t="s">
        <v>36</v>
      </c>
      <c r="X517" s="115">
        <v>0</v>
      </c>
      <c r="Y517" s="115">
        <f>$X$517*$K$517</f>
        <v>0</v>
      </c>
      <c r="Z517" s="115">
        <v>0</v>
      </c>
      <c r="AA517" s="116">
        <f>$Z$517*$K$517</f>
        <v>0</v>
      </c>
      <c r="AR517" s="79" t="s">
        <v>240</v>
      </c>
      <c r="AT517" s="79" t="s">
        <v>132</v>
      </c>
      <c r="AU517" s="79" t="s">
        <v>75</v>
      </c>
      <c r="AY517" s="6" t="s">
        <v>131</v>
      </c>
      <c r="BE517" s="117">
        <f>IF($U$517="základní",$N$517,0)</f>
        <v>0</v>
      </c>
      <c r="BF517" s="117">
        <f>IF($U$517="snížená",$N$517,0)</f>
        <v>0</v>
      </c>
      <c r="BG517" s="117">
        <f>IF($U$517="zákl. přenesená",$N$517,0)</f>
        <v>0</v>
      </c>
      <c r="BH517" s="117">
        <f>IF($U$517="sníž. přenesená",$N$517,0)</f>
        <v>0</v>
      </c>
      <c r="BI517" s="117">
        <f>IF($U$517="nulová",$N$517,0)</f>
        <v>0</v>
      </c>
      <c r="BJ517" s="79" t="s">
        <v>17</v>
      </c>
      <c r="BK517" s="117">
        <f>ROUND($L$517*$K$517,2)</f>
        <v>0</v>
      </c>
    </row>
    <row r="518" spans="2:47" s="6" customFormat="1" ht="74.25" customHeight="1">
      <c r="B518" s="20"/>
      <c r="F518" s="272" t="s">
        <v>610</v>
      </c>
      <c r="G518" s="228"/>
      <c r="H518" s="228"/>
      <c r="I518" s="228"/>
      <c r="J518" s="228"/>
      <c r="K518" s="228"/>
      <c r="L518" s="228"/>
      <c r="M518" s="228"/>
      <c r="N518" s="228"/>
      <c r="O518" s="228"/>
      <c r="P518" s="228"/>
      <c r="Q518" s="228"/>
      <c r="R518" s="228"/>
      <c r="S518" s="20"/>
      <c r="T518" s="44"/>
      <c r="AA518" s="45"/>
      <c r="AT518" s="6" t="s">
        <v>139</v>
      </c>
      <c r="AU518" s="6" t="s">
        <v>75</v>
      </c>
    </row>
    <row r="519" spans="2:47" s="6" customFormat="1" ht="156.75" customHeight="1">
      <c r="B519" s="20"/>
      <c r="F519" s="273" t="s">
        <v>611</v>
      </c>
      <c r="G519" s="228"/>
      <c r="H519" s="228"/>
      <c r="I519" s="228"/>
      <c r="J519" s="228"/>
      <c r="K519" s="228"/>
      <c r="L519" s="228"/>
      <c r="M519" s="228"/>
      <c r="N519" s="228"/>
      <c r="O519" s="228"/>
      <c r="P519" s="228"/>
      <c r="Q519" s="228"/>
      <c r="R519" s="228"/>
      <c r="S519" s="20"/>
      <c r="T519" s="44"/>
      <c r="AA519" s="45"/>
      <c r="AT519" s="6" t="s">
        <v>141</v>
      </c>
      <c r="AU519" s="6" t="s">
        <v>75</v>
      </c>
    </row>
    <row r="520" spans="2:51" s="6" customFormat="1" ht="15.75" customHeight="1">
      <c r="B520" s="118"/>
      <c r="E520" s="119"/>
      <c r="F520" s="274" t="s">
        <v>612</v>
      </c>
      <c r="G520" s="275"/>
      <c r="H520" s="275"/>
      <c r="I520" s="275"/>
      <c r="K520" s="119"/>
      <c r="N520" s="301"/>
      <c r="O520" s="301"/>
      <c r="P520" s="301"/>
      <c r="Q520" s="301"/>
      <c r="S520" s="118"/>
      <c r="T520" s="120"/>
      <c r="AA520" s="121"/>
      <c r="AT520" s="119" t="s">
        <v>143</v>
      </c>
      <c r="AU520" s="119" t="s">
        <v>75</v>
      </c>
      <c r="AV520" s="119" t="s">
        <v>17</v>
      </c>
      <c r="AW520" s="119" t="s">
        <v>99</v>
      </c>
      <c r="AX520" s="119" t="s">
        <v>66</v>
      </c>
      <c r="AY520" s="119" t="s">
        <v>131</v>
      </c>
    </row>
    <row r="521" spans="2:51" s="6" customFormat="1" ht="15.75" customHeight="1">
      <c r="B521" s="122"/>
      <c r="E521" s="123"/>
      <c r="F521" s="276" t="s">
        <v>267</v>
      </c>
      <c r="G521" s="277"/>
      <c r="H521" s="277"/>
      <c r="I521" s="277"/>
      <c r="K521" s="124">
        <v>41.5</v>
      </c>
      <c r="N521" s="301"/>
      <c r="O521" s="301"/>
      <c r="P521" s="301"/>
      <c r="Q521" s="301"/>
      <c r="S521" s="122"/>
      <c r="T521" s="125"/>
      <c r="AA521" s="126"/>
      <c r="AT521" s="123" t="s">
        <v>143</v>
      </c>
      <c r="AU521" s="123" t="s">
        <v>75</v>
      </c>
      <c r="AV521" s="123" t="s">
        <v>75</v>
      </c>
      <c r="AW521" s="123" t="s">
        <v>99</v>
      </c>
      <c r="AX521" s="123" t="s">
        <v>66</v>
      </c>
      <c r="AY521" s="123" t="s">
        <v>131</v>
      </c>
    </row>
    <row r="522" spans="2:51" s="6" customFormat="1" ht="15.75" customHeight="1">
      <c r="B522" s="127"/>
      <c r="E522" s="128"/>
      <c r="F522" s="278" t="s">
        <v>146</v>
      </c>
      <c r="G522" s="279"/>
      <c r="H522" s="279"/>
      <c r="I522" s="279"/>
      <c r="K522" s="129">
        <v>41.5</v>
      </c>
      <c r="N522" s="301"/>
      <c r="O522" s="301"/>
      <c r="P522" s="301"/>
      <c r="Q522" s="301"/>
      <c r="S522" s="127"/>
      <c r="T522" s="130"/>
      <c r="AA522" s="131"/>
      <c r="AT522" s="128" t="s">
        <v>143</v>
      </c>
      <c r="AU522" s="128" t="s">
        <v>75</v>
      </c>
      <c r="AV522" s="128" t="s">
        <v>137</v>
      </c>
      <c r="AW522" s="128" t="s">
        <v>99</v>
      </c>
      <c r="AX522" s="128" t="s">
        <v>66</v>
      </c>
      <c r="AY522" s="128" t="s">
        <v>131</v>
      </c>
    </row>
    <row r="523" spans="2:51" s="6" customFormat="1" ht="15.75" customHeight="1">
      <c r="B523" s="122"/>
      <c r="E523" s="123"/>
      <c r="F523" s="276" t="s">
        <v>613</v>
      </c>
      <c r="G523" s="277"/>
      <c r="H523" s="277"/>
      <c r="I523" s="277"/>
      <c r="K523" s="124">
        <v>47.725</v>
      </c>
      <c r="N523" s="301"/>
      <c r="O523" s="301"/>
      <c r="P523" s="301"/>
      <c r="Q523" s="301"/>
      <c r="S523" s="122"/>
      <c r="T523" s="125"/>
      <c r="AA523" s="126"/>
      <c r="AT523" s="123" t="s">
        <v>143</v>
      </c>
      <c r="AU523" s="123" t="s">
        <v>75</v>
      </c>
      <c r="AV523" s="123" t="s">
        <v>75</v>
      </c>
      <c r="AW523" s="123" t="s">
        <v>99</v>
      </c>
      <c r="AX523" s="123" t="s">
        <v>17</v>
      </c>
      <c r="AY523" s="123" t="s">
        <v>131</v>
      </c>
    </row>
    <row r="524" spans="2:63" s="6" customFormat="1" ht="75" customHeight="1">
      <c r="B524" s="20"/>
      <c r="C524" s="108" t="s">
        <v>614</v>
      </c>
      <c r="D524" s="108" t="s">
        <v>132</v>
      </c>
      <c r="E524" s="109" t="s">
        <v>615</v>
      </c>
      <c r="F524" s="269" t="s">
        <v>616</v>
      </c>
      <c r="G524" s="270"/>
      <c r="H524" s="270"/>
      <c r="I524" s="270"/>
      <c r="J524" s="111" t="s">
        <v>149</v>
      </c>
      <c r="K524" s="112">
        <v>47.725</v>
      </c>
      <c r="L524" s="271"/>
      <c r="M524" s="270"/>
      <c r="N524" s="299">
        <f>ROUND($L$524*$K$524,2)</f>
        <v>0</v>
      </c>
      <c r="O524" s="300"/>
      <c r="P524" s="300"/>
      <c r="Q524" s="300"/>
      <c r="R524" s="110"/>
      <c r="S524" s="20"/>
      <c r="T524" s="113"/>
      <c r="U524" s="114" t="s">
        <v>36</v>
      </c>
      <c r="X524" s="115">
        <v>0</v>
      </c>
      <c r="Y524" s="115">
        <f>$X$524*$K$524</f>
        <v>0</v>
      </c>
      <c r="Z524" s="115">
        <v>0</v>
      </c>
      <c r="AA524" s="116">
        <f>$Z$524*$K$524</f>
        <v>0</v>
      </c>
      <c r="AR524" s="79" t="s">
        <v>240</v>
      </c>
      <c r="AT524" s="79" t="s">
        <v>132</v>
      </c>
      <c r="AU524" s="79" t="s">
        <v>75</v>
      </c>
      <c r="AY524" s="6" t="s">
        <v>131</v>
      </c>
      <c r="BE524" s="117">
        <f>IF($U$524="základní",$N$524,0)</f>
        <v>0</v>
      </c>
      <c r="BF524" s="117">
        <f>IF($U$524="snížená",$N$524,0)</f>
        <v>0</v>
      </c>
      <c r="BG524" s="117">
        <f>IF($U$524="zákl. přenesená",$N$524,0)</f>
        <v>0</v>
      </c>
      <c r="BH524" s="117">
        <f>IF($U$524="sníž. přenesená",$N$524,0)</f>
        <v>0</v>
      </c>
      <c r="BI524" s="117">
        <f>IF($U$524="nulová",$N$524,0)</f>
        <v>0</v>
      </c>
      <c r="BJ524" s="79" t="s">
        <v>17</v>
      </c>
      <c r="BK524" s="117">
        <f>ROUND($L$524*$K$524,2)</f>
        <v>0</v>
      </c>
    </row>
    <row r="525" spans="2:47" s="6" customFormat="1" ht="62.25" customHeight="1">
      <c r="B525" s="20"/>
      <c r="F525" s="272" t="s">
        <v>617</v>
      </c>
      <c r="G525" s="228"/>
      <c r="H525" s="228"/>
      <c r="I525" s="228"/>
      <c r="J525" s="228"/>
      <c r="K525" s="228"/>
      <c r="L525" s="228"/>
      <c r="M525" s="228"/>
      <c r="N525" s="228"/>
      <c r="O525" s="228"/>
      <c r="P525" s="228"/>
      <c r="Q525" s="228"/>
      <c r="R525" s="228"/>
      <c r="S525" s="20"/>
      <c r="T525" s="44"/>
      <c r="AA525" s="45"/>
      <c r="AT525" s="6" t="s">
        <v>139</v>
      </c>
      <c r="AU525" s="6" t="s">
        <v>75</v>
      </c>
    </row>
    <row r="526" spans="2:47" s="6" customFormat="1" ht="156.75" customHeight="1">
      <c r="B526" s="20"/>
      <c r="F526" s="273" t="s">
        <v>618</v>
      </c>
      <c r="G526" s="228"/>
      <c r="H526" s="228"/>
      <c r="I526" s="228"/>
      <c r="J526" s="228"/>
      <c r="K526" s="228"/>
      <c r="L526" s="228"/>
      <c r="M526" s="228"/>
      <c r="N526" s="228"/>
      <c r="O526" s="228"/>
      <c r="P526" s="228"/>
      <c r="Q526" s="228"/>
      <c r="R526" s="228"/>
      <c r="S526" s="20"/>
      <c r="T526" s="44"/>
      <c r="AA526" s="45"/>
      <c r="AT526" s="6" t="s">
        <v>141</v>
      </c>
      <c r="AU526" s="6" t="s">
        <v>75</v>
      </c>
    </row>
    <row r="527" spans="2:51" s="6" customFormat="1" ht="27" customHeight="1">
      <c r="B527" s="118"/>
      <c r="E527" s="119"/>
      <c r="F527" s="274" t="s">
        <v>619</v>
      </c>
      <c r="G527" s="275"/>
      <c r="H527" s="275"/>
      <c r="I527" s="275"/>
      <c r="K527" s="119"/>
      <c r="N527" s="301"/>
      <c r="O527" s="301"/>
      <c r="P527" s="301"/>
      <c r="Q527" s="301"/>
      <c r="S527" s="118"/>
      <c r="T527" s="120"/>
      <c r="AA527" s="121"/>
      <c r="AT527" s="119" t="s">
        <v>143</v>
      </c>
      <c r="AU527" s="119" t="s">
        <v>75</v>
      </c>
      <c r="AV527" s="119" t="s">
        <v>17</v>
      </c>
      <c r="AW527" s="119" t="s">
        <v>99</v>
      </c>
      <c r="AX527" s="119" t="s">
        <v>66</v>
      </c>
      <c r="AY527" s="119" t="s">
        <v>131</v>
      </c>
    </row>
    <row r="528" spans="2:51" s="6" customFormat="1" ht="15.75" customHeight="1">
      <c r="B528" s="122"/>
      <c r="E528" s="123"/>
      <c r="F528" s="276" t="s">
        <v>267</v>
      </c>
      <c r="G528" s="277"/>
      <c r="H528" s="277"/>
      <c r="I528" s="277"/>
      <c r="K528" s="124">
        <v>41.5</v>
      </c>
      <c r="N528" s="301"/>
      <c r="O528" s="301"/>
      <c r="P528" s="301"/>
      <c r="Q528" s="301"/>
      <c r="S528" s="122"/>
      <c r="T528" s="125"/>
      <c r="AA528" s="126"/>
      <c r="AT528" s="123" t="s">
        <v>143</v>
      </c>
      <c r="AU528" s="123" t="s">
        <v>75</v>
      </c>
      <c r="AV528" s="123" t="s">
        <v>75</v>
      </c>
      <c r="AW528" s="123" t="s">
        <v>99</v>
      </c>
      <c r="AX528" s="123" t="s">
        <v>66</v>
      </c>
      <c r="AY528" s="123" t="s">
        <v>131</v>
      </c>
    </row>
    <row r="529" spans="2:51" s="6" customFormat="1" ht="15.75" customHeight="1">
      <c r="B529" s="127"/>
      <c r="E529" s="128"/>
      <c r="F529" s="278" t="s">
        <v>146</v>
      </c>
      <c r="G529" s="279"/>
      <c r="H529" s="279"/>
      <c r="I529" s="279"/>
      <c r="K529" s="129">
        <v>41.5</v>
      </c>
      <c r="N529" s="301"/>
      <c r="O529" s="301"/>
      <c r="P529" s="301"/>
      <c r="Q529" s="301"/>
      <c r="S529" s="127"/>
      <c r="T529" s="130"/>
      <c r="AA529" s="131"/>
      <c r="AT529" s="128" t="s">
        <v>143</v>
      </c>
      <c r="AU529" s="128" t="s">
        <v>75</v>
      </c>
      <c r="AV529" s="128" t="s">
        <v>137</v>
      </c>
      <c r="AW529" s="128" t="s">
        <v>99</v>
      </c>
      <c r="AX529" s="128" t="s">
        <v>66</v>
      </c>
      <c r="AY529" s="128" t="s">
        <v>131</v>
      </c>
    </row>
    <row r="530" spans="2:51" s="6" customFormat="1" ht="15.75" customHeight="1">
      <c r="B530" s="122"/>
      <c r="E530" s="123"/>
      <c r="F530" s="276" t="s">
        <v>613</v>
      </c>
      <c r="G530" s="277"/>
      <c r="H530" s="277"/>
      <c r="I530" s="277"/>
      <c r="K530" s="124">
        <v>47.725</v>
      </c>
      <c r="N530" s="301"/>
      <c r="O530" s="301"/>
      <c r="P530" s="301"/>
      <c r="Q530" s="301"/>
      <c r="S530" s="122"/>
      <c r="T530" s="125"/>
      <c r="AA530" s="126"/>
      <c r="AT530" s="123" t="s">
        <v>143</v>
      </c>
      <c r="AU530" s="123" t="s">
        <v>75</v>
      </c>
      <c r="AV530" s="123" t="s">
        <v>75</v>
      </c>
      <c r="AW530" s="123" t="s">
        <v>99</v>
      </c>
      <c r="AX530" s="123" t="s">
        <v>17</v>
      </c>
      <c r="AY530" s="123" t="s">
        <v>131</v>
      </c>
    </row>
    <row r="531" spans="2:63" s="6" customFormat="1" ht="87" customHeight="1">
      <c r="B531" s="20"/>
      <c r="C531" s="108" t="s">
        <v>620</v>
      </c>
      <c r="D531" s="108" t="s">
        <v>132</v>
      </c>
      <c r="E531" s="109" t="s">
        <v>621</v>
      </c>
      <c r="F531" s="269" t="s">
        <v>622</v>
      </c>
      <c r="G531" s="270"/>
      <c r="H531" s="270"/>
      <c r="I531" s="270"/>
      <c r="J531" s="111" t="s">
        <v>149</v>
      </c>
      <c r="K531" s="112">
        <v>20.528</v>
      </c>
      <c r="L531" s="271"/>
      <c r="M531" s="270"/>
      <c r="N531" s="299">
        <f>ROUND($L$531*$K$531,2)</f>
        <v>0</v>
      </c>
      <c r="O531" s="300"/>
      <c r="P531" s="300"/>
      <c r="Q531" s="300"/>
      <c r="R531" s="110"/>
      <c r="S531" s="20"/>
      <c r="T531" s="113"/>
      <c r="U531" s="114" t="s">
        <v>36</v>
      </c>
      <c r="X531" s="115">
        <v>0</v>
      </c>
      <c r="Y531" s="115">
        <f>$X$531*$K$531</f>
        <v>0</v>
      </c>
      <c r="Z531" s="115">
        <v>0</v>
      </c>
      <c r="AA531" s="116">
        <f>$Z$531*$K$531</f>
        <v>0</v>
      </c>
      <c r="AR531" s="79" t="s">
        <v>240</v>
      </c>
      <c r="AT531" s="79" t="s">
        <v>132</v>
      </c>
      <c r="AU531" s="79" t="s">
        <v>75</v>
      </c>
      <c r="AY531" s="6" t="s">
        <v>131</v>
      </c>
      <c r="BE531" s="117">
        <f>IF($U$531="základní",$N$531,0)</f>
        <v>0</v>
      </c>
      <c r="BF531" s="117">
        <f>IF($U$531="snížená",$N$531,0)</f>
        <v>0</v>
      </c>
      <c r="BG531" s="117">
        <f>IF($U$531="zákl. přenesená",$N$531,0)</f>
        <v>0</v>
      </c>
      <c r="BH531" s="117">
        <f>IF($U$531="sníž. přenesená",$N$531,0)</f>
        <v>0</v>
      </c>
      <c r="BI531" s="117">
        <f>IF($U$531="nulová",$N$531,0)</f>
        <v>0</v>
      </c>
      <c r="BJ531" s="79" t="s">
        <v>17</v>
      </c>
      <c r="BK531" s="117">
        <f>ROUND($L$531*$K$531,2)</f>
        <v>0</v>
      </c>
    </row>
    <row r="532" spans="2:47" s="6" customFormat="1" ht="62.25" customHeight="1">
      <c r="B532" s="20"/>
      <c r="F532" s="272" t="s">
        <v>623</v>
      </c>
      <c r="G532" s="228"/>
      <c r="H532" s="228"/>
      <c r="I532" s="228"/>
      <c r="J532" s="228"/>
      <c r="K532" s="228"/>
      <c r="L532" s="228"/>
      <c r="M532" s="228"/>
      <c r="N532" s="228"/>
      <c r="O532" s="228"/>
      <c r="P532" s="228"/>
      <c r="Q532" s="228"/>
      <c r="R532" s="228"/>
      <c r="S532" s="20"/>
      <c r="T532" s="44"/>
      <c r="AA532" s="45"/>
      <c r="AT532" s="6" t="s">
        <v>139</v>
      </c>
      <c r="AU532" s="6" t="s">
        <v>75</v>
      </c>
    </row>
    <row r="533" spans="2:47" s="6" customFormat="1" ht="156.75" customHeight="1">
      <c r="B533" s="20"/>
      <c r="F533" s="273" t="s">
        <v>624</v>
      </c>
      <c r="G533" s="228"/>
      <c r="H533" s="228"/>
      <c r="I533" s="228"/>
      <c r="J533" s="228"/>
      <c r="K533" s="228"/>
      <c r="L533" s="228"/>
      <c r="M533" s="228"/>
      <c r="N533" s="228"/>
      <c r="O533" s="228"/>
      <c r="P533" s="228"/>
      <c r="Q533" s="228"/>
      <c r="R533" s="228"/>
      <c r="S533" s="20"/>
      <c r="T533" s="44"/>
      <c r="AA533" s="45"/>
      <c r="AT533" s="6" t="s">
        <v>141</v>
      </c>
      <c r="AU533" s="6" t="s">
        <v>75</v>
      </c>
    </row>
    <row r="534" spans="2:51" s="6" customFormat="1" ht="15.75" customHeight="1">
      <c r="B534" s="118"/>
      <c r="E534" s="119"/>
      <c r="F534" s="274" t="s">
        <v>625</v>
      </c>
      <c r="G534" s="275"/>
      <c r="H534" s="275"/>
      <c r="I534" s="275"/>
      <c r="K534" s="119"/>
      <c r="N534" s="301"/>
      <c r="O534" s="301"/>
      <c r="P534" s="301"/>
      <c r="Q534" s="301"/>
      <c r="S534" s="118"/>
      <c r="T534" s="120"/>
      <c r="AA534" s="121"/>
      <c r="AT534" s="119" t="s">
        <v>143</v>
      </c>
      <c r="AU534" s="119" t="s">
        <v>75</v>
      </c>
      <c r="AV534" s="119" t="s">
        <v>17</v>
      </c>
      <c r="AW534" s="119" t="s">
        <v>99</v>
      </c>
      <c r="AX534" s="119" t="s">
        <v>66</v>
      </c>
      <c r="AY534" s="119" t="s">
        <v>131</v>
      </c>
    </row>
    <row r="535" spans="2:51" s="6" customFormat="1" ht="27" customHeight="1">
      <c r="B535" s="122"/>
      <c r="E535" s="123"/>
      <c r="F535" s="276" t="s">
        <v>626</v>
      </c>
      <c r="G535" s="277"/>
      <c r="H535" s="277"/>
      <c r="I535" s="277"/>
      <c r="K535" s="124">
        <v>17.85</v>
      </c>
      <c r="N535" s="301"/>
      <c r="O535" s="301"/>
      <c r="P535" s="301"/>
      <c r="Q535" s="301"/>
      <c r="S535" s="122"/>
      <c r="T535" s="125"/>
      <c r="AA535" s="126"/>
      <c r="AT535" s="123" t="s">
        <v>143</v>
      </c>
      <c r="AU535" s="123" t="s">
        <v>75</v>
      </c>
      <c r="AV535" s="123" t="s">
        <v>75</v>
      </c>
      <c r="AW535" s="123" t="s">
        <v>99</v>
      </c>
      <c r="AX535" s="123" t="s">
        <v>66</v>
      </c>
      <c r="AY535" s="123" t="s">
        <v>131</v>
      </c>
    </row>
    <row r="536" spans="2:51" s="6" customFormat="1" ht="15.75" customHeight="1">
      <c r="B536" s="127"/>
      <c r="E536" s="128"/>
      <c r="F536" s="278" t="s">
        <v>146</v>
      </c>
      <c r="G536" s="279"/>
      <c r="H536" s="279"/>
      <c r="I536" s="279"/>
      <c r="K536" s="129">
        <v>17.85</v>
      </c>
      <c r="N536" s="301"/>
      <c r="O536" s="301"/>
      <c r="P536" s="301"/>
      <c r="Q536" s="301"/>
      <c r="S536" s="127"/>
      <c r="T536" s="130"/>
      <c r="AA536" s="131"/>
      <c r="AT536" s="128" t="s">
        <v>143</v>
      </c>
      <c r="AU536" s="128" t="s">
        <v>75</v>
      </c>
      <c r="AV536" s="128" t="s">
        <v>137</v>
      </c>
      <c r="AW536" s="128" t="s">
        <v>99</v>
      </c>
      <c r="AX536" s="128" t="s">
        <v>66</v>
      </c>
      <c r="AY536" s="128" t="s">
        <v>131</v>
      </c>
    </row>
    <row r="537" spans="2:51" s="6" customFormat="1" ht="15.75" customHeight="1">
      <c r="B537" s="122"/>
      <c r="E537" s="123"/>
      <c r="F537" s="276" t="s">
        <v>627</v>
      </c>
      <c r="G537" s="277"/>
      <c r="H537" s="277"/>
      <c r="I537" s="277"/>
      <c r="K537" s="124">
        <v>20.528</v>
      </c>
      <c r="N537" s="301"/>
      <c r="O537" s="301"/>
      <c r="P537" s="301"/>
      <c r="Q537" s="301"/>
      <c r="S537" s="122"/>
      <c r="T537" s="125"/>
      <c r="AA537" s="126"/>
      <c r="AT537" s="123" t="s">
        <v>143</v>
      </c>
      <c r="AU537" s="123" t="s">
        <v>75</v>
      </c>
      <c r="AV537" s="123" t="s">
        <v>75</v>
      </c>
      <c r="AW537" s="123" t="s">
        <v>99</v>
      </c>
      <c r="AX537" s="123" t="s">
        <v>17</v>
      </c>
      <c r="AY537" s="123" t="s">
        <v>131</v>
      </c>
    </row>
    <row r="538" spans="2:63" s="6" customFormat="1" ht="27" customHeight="1">
      <c r="B538" s="20"/>
      <c r="C538" s="108" t="s">
        <v>628</v>
      </c>
      <c r="D538" s="108" t="s">
        <v>132</v>
      </c>
      <c r="E538" s="109" t="s">
        <v>629</v>
      </c>
      <c r="F538" s="269" t="s">
        <v>630</v>
      </c>
      <c r="G538" s="270"/>
      <c r="H538" s="270"/>
      <c r="I538" s="270"/>
      <c r="J538" s="111" t="s">
        <v>631</v>
      </c>
      <c r="K538" s="132">
        <v>14749.947</v>
      </c>
      <c r="L538" s="271"/>
      <c r="M538" s="270"/>
      <c r="N538" s="299">
        <f>ROUND($L$538*$K$538,2)</f>
        <v>0</v>
      </c>
      <c r="O538" s="300"/>
      <c r="P538" s="300"/>
      <c r="Q538" s="300"/>
      <c r="R538" s="110" t="s">
        <v>136</v>
      </c>
      <c r="S538" s="20"/>
      <c r="T538" s="113"/>
      <c r="U538" s="114" t="s">
        <v>36</v>
      </c>
      <c r="X538" s="115">
        <v>0</v>
      </c>
      <c r="Y538" s="115">
        <f>$X$538*$K$538</f>
        <v>0</v>
      </c>
      <c r="Z538" s="115">
        <v>0</v>
      </c>
      <c r="AA538" s="116">
        <f>$Z$538*$K$538</f>
        <v>0</v>
      </c>
      <c r="AR538" s="79" t="s">
        <v>240</v>
      </c>
      <c r="AT538" s="79" t="s">
        <v>132</v>
      </c>
      <c r="AU538" s="79" t="s">
        <v>75</v>
      </c>
      <c r="AY538" s="6" t="s">
        <v>131</v>
      </c>
      <c r="BE538" s="117">
        <f>IF($U$538="základní",$N$538,0)</f>
        <v>0</v>
      </c>
      <c r="BF538" s="117">
        <f>IF($U$538="snížená",$N$538,0)</f>
        <v>0</v>
      </c>
      <c r="BG538" s="117">
        <f>IF($U$538="zákl. přenesená",$N$538,0)</f>
        <v>0</v>
      </c>
      <c r="BH538" s="117">
        <f>IF($U$538="sníž. přenesená",$N$538,0)</f>
        <v>0</v>
      </c>
      <c r="BI538" s="117">
        <f>IF($U$538="nulová",$N$538,0)</f>
        <v>0</v>
      </c>
      <c r="BJ538" s="79" t="s">
        <v>17</v>
      </c>
      <c r="BK538" s="117">
        <f>ROUND($L$538*$K$538,2)</f>
        <v>0</v>
      </c>
    </row>
    <row r="539" spans="2:47" s="6" customFormat="1" ht="27" customHeight="1">
      <c r="B539" s="20"/>
      <c r="F539" s="272" t="s">
        <v>632</v>
      </c>
      <c r="G539" s="228"/>
      <c r="H539" s="228"/>
      <c r="I539" s="228"/>
      <c r="J539" s="228"/>
      <c r="K539" s="228"/>
      <c r="L539" s="228"/>
      <c r="M539" s="228"/>
      <c r="N539" s="228"/>
      <c r="O539" s="228"/>
      <c r="P539" s="228"/>
      <c r="Q539" s="228"/>
      <c r="R539" s="228"/>
      <c r="S539" s="20"/>
      <c r="T539" s="44"/>
      <c r="AA539" s="45"/>
      <c r="AT539" s="6" t="s">
        <v>139</v>
      </c>
      <c r="AU539" s="6" t="s">
        <v>75</v>
      </c>
    </row>
    <row r="540" spans="2:63" s="6" customFormat="1" ht="27" customHeight="1">
      <c r="B540" s="20"/>
      <c r="C540" s="108" t="s">
        <v>633</v>
      </c>
      <c r="D540" s="108" t="s">
        <v>132</v>
      </c>
      <c r="E540" s="109" t="s">
        <v>634</v>
      </c>
      <c r="F540" s="269" t="s">
        <v>635</v>
      </c>
      <c r="G540" s="270"/>
      <c r="H540" s="270"/>
      <c r="I540" s="270"/>
      <c r="J540" s="111" t="s">
        <v>631</v>
      </c>
      <c r="K540" s="132">
        <v>14749.947</v>
      </c>
      <c r="L540" s="271"/>
      <c r="M540" s="270"/>
      <c r="N540" s="299">
        <f>ROUND($L$540*$K$540,2)</f>
        <v>0</v>
      </c>
      <c r="O540" s="300"/>
      <c r="P540" s="300"/>
      <c r="Q540" s="300"/>
      <c r="R540" s="110" t="s">
        <v>136</v>
      </c>
      <c r="S540" s="20"/>
      <c r="T540" s="113"/>
      <c r="U540" s="114" t="s">
        <v>36</v>
      </c>
      <c r="X540" s="115">
        <v>0</v>
      </c>
      <c r="Y540" s="115">
        <f>$X$540*$K$540</f>
        <v>0</v>
      </c>
      <c r="Z540" s="115">
        <v>0</v>
      </c>
      <c r="AA540" s="116">
        <f>$Z$540*$K$540</f>
        <v>0</v>
      </c>
      <c r="AR540" s="79" t="s">
        <v>240</v>
      </c>
      <c r="AT540" s="79" t="s">
        <v>132</v>
      </c>
      <c r="AU540" s="79" t="s">
        <v>75</v>
      </c>
      <c r="AY540" s="6" t="s">
        <v>131</v>
      </c>
      <c r="BE540" s="117">
        <f>IF($U$540="základní",$N$540,0)</f>
        <v>0</v>
      </c>
      <c r="BF540" s="117">
        <f>IF($U$540="snížená",$N$540,0)</f>
        <v>0</v>
      </c>
      <c r="BG540" s="117">
        <f>IF($U$540="zákl. přenesená",$N$540,0)</f>
        <v>0</v>
      </c>
      <c r="BH540" s="117">
        <f>IF($U$540="sníž. přenesená",$N$540,0)</f>
        <v>0</v>
      </c>
      <c r="BI540" s="117">
        <f>IF($U$540="nulová",$N$540,0)</f>
        <v>0</v>
      </c>
      <c r="BJ540" s="79" t="s">
        <v>17</v>
      </c>
      <c r="BK540" s="117">
        <f>ROUND($L$540*$K$540,2)</f>
        <v>0</v>
      </c>
    </row>
    <row r="541" spans="2:47" s="6" customFormat="1" ht="27" customHeight="1">
      <c r="B541" s="20"/>
      <c r="F541" s="272" t="s">
        <v>636</v>
      </c>
      <c r="G541" s="228"/>
      <c r="H541" s="228"/>
      <c r="I541" s="228"/>
      <c r="J541" s="228"/>
      <c r="K541" s="228"/>
      <c r="L541" s="228"/>
      <c r="M541" s="228"/>
      <c r="N541" s="228"/>
      <c r="O541" s="228"/>
      <c r="P541" s="228"/>
      <c r="Q541" s="228"/>
      <c r="R541" s="228"/>
      <c r="S541" s="20"/>
      <c r="T541" s="44"/>
      <c r="AA541" s="45"/>
      <c r="AT541" s="6" t="s">
        <v>139</v>
      </c>
      <c r="AU541" s="6" t="s">
        <v>75</v>
      </c>
    </row>
    <row r="542" spans="2:63" s="99" customFormat="1" ht="30.75" customHeight="1">
      <c r="B542" s="100"/>
      <c r="D542" s="107" t="s">
        <v>107</v>
      </c>
      <c r="N542" s="298">
        <f>$BK$542</f>
        <v>0</v>
      </c>
      <c r="O542" s="297"/>
      <c r="P542" s="297"/>
      <c r="Q542" s="297"/>
      <c r="S542" s="100"/>
      <c r="T542" s="103"/>
      <c r="W542" s="104">
        <f>$W$543+SUM($W$544:$W$708)+$W$748</f>
        <v>0</v>
      </c>
      <c r="Y542" s="104">
        <f>$Y$543+SUM($Y$544:$Y$708)+$Y$748</f>
        <v>0.1305715</v>
      </c>
      <c r="AA542" s="105">
        <f>$AA$543+SUM($AA$544:$AA$708)+$AA$748</f>
        <v>0.315</v>
      </c>
      <c r="AR542" s="102" t="s">
        <v>75</v>
      </c>
      <c r="AT542" s="102" t="s">
        <v>65</v>
      </c>
      <c r="AU542" s="102" t="s">
        <v>17</v>
      </c>
      <c r="AY542" s="102" t="s">
        <v>131</v>
      </c>
      <c r="BK542" s="106">
        <f>$BK$543+SUM($BK$544:$BK$708)+$BK$748</f>
        <v>0</v>
      </c>
    </row>
    <row r="543" spans="2:63" s="6" customFormat="1" ht="87" customHeight="1">
      <c r="B543" s="20"/>
      <c r="C543" s="108" t="s">
        <v>637</v>
      </c>
      <c r="D543" s="108" t="s">
        <v>132</v>
      </c>
      <c r="E543" s="109" t="s">
        <v>638</v>
      </c>
      <c r="F543" s="269" t="s">
        <v>639</v>
      </c>
      <c r="G543" s="270"/>
      <c r="H543" s="270"/>
      <c r="I543" s="270"/>
      <c r="J543" s="111" t="s">
        <v>135</v>
      </c>
      <c r="K543" s="112">
        <v>0.08</v>
      </c>
      <c r="L543" s="271"/>
      <c r="M543" s="270"/>
      <c r="N543" s="299">
        <f>ROUND($L$543*$K$543,2)</f>
        <v>0</v>
      </c>
      <c r="O543" s="300"/>
      <c r="P543" s="300"/>
      <c r="Q543" s="300"/>
      <c r="R543" s="110"/>
      <c r="S543" s="20"/>
      <c r="T543" s="113"/>
      <c r="U543" s="114" t="s">
        <v>36</v>
      </c>
      <c r="X543" s="115">
        <v>0.00019</v>
      </c>
      <c r="Y543" s="115">
        <f>$X$543*$K$543</f>
        <v>1.5200000000000002E-05</v>
      </c>
      <c r="Z543" s="115">
        <v>0</v>
      </c>
      <c r="AA543" s="116">
        <f>$Z$543*$K$543</f>
        <v>0</v>
      </c>
      <c r="AR543" s="79" t="s">
        <v>240</v>
      </c>
      <c r="AT543" s="79" t="s">
        <v>132</v>
      </c>
      <c r="AU543" s="79" t="s">
        <v>75</v>
      </c>
      <c r="AY543" s="6" t="s">
        <v>131</v>
      </c>
      <c r="BE543" s="117">
        <f>IF($U$543="základní",$N$543,0)</f>
        <v>0</v>
      </c>
      <c r="BF543" s="117">
        <f>IF($U$543="snížená",$N$543,0)</f>
        <v>0</v>
      </c>
      <c r="BG543" s="117">
        <f>IF($U$543="zákl. přenesená",$N$543,0)</f>
        <v>0</v>
      </c>
      <c r="BH543" s="117">
        <f>IF($U$543="sníž. přenesená",$N$543,0)</f>
        <v>0</v>
      </c>
      <c r="BI543" s="117">
        <f>IF($U$543="nulová",$N$543,0)</f>
        <v>0</v>
      </c>
      <c r="BJ543" s="79" t="s">
        <v>17</v>
      </c>
      <c r="BK543" s="117">
        <f>ROUND($L$543*$K$543,2)</f>
        <v>0</v>
      </c>
    </row>
    <row r="544" spans="2:47" s="6" customFormat="1" ht="50.25" customHeight="1">
      <c r="B544" s="20"/>
      <c r="F544" s="272" t="s">
        <v>640</v>
      </c>
      <c r="G544" s="228"/>
      <c r="H544" s="228"/>
      <c r="I544" s="228"/>
      <c r="J544" s="228"/>
      <c r="K544" s="228"/>
      <c r="L544" s="228"/>
      <c r="M544" s="228"/>
      <c r="N544" s="228"/>
      <c r="O544" s="228"/>
      <c r="P544" s="228"/>
      <c r="Q544" s="228"/>
      <c r="R544" s="228"/>
      <c r="S544" s="20"/>
      <c r="T544" s="44"/>
      <c r="AA544" s="45"/>
      <c r="AT544" s="6" t="s">
        <v>139</v>
      </c>
      <c r="AU544" s="6" t="s">
        <v>75</v>
      </c>
    </row>
    <row r="545" spans="2:47" s="6" customFormat="1" ht="168.75" customHeight="1">
      <c r="B545" s="20"/>
      <c r="F545" s="273" t="s">
        <v>641</v>
      </c>
      <c r="G545" s="228"/>
      <c r="H545" s="228"/>
      <c r="I545" s="228"/>
      <c r="J545" s="228"/>
      <c r="K545" s="228"/>
      <c r="L545" s="228"/>
      <c r="M545" s="228"/>
      <c r="N545" s="228"/>
      <c r="O545" s="228"/>
      <c r="P545" s="228"/>
      <c r="Q545" s="228"/>
      <c r="R545" s="228"/>
      <c r="S545" s="20"/>
      <c r="T545" s="44"/>
      <c r="AA545" s="45"/>
      <c r="AT545" s="6" t="s">
        <v>141</v>
      </c>
      <c r="AU545" s="6" t="s">
        <v>75</v>
      </c>
    </row>
    <row r="546" spans="2:51" s="6" customFormat="1" ht="27" customHeight="1">
      <c r="B546" s="118"/>
      <c r="E546" s="119"/>
      <c r="F546" s="274" t="s">
        <v>642</v>
      </c>
      <c r="G546" s="275"/>
      <c r="H546" s="275"/>
      <c r="I546" s="275"/>
      <c r="K546" s="119"/>
      <c r="N546" s="301"/>
      <c r="O546" s="301"/>
      <c r="P546" s="301"/>
      <c r="Q546" s="301"/>
      <c r="S546" s="118"/>
      <c r="T546" s="120"/>
      <c r="AA546" s="121"/>
      <c r="AT546" s="119" t="s">
        <v>143</v>
      </c>
      <c r="AU546" s="119" t="s">
        <v>75</v>
      </c>
      <c r="AV546" s="119" t="s">
        <v>17</v>
      </c>
      <c r="AW546" s="119" t="s">
        <v>99</v>
      </c>
      <c r="AX546" s="119" t="s">
        <v>66</v>
      </c>
      <c r="AY546" s="119" t="s">
        <v>131</v>
      </c>
    </row>
    <row r="547" spans="2:51" s="6" customFormat="1" ht="15.75" customHeight="1">
      <c r="B547" s="122"/>
      <c r="E547" s="123"/>
      <c r="F547" s="276" t="s">
        <v>643</v>
      </c>
      <c r="G547" s="277"/>
      <c r="H547" s="277"/>
      <c r="I547" s="277"/>
      <c r="K547" s="124">
        <v>0.078</v>
      </c>
      <c r="N547" s="301"/>
      <c r="O547" s="301"/>
      <c r="P547" s="301"/>
      <c r="Q547" s="301"/>
      <c r="S547" s="122"/>
      <c r="T547" s="125"/>
      <c r="AA547" s="126"/>
      <c r="AT547" s="123" t="s">
        <v>143</v>
      </c>
      <c r="AU547" s="123" t="s">
        <v>75</v>
      </c>
      <c r="AV547" s="123" t="s">
        <v>75</v>
      </c>
      <c r="AW547" s="123" t="s">
        <v>99</v>
      </c>
      <c r="AX547" s="123" t="s">
        <v>66</v>
      </c>
      <c r="AY547" s="123" t="s">
        <v>131</v>
      </c>
    </row>
    <row r="548" spans="2:51" s="6" customFormat="1" ht="15.75" customHeight="1">
      <c r="B548" s="127"/>
      <c r="E548" s="128"/>
      <c r="F548" s="278" t="s">
        <v>146</v>
      </c>
      <c r="G548" s="279"/>
      <c r="H548" s="279"/>
      <c r="I548" s="279"/>
      <c r="K548" s="129">
        <v>0.078</v>
      </c>
      <c r="N548" s="301"/>
      <c r="O548" s="301"/>
      <c r="P548" s="301"/>
      <c r="Q548" s="301"/>
      <c r="S548" s="127"/>
      <c r="T548" s="130"/>
      <c r="AA548" s="131"/>
      <c r="AT548" s="128" t="s">
        <v>143</v>
      </c>
      <c r="AU548" s="128" t="s">
        <v>75</v>
      </c>
      <c r="AV548" s="128" t="s">
        <v>137</v>
      </c>
      <c r="AW548" s="128" t="s">
        <v>99</v>
      </c>
      <c r="AX548" s="128" t="s">
        <v>66</v>
      </c>
      <c r="AY548" s="128" t="s">
        <v>131</v>
      </c>
    </row>
    <row r="549" spans="2:51" s="6" customFormat="1" ht="15.75" customHeight="1">
      <c r="B549" s="122"/>
      <c r="E549" s="123"/>
      <c r="F549" s="276" t="s">
        <v>644</v>
      </c>
      <c r="G549" s="277"/>
      <c r="H549" s="277"/>
      <c r="I549" s="277"/>
      <c r="K549" s="124">
        <v>0.08</v>
      </c>
      <c r="N549" s="301"/>
      <c r="O549" s="301"/>
      <c r="P549" s="301"/>
      <c r="Q549" s="301"/>
      <c r="S549" s="122"/>
      <c r="T549" s="125"/>
      <c r="AA549" s="126"/>
      <c r="AT549" s="123" t="s">
        <v>143</v>
      </c>
      <c r="AU549" s="123" t="s">
        <v>75</v>
      </c>
      <c r="AV549" s="123" t="s">
        <v>75</v>
      </c>
      <c r="AW549" s="123" t="s">
        <v>99</v>
      </c>
      <c r="AX549" s="123" t="s">
        <v>17</v>
      </c>
      <c r="AY549" s="123" t="s">
        <v>131</v>
      </c>
    </row>
    <row r="550" spans="2:63" s="6" customFormat="1" ht="87" customHeight="1">
      <c r="B550" s="20"/>
      <c r="C550" s="108" t="s">
        <v>645</v>
      </c>
      <c r="D550" s="108" t="s">
        <v>132</v>
      </c>
      <c r="E550" s="109" t="s">
        <v>646</v>
      </c>
      <c r="F550" s="269" t="s">
        <v>647</v>
      </c>
      <c r="G550" s="270"/>
      <c r="H550" s="270"/>
      <c r="I550" s="270"/>
      <c r="J550" s="111" t="s">
        <v>135</v>
      </c>
      <c r="K550" s="112">
        <v>7.069</v>
      </c>
      <c r="L550" s="271"/>
      <c r="M550" s="270"/>
      <c r="N550" s="299">
        <f>ROUND($L$550*$K$550,2)</f>
        <v>0</v>
      </c>
      <c r="O550" s="300"/>
      <c r="P550" s="300"/>
      <c r="Q550" s="300"/>
      <c r="R550" s="110"/>
      <c r="S550" s="20"/>
      <c r="T550" s="113"/>
      <c r="U550" s="114" t="s">
        <v>36</v>
      </c>
      <c r="X550" s="115">
        <v>0</v>
      </c>
      <c r="Y550" s="115">
        <f>$X$550*$K$550</f>
        <v>0</v>
      </c>
      <c r="Z550" s="115">
        <v>0</v>
      </c>
      <c r="AA550" s="116">
        <f>$Z$550*$K$550</f>
        <v>0</v>
      </c>
      <c r="AR550" s="79" t="s">
        <v>137</v>
      </c>
      <c r="AT550" s="79" t="s">
        <v>132</v>
      </c>
      <c r="AU550" s="79" t="s">
        <v>75</v>
      </c>
      <c r="AY550" s="6" t="s">
        <v>131</v>
      </c>
      <c r="BE550" s="117">
        <f>IF($U$550="základní",$N$550,0)</f>
        <v>0</v>
      </c>
      <c r="BF550" s="117">
        <f>IF($U$550="snížená",$N$550,0)</f>
        <v>0</v>
      </c>
      <c r="BG550" s="117">
        <f>IF($U$550="zákl. přenesená",$N$550,0)</f>
        <v>0</v>
      </c>
      <c r="BH550" s="117">
        <f>IF($U$550="sníž. přenesená",$N$550,0)</f>
        <v>0</v>
      </c>
      <c r="BI550" s="117">
        <f>IF($U$550="nulová",$N$550,0)</f>
        <v>0</v>
      </c>
      <c r="BJ550" s="79" t="s">
        <v>17</v>
      </c>
      <c r="BK550" s="117">
        <f>ROUND($L$550*$K$550,2)</f>
        <v>0</v>
      </c>
    </row>
    <row r="551" spans="2:47" s="6" customFormat="1" ht="38.25" customHeight="1">
      <c r="B551" s="20"/>
      <c r="F551" s="272" t="s">
        <v>648</v>
      </c>
      <c r="G551" s="228"/>
      <c r="H551" s="228"/>
      <c r="I551" s="228"/>
      <c r="J551" s="228"/>
      <c r="K551" s="228"/>
      <c r="L551" s="228"/>
      <c r="M551" s="228"/>
      <c r="N551" s="228"/>
      <c r="O551" s="228"/>
      <c r="P551" s="228"/>
      <c r="Q551" s="228"/>
      <c r="R551" s="228"/>
      <c r="S551" s="20"/>
      <c r="T551" s="44"/>
      <c r="AA551" s="45"/>
      <c r="AT551" s="6" t="s">
        <v>139</v>
      </c>
      <c r="AU551" s="6" t="s">
        <v>75</v>
      </c>
    </row>
    <row r="552" spans="2:47" s="6" customFormat="1" ht="168.75" customHeight="1">
      <c r="B552" s="20"/>
      <c r="F552" s="273" t="s">
        <v>649</v>
      </c>
      <c r="G552" s="228"/>
      <c r="H552" s="228"/>
      <c r="I552" s="228"/>
      <c r="J552" s="228"/>
      <c r="K552" s="228"/>
      <c r="L552" s="228"/>
      <c r="M552" s="228"/>
      <c r="N552" s="228"/>
      <c r="O552" s="228"/>
      <c r="P552" s="228"/>
      <c r="Q552" s="228"/>
      <c r="R552" s="228"/>
      <c r="S552" s="20"/>
      <c r="T552" s="44"/>
      <c r="AA552" s="45"/>
      <c r="AT552" s="6" t="s">
        <v>141</v>
      </c>
      <c r="AU552" s="6" t="s">
        <v>75</v>
      </c>
    </row>
    <row r="553" spans="2:51" s="6" customFormat="1" ht="27" customHeight="1">
      <c r="B553" s="118"/>
      <c r="E553" s="119"/>
      <c r="F553" s="274" t="s">
        <v>650</v>
      </c>
      <c r="G553" s="275"/>
      <c r="H553" s="275"/>
      <c r="I553" s="275"/>
      <c r="K553" s="119"/>
      <c r="N553" s="301"/>
      <c r="O553" s="301"/>
      <c r="P553" s="301"/>
      <c r="Q553" s="301"/>
      <c r="S553" s="118"/>
      <c r="T553" s="120"/>
      <c r="AA553" s="121"/>
      <c r="AT553" s="119" t="s">
        <v>143</v>
      </c>
      <c r="AU553" s="119" t="s">
        <v>75</v>
      </c>
      <c r="AV553" s="119" t="s">
        <v>17</v>
      </c>
      <c r="AW553" s="119" t="s">
        <v>99</v>
      </c>
      <c r="AX553" s="119" t="s">
        <v>66</v>
      </c>
      <c r="AY553" s="119" t="s">
        <v>131</v>
      </c>
    </row>
    <row r="554" spans="2:51" s="6" customFormat="1" ht="15.75" customHeight="1">
      <c r="B554" s="122"/>
      <c r="E554" s="123"/>
      <c r="F554" s="276" t="s">
        <v>651</v>
      </c>
      <c r="G554" s="277"/>
      <c r="H554" s="277"/>
      <c r="I554" s="277"/>
      <c r="K554" s="124">
        <v>6.93</v>
      </c>
      <c r="N554" s="301"/>
      <c r="O554" s="301"/>
      <c r="P554" s="301"/>
      <c r="Q554" s="301"/>
      <c r="S554" s="122"/>
      <c r="T554" s="125"/>
      <c r="AA554" s="126"/>
      <c r="AT554" s="123" t="s">
        <v>143</v>
      </c>
      <c r="AU554" s="123" t="s">
        <v>75</v>
      </c>
      <c r="AV554" s="123" t="s">
        <v>75</v>
      </c>
      <c r="AW554" s="123" t="s">
        <v>99</v>
      </c>
      <c r="AX554" s="123" t="s">
        <v>66</v>
      </c>
      <c r="AY554" s="123" t="s">
        <v>131</v>
      </c>
    </row>
    <row r="555" spans="2:51" s="6" customFormat="1" ht="15.75" customHeight="1">
      <c r="B555" s="127"/>
      <c r="E555" s="128"/>
      <c r="F555" s="278" t="s">
        <v>146</v>
      </c>
      <c r="G555" s="279"/>
      <c r="H555" s="279"/>
      <c r="I555" s="279"/>
      <c r="K555" s="129">
        <v>6.93</v>
      </c>
      <c r="N555" s="301"/>
      <c r="O555" s="301"/>
      <c r="P555" s="301"/>
      <c r="Q555" s="301"/>
      <c r="S555" s="127"/>
      <c r="T555" s="130"/>
      <c r="AA555" s="131"/>
      <c r="AT555" s="128" t="s">
        <v>143</v>
      </c>
      <c r="AU555" s="128" t="s">
        <v>75</v>
      </c>
      <c r="AV555" s="128" t="s">
        <v>137</v>
      </c>
      <c r="AW555" s="128" t="s">
        <v>99</v>
      </c>
      <c r="AX555" s="128" t="s">
        <v>66</v>
      </c>
      <c r="AY555" s="128" t="s">
        <v>131</v>
      </c>
    </row>
    <row r="556" spans="2:51" s="6" customFormat="1" ht="15.75" customHeight="1">
      <c r="B556" s="122"/>
      <c r="E556" s="123"/>
      <c r="F556" s="276" t="s">
        <v>652</v>
      </c>
      <c r="G556" s="277"/>
      <c r="H556" s="277"/>
      <c r="I556" s="277"/>
      <c r="K556" s="124">
        <v>7.069</v>
      </c>
      <c r="N556" s="301"/>
      <c r="O556" s="301"/>
      <c r="P556" s="301"/>
      <c r="Q556" s="301"/>
      <c r="S556" s="122"/>
      <c r="T556" s="125"/>
      <c r="AA556" s="126"/>
      <c r="AT556" s="123" t="s">
        <v>143</v>
      </c>
      <c r="AU556" s="123" t="s">
        <v>75</v>
      </c>
      <c r="AV556" s="123" t="s">
        <v>75</v>
      </c>
      <c r="AW556" s="123" t="s">
        <v>99</v>
      </c>
      <c r="AX556" s="123" t="s">
        <v>17</v>
      </c>
      <c r="AY556" s="123" t="s">
        <v>131</v>
      </c>
    </row>
    <row r="557" spans="2:63" s="6" customFormat="1" ht="75" customHeight="1">
      <c r="B557" s="20"/>
      <c r="C557" s="108" t="s">
        <v>653</v>
      </c>
      <c r="D557" s="108" t="s">
        <v>132</v>
      </c>
      <c r="E557" s="109" t="s">
        <v>654</v>
      </c>
      <c r="F557" s="269" t="s">
        <v>655</v>
      </c>
      <c r="G557" s="270"/>
      <c r="H557" s="270"/>
      <c r="I557" s="270"/>
      <c r="J557" s="111" t="s">
        <v>135</v>
      </c>
      <c r="K557" s="112">
        <v>6.564</v>
      </c>
      <c r="L557" s="271"/>
      <c r="M557" s="270"/>
      <c r="N557" s="299">
        <f>ROUND($L$557*$K$557,2)</f>
        <v>0</v>
      </c>
      <c r="O557" s="300"/>
      <c r="P557" s="300"/>
      <c r="Q557" s="300"/>
      <c r="R557" s="110"/>
      <c r="S557" s="20"/>
      <c r="T557" s="113"/>
      <c r="U557" s="114" t="s">
        <v>36</v>
      </c>
      <c r="X557" s="115">
        <v>0</v>
      </c>
      <c r="Y557" s="115">
        <f>$X$557*$K$557</f>
        <v>0</v>
      </c>
      <c r="Z557" s="115">
        <v>0</v>
      </c>
      <c r="AA557" s="116">
        <f>$Z$557*$K$557</f>
        <v>0</v>
      </c>
      <c r="AR557" s="79" t="s">
        <v>137</v>
      </c>
      <c r="AT557" s="79" t="s">
        <v>132</v>
      </c>
      <c r="AU557" s="79" t="s">
        <v>75</v>
      </c>
      <c r="AY557" s="6" t="s">
        <v>131</v>
      </c>
      <c r="BE557" s="117">
        <f>IF($U$557="základní",$N$557,0)</f>
        <v>0</v>
      </c>
      <c r="BF557" s="117">
        <f>IF($U$557="snížená",$N$557,0)</f>
        <v>0</v>
      </c>
      <c r="BG557" s="117">
        <f>IF($U$557="zákl. přenesená",$N$557,0)</f>
        <v>0</v>
      </c>
      <c r="BH557" s="117">
        <f>IF($U$557="sníž. přenesená",$N$557,0)</f>
        <v>0</v>
      </c>
      <c r="BI557" s="117">
        <f>IF($U$557="nulová",$N$557,0)</f>
        <v>0</v>
      </c>
      <c r="BJ557" s="79" t="s">
        <v>17</v>
      </c>
      <c r="BK557" s="117">
        <f>ROUND($L$557*$K$557,2)</f>
        <v>0</v>
      </c>
    </row>
    <row r="558" spans="2:47" s="6" customFormat="1" ht="62.25" customHeight="1">
      <c r="B558" s="20"/>
      <c r="F558" s="272" t="s">
        <v>656</v>
      </c>
      <c r="G558" s="228"/>
      <c r="H558" s="228"/>
      <c r="I558" s="228"/>
      <c r="J558" s="228"/>
      <c r="K558" s="228"/>
      <c r="L558" s="228"/>
      <c r="M558" s="228"/>
      <c r="N558" s="228"/>
      <c r="O558" s="228"/>
      <c r="P558" s="228"/>
      <c r="Q558" s="228"/>
      <c r="R558" s="228"/>
      <c r="S558" s="20"/>
      <c r="T558" s="44"/>
      <c r="AA558" s="45"/>
      <c r="AT558" s="6" t="s">
        <v>139</v>
      </c>
      <c r="AU558" s="6" t="s">
        <v>75</v>
      </c>
    </row>
    <row r="559" spans="2:47" s="6" customFormat="1" ht="156.75" customHeight="1">
      <c r="B559" s="20"/>
      <c r="F559" s="273" t="s">
        <v>657</v>
      </c>
      <c r="G559" s="228"/>
      <c r="H559" s="228"/>
      <c r="I559" s="228"/>
      <c r="J559" s="228"/>
      <c r="K559" s="228"/>
      <c r="L559" s="228"/>
      <c r="M559" s="228"/>
      <c r="N559" s="228"/>
      <c r="O559" s="228"/>
      <c r="P559" s="228"/>
      <c r="Q559" s="228"/>
      <c r="R559" s="228"/>
      <c r="S559" s="20"/>
      <c r="T559" s="44"/>
      <c r="AA559" s="45"/>
      <c r="AT559" s="6" t="s">
        <v>141</v>
      </c>
      <c r="AU559" s="6" t="s">
        <v>75</v>
      </c>
    </row>
    <row r="560" spans="2:51" s="6" customFormat="1" ht="27" customHeight="1">
      <c r="B560" s="118"/>
      <c r="E560" s="119"/>
      <c r="F560" s="274" t="s">
        <v>658</v>
      </c>
      <c r="G560" s="275"/>
      <c r="H560" s="275"/>
      <c r="I560" s="275"/>
      <c r="K560" s="119"/>
      <c r="N560" s="301"/>
      <c r="O560" s="301"/>
      <c r="P560" s="301"/>
      <c r="Q560" s="301"/>
      <c r="S560" s="118"/>
      <c r="T560" s="120"/>
      <c r="AA560" s="121"/>
      <c r="AT560" s="119" t="s">
        <v>143</v>
      </c>
      <c r="AU560" s="119" t="s">
        <v>75</v>
      </c>
      <c r="AV560" s="119" t="s">
        <v>17</v>
      </c>
      <c r="AW560" s="119" t="s">
        <v>99</v>
      </c>
      <c r="AX560" s="119" t="s">
        <v>66</v>
      </c>
      <c r="AY560" s="119" t="s">
        <v>131</v>
      </c>
    </row>
    <row r="561" spans="2:51" s="6" customFormat="1" ht="15.75" customHeight="1">
      <c r="B561" s="122"/>
      <c r="E561" s="123"/>
      <c r="F561" s="276" t="s">
        <v>659</v>
      </c>
      <c r="G561" s="277"/>
      <c r="H561" s="277"/>
      <c r="I561" s="277"/>
      <c r="K561" s="124">
        <v>6.435</v>
      </c>
      <c r="N561" s="301"/>
      <c r="O561" s="301"/>
      <c r="P561" s="301"/>
      <c r="Q561" s="301"/>
      <c r="S561" s="122"/>
      <c r="T561" s="125"/>
      <c r="AA561" s="126"/>
      <c r="AT561" s="123" t="s">
        <v>143</v>
      </c>
      <c r="AU561" s="123" t="s">
        <v>75</v>
      </c>
      <c r="AV561" s="123" t="s">
        <v>75</v>
      </c>
      <c r="AW561" s="123" t="s">
        <v>99</v>
      </c>
      <c r="AX561" s="123" t="s">
        <v>66</v>
      </c>
      <c r="AY561" s="123" t="s">
        <v>131</v>
      </c>
    </row>
    <row r="562" spans="2:51" s="6" customFormat="1" ht="15.75" customHeight="1">
      <c r="B562" s="127"/>
      <c r="E562" s="128"/>
      <c r="F562" s="278" t="s">
        <v>146</v>
      </c>
      <c r="G562" s="279"/>
      <c r="H562" s="279"/>
      <c r="I562" s="279"/>
      <c r="K562" s="129">
        <v>6.435</v>
      </c>
      <c r="N562" s="301"/>
      <c r="O562" s="301"/>
      <c r="P562" s="301"/>
      <c r="Q562" s="301"/>
      <c r="S562" s="127"/>
      <c r="T562" s="130"/>
      <c r="AA562" s="131"/>
      <c r="AT562" s="128" t="s">
        <v>143</v>
      </c>
      <c r="AU562" s="128" t="s">
        <v>75</v>
      </c>
      <c r="AV562" s="128" t="s">
        <v>137</v>
      </c>
      <c r="AW562" s="128" t="s">
        <v>99</v>
      </c>
      <c r="AX562" s="128" t="s">
        <v>66</v>
      </c>
      <c r="AY562" s="128" t="s">
        <v>131</v>
      </c>
    </row>
    <row r="563" spans="2:51" s="6" customFormat="1" ht="15.75" customHeight="1">
      <c r="B563" s="122"/>
      <c r="E563" s="123"/>
      <c r="F563" s="276" t="s">
        <v>660</v>
      </c>
      <c r="G563" s="277"/>
      <c r="H563" s="277"/>
      <c r="I563" s="277"/>
      <c r="K563" s="124">
        <v>6.564</v>
      </c>
      <c r="N563" s="301"/>
      <c r="O563" s="301"/>
      <c r="P563" s="301"/>
      <c r="Q563" s="301"/>
      <c r="S563" s="122"/>
      <c r="T563" s="125"/>
      <c r="AA563" s="126"/>
      <c r="AT563" s="123" t="s">
        <v>143</v>
      </c>
      <c r="AU563" s="123" t="s">
        <v>75</v>
      </c>
      <c r="AV563" s="123" t="s">
        <v>75</v>
      </c>
      <c r="AW563" s="123" t="s">
        <v>99</v>
      </c>
      <c r="AX563" s="123" t="s">
        <v>17</v>
      </c>
      <c r="AY563" s="123" t="s">
        <v>131</v>
      </c>
    </row>
    <row r="564" spans="2:63" s="6" customFormat="1" ht="87" customHeight="1">
      <c r="B564" s="20"/>
      <c r="C564" s="108" t="s">
        <v>661</v>
      </c>
      <c r="D564" s="108" t="s">
        <v>132</v>
      </c>
      <c r="E564" s="109" t="s">
        <v>662</v>
      </c>
      <c r="F564" s="269" t="s">
        <v>663</v>
      </c>
      <c r="G564" s="270"/>
      <c r="H564" s="270"/>
      <c r="I564" s="270"/>
      <c r="J564" s="111" t="s">
        <v>135</v>
      </c>
      <c r="K564" s="112">
        <v>223.523</v>
      </c>
      <c r="L564" s="271"/>
      <c r="M564" s="270"/>
      <c r="N564" s="299">
        <f>ROUND($L$564*$K$564,2)</f>
        <v>0</v>
      </c>
      <c r="O564" s="300"/>
      <c r="P564" s="300"/>
      <c r="Q564" s="300"/>
      <c r="R564" s="110"/>
      <c r="S564" s="20"/>
      <c r="T564" s="113"/>
      <c r="U564" s="114" t="s">
        <v>36</v>
      </c>
      <c r="X564" s="115">
        <v>0</v>
      </c>
      <c r="Y564" s="115">
        <f>$X$564*$K$564</f>
        <v>0</v>
      </c>
      <c r="Z564" s="115">
        <v>0</v>
      </c>
      <c r="AA564" s="116">
        <f>$Z$564*$K$564</f>
        <v>0</v>
      </c>
      <c r="AR564" s="79" t="s">
        <v>137</v>
      </c>
      <c r="AT564" s="79" t="s">
        <v>132</v>
      </c>
      <c r="AU564" s="79" t="s">
        <v>75</v>
      </c>
      <c r="AY564" s="6" t="s">
        <v>131</v>
      </c>
      <c r="BE564" s="117">
        <f>IF($U$564="základní",$N$564,0)</f>
        <v>0</v>
      </c>
      <c r="BF564" s="117">
        <f>IF($U$564="snížená",$N$564,0)</f>
        <v>0</v>
      </c>
      <c r="BG564" s="117">
        <f>IF($U$564="zákl. přenesená",$N$564,0)</f>
        <v>0</v>
      </c>
      <c r="BH564" s="117">
        <f>IF($U$564="sníž. přenesená",$N$564,0)</f>
        <v>0</v>
      </c>
      <c r="BI564" s="117">
        <f>IF($U$564="nulová",$N$564,0)</f>
        <v>0</v>
      </c>
      <c r="BJ564" s="79" t="s">
        <v>17</v>
      </c>
      <c r="BK564" s="117">
        <f>ROUND($L$564*$K$564,2)</f>
        <v>0</v>
      </c>
    </row>
    <row r="565" spans="2:47" s="6" customFormat="1" ht="38.25" customHeight="1">
      <c r="B565" s="20"/>
      <c r="F565" s="272" t="s">
        <v>664</v>
      </c>
      <c r="G565" s="228"/>
      <c r="H565" s="228"/>
      <c r="I565" s="228"/>
      <c r="J565" s="228"/>
      <c r="K565" s="228"/>
      <c r="L565" s="228"/>
      <c r="M565" s="228"/>
      <c r="N565" s="228"/>
      <c r="O565" s="228"/>
      <c r="P565" s="228"/>
      <c r="Q565" s="228"/>
      <c r="R565" s="228"/>
      <c r="S565" s="20"/>
      <c r="T565" s="44"/>
      <c r="AA565" s="45"/>
      <c r="AT565" s="6" t="s">
        <v>139</v>
      </c>
      <c r="AU565" s="6" t="s">
        <v>75</v>
      </c>
    </row>
    <row r="566" spans="2:47" s="6" customFormat="1" ht="156.75" customHeight="1">
      <c r="B566" s="20"/>
      <c r="F566" s="273" t="s">
        <v>665</v>
      </c>
      <c r="G566" s="228"/>
      <c r="H566" s="228"/>
      <c r="I566" s="228"/>
      <c r="J566" s="228"/>
      <c r="K566" s="228"/>
      <c r="L566" s="228"/>
      <c r="M566" s="228"/>
      <c r="N566" s="228"/>
      <c r="O566" s="228"/>
      <c r="P566" s="228"/>
      <c r="Q566" s="228"/>
      <c r="R566" s="228"/>
      <c r="S566" s="20"/>
      <c r="T566" s="44"/>
      <c r="AA566" s="45"/>
      <c r="AT566" s="6" t="s">
        <v>141</v>
      </c>
      <c r="AU566" s="6" t="s">
        <v>75</v>
      </c>
    </row>
    <row r="567" spans="2:51" s="6" customFormat="1" ht="27" customHeight="1">
      <c r="B567" s="118"/>
      <c r="E567" s="119"/>
      <c r="F567" s="274" t="s">
        <v>666</v>
      </c>
      <c r="G567" s="275"/>
      <c r="H567" s="275"/>
      <c r="I567" s="275"/>
      <c r="K567" s="119"/>
      <c r="N567" s="301"/>
      <c r="O567" s="301"/>
      <c r="P567" s="301"/>
      <c r="Q567" s="301"/>
      <c r="S567" s="118"/>
      <c r="T567" s="120"/>
      <c r="AA567" s="121"/>
      <c r="AT567" s="119" t="s">
        <v>143</v>
      </c>
      <c r="AU567" s="119" t="s">
        <v>75</v>
      </c>
      <c r="AV567" s="119" t="s">
        <v>17</v>
      </c>
      <c r="AW567" s="119" t="s">
        <v>99</v>
      </c>
      <c r="AX567" s="119" t="s">
        <v>66</v>
      </c>
      <c r="AY567" s="119" t="s">
        <v>131</v>
      </c>
    </row>
    <row r="568" spans="2:51" s="6" customFormat="1" ht="15.75" customHeight="1">
      <c r="B568" s="122"/>
      <c r="E568" s="123"/>
      <c r="F568" s="276" t="s">
        <v>667</v>
      </c>
      <c r="G568" s="277"/>
      <c r="H568" s="277"/>
      <c r="I568" s="277"/>
      <c r="K568" s="124">
        <v>162.94</v>
      </c>
      <c r="N568" s="301"/>
      <c r="O568" s="301"/>
      <c r="P568" s="301"/>
      <c r="Q568" s="301"/>
      <c r="S568" s="122"/>
      <c r="T568" s="125"/>
      <c r="AA568" s="126"/>
      <c r="AT568" s="123" t="s">
        <v>143</v>
      </c>
      <c r="AU568" s="123" t="s">
        <v>75</v>
      </c>
      <c r="AV568" s="123" t="s">
        <v>75</v>
      </c>
      <c r="AW568" s="123" t="s">
        <v>99</v>
      </c>
      <c r="AX568" s="123" t="s">
        <v>66</v>
      </c>
      <c r="AY568" s="123" t="s">
        <v>131</v>
      </c>
    </row>
    <row r="569" spans="2:51" s="6" customFormat="1" ht="27" customHeight="1">
      <c r="B569" s="118"/>
      <c r="E569" s="119"/>
      <c r="F569" s="274" t="s">
        <v>668</v>
      </c>
      <c r="G569" s="275"/>
      <c r="H569" s="275"/>
      <c r="I569" s="275"/>
      <c r="K569" s="119"/>
      <c r="N569" s="301"/>
      <c r="O569" s="301"/>
      <c r="P569" s="301"/>
      <c r="Q569" s="301"/>
      <c r="S569" s="118"/>
      <c r="T569" s="120"/>
      <c r="AA569" s="121"/>
      <c r="AT569" s="119" t="s">
        <v>143</v>
      </c>
      <c r="AU569" s="119" t="s">
        <v>75</v>
      </c>
      <c r="AV569" s="119" t="s">
        <v>17</v>
      </c>
      <c r="AW569" s="119" t="s">
        <v>99</v>
      </c>
      <c r="AX569" s="119" t="s">
        <v>66</v>
      </c>
      <c r="AY569" s="119" t="s">
        <v>131</v>
      </c>
    </row>
    <row r="570" spans="2:51" s="6" customFormat="1" ht="15.75" customHeight="1">
      <c r="B570" s="122"/>
      <c r="E570" s="123"/>
      <c r="F570" s="276" t="s">
        <v>669</v>
      </c>
      <c r="G570" s="277"/>
      <c r="H570" s="277"/>
      <c r="I570" s="277"/>
      <c r="K570" s="124">
        <v>56.2</v>
      </c>
      <c r="N570" s="301"/>
      <c r="O570" s="301"/>
      <c r="P570" s="301"/>
      <c r="Q570" s="301"/>
      <c r="S570" s="122"/>
      <c r="T570" s="125"/>
      <c r="AA570" s="126"/>
      <c r="AT570" s="123" t="s">
        <v>143</v>
      </c>
      <c r="AU570" s="123" t="s">
        <v>75</v>
      </c>
      <c r="AV570" s="123" t="s">
        <v>75</v>
      </c>
      <c r="AW570" s="123" t="s">
        <v>99</v>
      </c>
      <c r="AX570" s="123" t="s">
        <v>66</v>
      </c>
      <c r="AY570" s="123" t="s">
        <v>131</v>
      </c>
    </row>
    <row r="571" spans="2:51" s="6" customFormat="1" ht="15.75" customHeight="1">
      <c r="B571" s="127"/>
      <c r="E571" s="128"/>
      <c r="F571" s="278" t="s">
        <v>146</v>
      </c>
      <c r="G571" s="279"/>
      <c r="H571" s="279"/>
      <c r="I571" s="279"/>
      <c r="K571" s="129">
        <v>219.14</v>
      </c>
      <c r="N571" s="301"/>
      <c r="O571" s="301"/>
      <c r="P571" s="301"/>
      <c r="Q571" s="301"/>
      <c r="S571" s="127"/>
      <c r="T571" s="130"/>
      <c r="AA571" s="131"/>
      <c r="AT571" s="128" t="s">
        <v>143</v>
      </c>
      <c r="AU571" s="128" t="s">
        <v>75</v>
      </c>
      <c r="AV571" s="128" t="s">
        <v>137</v>
      </c>
      <c r="AW571" s="128" t="s">
        <v>99</v>
      </c>
      <c r="AX571" s="128" t="s">
        <v>66</v>
      </c>
      <c r="AY571" s="128" t="s">
        <v>131</v>
      </c>
    </row>
    <row r="572" spans="2:51" s="6" customFormat="1" ht="15.75" customHeight="1">
      <c r="B572" s="122"/>
      <c r="E572" s="123"/>
      <c r="F572" s="276" t="s">
        <v>670</v>
      </c>
      <c r="G572" s="277"/>
      <c r="H572" s="277"/>
      <c r="I572" s="277"/>
      <c r="K572" s="124">
        <v>223.523</v>
      </c>
      <c r="N572" s="301"/>
      <c r="O572" s="301"/>
      <c r="P572" s="301"/>
      <c r="Q572" s="301"/>
      <c r="S572" s="122"/>
      <c r="T572" s="125"/>
      <c r="AA572" s="126"/>
      <c r="AT572" s="123" t="s">
        <v>143</v>
      </c>
      <c r="AU572" s="123" t="s">
        <v>75</v>
      </c>
      <c r="AV572" s="123" t="s">
        <v>75</v>
      </c>
      <c r="AW572" s="123" t="s">
        <v>99</v>
      </c>
      <c r="AX572" s="123" t="s">
        <v>17</v>
      </c>
      <c r="AY572" s="123" t="s">
        <v>131</v>
      </c>
    </row>
    <row r="573" spans="2:63" s="6" customFormat="1" ht="75" customHeight="1">
      <c r="B573" s="20"/>
      <c r="C573" s="108" t="s">
        <v>671</v>
      </c>
      <c r="D573" s="108" t="s">
        <v>132</v>
      </c>
      <c r="E573" s="109" t="s">
        <v>672</v>
      </c>
      <c r="F573" s="269" t="s">
        <v>673</v>
      </c>
      <c r="G573" s="270"/>
      <c r="H573" s="270"/>
      <c r="I573" s="270"/>
      <c r="J573" s="111" t="s">
        <v>135</v>
      </c>
      <c r="K573" s="112">
        <v>1.27</v>
      </c>
      <c r="L573" s="271"/>
      <c r="M573" s="270"/>
      <c r="N573" s="299">
        <f>ROUND($L$573*$K$573,2)</f>
        <v>0</v>
      </c>
      <c r="O573" s="300"/>
      <c r="P573" s="300"/>
      <c r="Q573" s="300"/>
      <c r="R573" s="110"/>
      <c r="S573" s="20"/>
      <c r="T573" s="113"/>
      <c r="U573" s="114" t="s">
        <v>36</v>
      </c>
      <c r="X573" s="115">
        <v>0</v>
      </c>
      <c r="Y573" s="115">
        <f>$X$573*$K$573</f>
        <v>0</v>
      </c>
      <c r="Z573" s="115">
        <v>0</v>
      </c>
      <c r="AA573" s="116">
        <f>$Z$573*$K$573</f>
        <v>0</v>
      </c>
      <c r="AR573" s="79" t="s">
        <v>137</v>
      </c>
      <c r="AT573" s="79" t="s">
        <v>132</v>
      </c>
      <c r="AU573" s="79" t="s">
        <v>75</v>
      </c>
      <c r="AY573" s="6" t="s">
        <v>131</v>
      </c>
      <c r="BE573" s="117">
        <f>IF($U$573="základní",$N$573,0)</f>
        <v>0</v>
      </c>
      <c r="BF573" s="117">
        <f>IF($U$573="snížená",$N$573,0)</f>
        <v>0</v>
      </c>
      <c r="BG573" s="117">
        <f>IF($U$573="zákl. přenesená",$N$573,0)</f>
        <v>0</v>
      </c>
      <c r="BH573" s="117">
        <f>IF($U$573="sníž. přenesená",$N$573,0)</f>
        <v>0</v>
      </c>
      <c r="BI573" s="117">
        <f>IF($U$573="nulová",$N$573,0)</f>
        <v>0</v>
      </c>
      <c r="BJ573" s="79" t="s">
        <v>17</v>
      </c>
      <c r="BK573" s="117">
        <f>ROUND($L$573*$K$573,2)</f>
        <v>0</v>
      </c>
    </row>
    <row r="574" spans="2:47" s="6" customFormat="1" ht="62.25" customHeight="1">
      <c r="B574" s="20"/>
      <c r="F574" s="272" t="s">
        <v>674</v>
      </c>
      <c r="G574" s="228"/>
      <c r="H574" s="228"/>
      <c r="I574" s="228"/>
      <c r="J574" s="228"/>
      <c r="K574" s="228"/>
      <c r="L574" s="228"/>
      <c r="M574" s="228"/>
      <c r="N574" s="228"/>
      <c r="O574" s="228"/>
      <c r="P574" s="228"/>
      <c r="Q574" s="228"/>
      <c r="R574" s="228"/>
      <c r="S574" s="20"/>
      <c r="T574" s="44"/>
      <c r="AA574" s="45"/>
      <c r="AT574" s="6" t="s">
        <v>139</v>
      </c>
      <c r="AU574" s="6" t="s">
        <v>75</v>
      </c>
    </row>
    <row r="575" spans="2:47" s="6" customFormat="1" ht="156.75" customHeight="1">
      <c r="B575" s="20"/>
      <c r="F575" s="273" t="s">
        <v>675</v>
      </c>
      <c r="G575" s="228"/>
      <c r="H575" s="228"/>
      <c r="I575" s="228"/>
      <c r="J575" s="228"/>
      <c r="K575" s="228"/>
      <c r="L575" s="228"/>
      <c r="M575" s="228"/>
      <c r="N575" s="228"/>
      <c r="O575" s="228"/>
      <c r="P575" s="228"/>
      <c r="Q575" s="228"/>
      <c r="R575" s="228"/>
      <c r="S575" s="20"/>
      <c r="T575" s="44"/>
      <c r="AA575" s="45"/>
      <c r="AT575" s="6" t="s">
        <v>141</v>
      </c>
      <c r="AU575" s="6" t="s">
        <v>75</v>
      </c>
    </row>
    <row r="576" spans="2:51" s="6" customFormat="1" ht="27" customHeight="1">
      <c r="B576" s="118"/>
      <c r="E576" s="119"/>
      <c r="F576" s="274" t="s">
        <v>676</v>
      </c>
      <c r="G576" s="275"/>
      <c r="H576" s="275"/>
      <c r="I576" s="275"/>
      <c r="K576" s="119"/>
      <c r="N576" s="301"/>
      <c r="O576" s="301"/>
      <c r="P576" s="301"/>
      <c r="Q576" s="301"/>
      <c r="S576" s="118"/>
      <c r="T576" s="120"/>
      <c r="AA576" s="121"/>
      <c r="AT576" s="119" t="s">
        <v>143</v>
      </c>
      <c r="AU576" s="119" t="s">
        <v>75</v>
      </c>
      <c r="AV576" s="119" t="s">
        <v>17</v>
      </c>
      <c r="AW576" s="119" t="s">
        <v>99</v>
      </c>
      <c r="AX576" s="119" t="s">
        <v>66</v>
      </c>
      <c r="AY576" s="119" t="s">
        <v>131</v>
      </c>
    </row>
    <row r="577" spans="2:51" s="6" customFormat="1" ht="15.75" customHeight="1">
      <c r="B577" s="122"/>
      <c r="E577" s="123"/>
      <c r="F577" s="276" t="s">
        <v>677</v>
      </c>
      <c r="G577" s="277"/>
      <c r="H577" s="277"/>
      <c r="I577" s="277"/>
      <c r="K577" s="124">
        <v>1.245</v>
      </c>
      <c r="N577" s="301"/>
      <c r="O577" s="301"/>
      <c r="P577" s="301"/>
      <c r="Q577" s="301"/>
      <c r="S577" s="122"/>
      <c r="T577" s="125"/>
      <c r="AA577" s="126"/>
      <c r="AT577" s="123" t="s">
        <v>143</v>
      </c>
      <c r="AU577" s="123" t="s">
        <v>75</v>
      </c>
      <c r="AV577" s="123" t="s">
        <v>75</v>
      </c>
      <c r="AW577" s="123" t="s">
        <v>99</v>
      </c>
      <c r="AX577" s="123" t="s">
        <v>66</v>
      </c>
      <c r="AY577" s="123" t="s">
        <v>131</v>
      </c>
    </row>
    <row r="578" spans="2:51" s="6" customFormat="1" ht="15.75" customHeight="1">
      <c r="B578" s="127"/>
      <c r="E578" s="128"/>
      <c r="F578" s="278" t="s">
        <v>146</v>
      </c>
      <c r="G578" s="279"/>
      <c r="H578" s="279"/>
      <c r="I578" s="279"/>
      <c r="K578" s="129">
        <v>1.245</v>
      </c>
      <c r="N578" s="301"/>
      <c r="O578" s="301"/>
      <c r="P578" s="301"/>
      <c r="Q578" s="301"/>
      <c r="S578" s="127"/>
      <c r="T578" s="130"/>
      <c r="AA578" s="131"/>
      <c r="AT578" s="128" t="s">
        <v>143</v>
      </c>
      <c r="AU578" s="128" t="s">
        <v>75</v>
      </c>
      <c r="AV578" s="128" t="s">
        <v>137</v>
      </c>
      <c r="AW578" s="128" t="s">
        <v>99</v>
      </c>
      <c r="AX578" s="128" t="s">
        <v>66</v>
      </c>
      <c r="AY578" s="128" t="s">
        <v>131</v>
      </c>
    </row>
    <row r="579" spans="2:51" s="6" customFormat="1" ht="15.75" customHeight="1">
      <c r="B579" s="122"/>
      <c r="E579" s="123"/>
      <c r="F579" s="276" t="s">
        <v>678</v>
      </c>
      <c r="G579" s="277"/>
      <c r="H579" s="277"/>
      <c r="I579" s="277"/>
      <c r="K579" s="124">
        <v>1.27</v>
      </c>
      <c r="N579" s="301"/>
      <c r="O579" s="301"/>
      <c r="P579" s="301"/>
      <c r="Q579" s="301"/>
      <c r="S579" s="122"/>
      <c r="T579" s="125"/>
      <c r="AA579" s="126"/>
      <c r="AT579" s="123" t="s">
        <v>143</v>
      </c>
      <c r="AU579" s="123" t="s">
        <v>75</v>
      </c>
      <c r="AV579" s="123" t="s">
        <v>75</v>
      </c>
      <c r="AW579" s="123" t="s">
        <v>99</v>
      </c>
      <c r="AX579" s="123" t="s">
        <v>17</v>
      </c>
      <c r="AY579" s="123" t="s">
        <v>131</v>
      </c>
    </row>
    <row r="580" spans="2:63" s="6" customFormat="1" ht="75" customHeight="1">
      <c r="B580" s="20"/>
      <c r="C580" s="108" t="s">
        <v>679</v>
      </c>
      <c r="D580" s="108" t="s">
        <v>132</v>
      </c>
      <c r="E580" s="109" t="s">
        <v>680</v>
      </c>
      <c r="F580" s="269" t="s">
        <v>681</v>
      </c>
      <c r="G580" s="270"/>
      <c r="H580" s="270"/>
      <c r="I580" s="270"/>
      <c r="J580" s="111" t="s">
        <v>135</v>
      </c>
      <c r="K580" s="112">
        <v>26.53</v>
      </c>
      <c r="L580" s="271"/>
      <c r="M580" s="270"/>
      <c r="N580" s="299">
        <f>ROUND($L$580*$K$580,2)</f>
        <v>0</v>
      </c>
      <c r="O580" s="300"/>
      <c r="P580" s="300"/>
      <c r="Q580" s="300"/>
      <c r="R580" s="110"/>
      <c r="S580" s="20"/>
      <c r="T580" s="113"/>
      <c r="U580" s="114" t="s">
        <v>36</v>
      </c>
      <c r="X580" s="115">
        <v>0</v>
      </c>
      <c r="Y580" s="115">
        <f>$X$580*$K$580</f>
        <v>0</v>
      </c>
      <c r="Z580" s="115">
        <v>0</v>
      </c>
      <c r="AA580" s="116">
        <f>$Z$580*$K$580</f>
        <v>0</v>
      </c>
      <c r="AR580" s="79" t="s">
        <v>137</v>
      </c>
      <c r="AT580" s="79" t="s">
        <v>132</v>
      </c>
      <c r="AU580" s="79" t="s">
        <v>75</v>
      </c>
      <c r="AY580" s="6" t="s">
        <v>131</v>
      </c>
      <c r="BE580" s="117">
        <f>IF($U$580="základní",$N$580,0)</f>
        <v>0</v>
      </c>
      <c r="BF580" s="117">
        <f>IF($U$580="snížená",$N$580,0)</f>
        <v>0</v>
      </c>
      <c r="BG580" s="117">
        <f>IF($U$580="zákl. přenesená",$N$580,0)</f>
        <v>0</v>
      </c>
      <c r="BH580" s="117">
        <f>IF($U$580="sníž. přenesená",$N$580,0)</f>
        <v>0</v>
      </c>
      <c r="BI580" s="117">
        <f>IF($U$580="nulová",$N$580,0)</f>
        <v>0</v>
      </c>
      <c r="BJ580" s="79" t="s">
        <v>17</v>
      </c>
      <c r="BK580" s="117">
        <f>ROUND($L$580*$K$580,2)</f>
        <v>0</v>
      </c>
    </row>
    <row r="581" spans="2:47" s="6" customFormat="1" ht="62.25" customHeight="1">
      <c r="B581" s="20"/>
      <c r="F581" s="272" t="s">
        <v>682</v>
      </c>
      <c r="G581" s="228"/>
      <c r="H581" s="228"/>
      <c r="I581" s="228"/>
      <c r="J581" s="228"/>
      <c r="K581" s="228"/>
      <c r="L581" s="228"/>
      <c r="M581" s="228"/>
      <c r="N581" s="228"/>
      <c r="O581" s="228"/>
      <c r="P581" s="228"/>
      <c r="Q581" s="228"/>
      <c r="R581" s="228"/>
      <c r="S581" s="20"/>
      <c r="T581" s="44"/>
      <c r="AA581" s="45"/>
      <c r="AT581" s="6" t="s">
        <v>139</v>
      </c>
      <c r="AU581" s="6" t="s">
        <v>75</v>
      </c>
    </row>
    <row r="582" spans="2:47" s="6" customFormat="1" ht="156.75" customHeight="1">
      <c r="B582" s="20"/>
      <c r="F582" s="273" t="s">
        <v>683</v>
      </c>
      <c r="G582" s="228"/>
      <c r="H582" s="228"/>
      <c r="I582" s="228"/>
      <c r="J582" s="228"/>
      <c r="K582" s="228"/>
      <c r="L582" s="228"/>
      <c r="M582" s="228"/>
      <c r="N582" s="228"/>
      <c r="O582" s="228"/>
      <c r="P582" s="228"/>
      <c r="Q582" s="228"/>
      <c r="R582" s="228"/>
      <c r="S582" s="20"/>
      <c r="T582" s="44"/>
      <c r="AA582" s="45"/>
      <c r="AT582" s="6" t="s">
        <v>141</v>
      </c>
      <c r="AU582" s="6" t="s">
        <v>75</v>
      </c>
    </row>
    <row r="583" spans="2:51" s="6" customFormat="1" ht="27" customHeight="1">
      <c r="B583" s="118"/>
      <c r="E583" s="119"/>
      <c r="F583" s="274" t="s">
        <v>684</v>
      </c>
      <c r="G583" s="275"/>
      <c r="H583" s="275"/>
      <c r="I583" s="275"/>
      <c r="K583" s="119"/>
      <c r="N583" s="301"/>
      <c r="O583" s="301"/>
      <c r="P583" s="301"/>
      <c r="Q583" s="301"/>
      <c r="S583" s="118"/>
      <c r="T583" s="120"/>
      <c r="AA583" s="121"/>
      <c r="AT583" s="119" t="s">
        <v>143</v>
      </c>
      <c r="AU583" s="119" t="s">
        <v>75</v>
      </c>
      <c r="AV583" s="119" t="s">
        <v>17</v>
      </c>
      <c r="AW583" s="119" t="s">
        <v>99</v>
      </c>
      <c r="AX583" s="119" t="s">
        <v>66</v>
      </c>
      <c r="AY583" s="119" t="s">
        <v>131</v>
      </c>
    </row>
    <row r="584" spans="2:51" s="6" customFormat="1" ht="15.75" customHeight="1">
      <c r="B584" s="122"/>
      <c r="E584" s="123"/>
      <c r="F584" s="276" t="s">
        <v>685</v>
      </c>
      <c r="G584" s="277"/>
      <c r="H584" s="277"/>
      <c r="I584" s="277"/>
      <c r="K584" s="124">
        <v>26.01</v>
      </c>
      <c r="N584" s="301"/>
      <c r="O584" s="301"/>
      <c r="P584" s="301"/>
      <c r="Q584" s="301"/>
      <c r="S584" s="122"/>
      <c r="T584" s="125"/>
      <c r="AA584" s="126"/>
      <c r="AT584" s="123" t="s">
        <v>143</v>
      </c>
      <c r="AU584" s="123" t="s">
        <v>75</v>
      </c>
      <c r="AV584" s="123" t="s">
        <v>75</v>
      </c>
      <c r="AW584" s="123" t="s">
        <v>99</v>
      </c>
      <c r="AX584" s="123" t="s">
        <v>66</v>
      </c>
      <c r="AY584" s="123" t="s">
        <v>131</v>
      </c>
    </row>
    <row r="585" spans="2:51" s="6" customFormat="1" ht="15.75" customHeight="1">
      <c r="B585" s="127"/>
      <c r="E585" s="128"/>
      <c r="F585" s="278" t="s">
        <v>146</v>
      </c>
      <c r="G585" s="279"/>
      <c r="H585" s="279"/>
      <c r="I585" s="279"/>
      <c r="K585" s="129">
        <v>26.01</v>
      </c>
      <c r="N585" s="301"/>
      <c r="O585" s="301"/>
      <c r="P585" s="301"/>
      <c r="Q585" s="301"/>
      <c r="S585" s="127"/>
      <c r="T585" s="130"/>
      <c r="AA585" s="131"/>
      <c r="AT585" s="128" t="s">
        <v>143</v>
      </c>
      <c r="AU585" s="128" t="s">
        <v>75</v>
      </c>
      <c r="AV585" s="128" t="s">
        <v>137</v>
      </c>
      <c r="AW585" s="128" t="s">
        <v>99</v>
      </c>
      <c r="AX585" s="128" t="s">
        <v>66</v>
      </c>
      <c r="AY585" s="128" t="s">
        <v>131</v>
      </c>
    </row>
    <row r="586" spans="2:51" s="6" customFormat="1" ht="15.75" customHeight="1">
      <c r="B586" s="122"/>
      <c r="E586" s="123"/>
      <c r="F586" s="276" t="s">
        <v>686</v>
      </c>
      <c r="G586" s="277"/>
      <c r="H586" s="277"/>
      <c r="I586" s="277"/>
      <c r="K586" s="124">
        <v>26.53</v>
      </c>
      <c r="N586" s="301"/>
      <c r="O586" s="301"/>
      <c r="P586" s="301"/>
      <c r="Q586" s="301"/>
      <c r="S586" s="122"/>
      <c r="T586" s="125"/>
      <c r="AA586" s="126"/>
      <c r="AT586" s="123" t="s">
        <v>143</v>
      </c>
      <c r="AU586" s="123" t="s">
        <v>75</v>
      </c>
      <c r="AV586" s="123" t="s">
        <v>75</v>
      </c>
      <c r="AW586" s="123" t="s">
        <v>99</v>
      </c>
      <c r="AX586" s="123" t="s">
        <v>17</v>
      </c>
      <c r="AY586" s="123" t="s">
        <v>131</v>
      </c>
    </row>
    <row r="587" spans="2:63" s="6" customFormat="1" ht="75" customHeight="1">
      <c r="B587" s="20"/>
      <c r="C587" s="108" t="s">
        <v>687</v>
      </c>
      <c r="D587" s="108" t="s">
        <v>132</v>
      </c>
      <c r="E587" s="109" t="s">
        <v>688</v>
      </c>
      <c r="F587" s="269" t="s">
        <v>689</v>
      </c>
      <c r="G587" s="270"/>
      <c r="H587" s="270"/>
      <c r="I587" s="270"/>
      <c r="J587" s="111" t="s">
        <v>135</v>
      </c>
      <c r="K587" s="112">
        <v>0.949</v>
      </c>
      <c r="L587" s="271"/>
      <c r="M587" s="270"/>
      <c r="N587" s="299">
        <f>ROUND($L$587*$K$587,2)</f>
        <v>0</v>
      </c>
      <c r="O587" s="300"/>
      <c r="P587" s="300"/>
      <c r="Q587" s="300"/>
      <c r="R587" s="110"/>
      <c r="S587" s="20"/>
      <c r="T587" s="113"/>
      <c r="U587" s="114" t="s">
        <v>36</v>
      </c>
      <c r="X587" s="115">
        <v>0</v>
      </c>
      <c r="Y587" s="115">
        <f>$X$587*$K$587</f>
        <v>0</v>
      </c>
      <c r="Z587" s="115">
        <v>0</v>
      </c>
      <c r="AA587" s="116">
        <f>$Z$587*$K$587</f>
        <v>0</v>
      </c>
      <c r="AR587" s="79" t="s">
        <v>137</v>
      </c>
      <c r="AT587" s="79" t="s">
        <v>132</v>
      </c>
      <c r="AU587" s="79" t="s">
        <v>75</v>
      </c>
      <c r="AY587" s="6" t="s">
        <v>131</v>
      </c>
      <c r="BE587" s="117">
        <f>IF($U$587="základní",$N$587,0)</f>
        <v>0</v>
      </c>
      <c r="BF587" s="117">
        <f>IF($U$587="snížená",$N$587,0)</f>
        <v>0</v>
      </c>
      <c r="BG587" s="117">
        <f>IF($U$587="zákl. přenesená",$N$587,0)</f>
        <v>0</v>
      </c>
      <c r="BH587" s="117">
        <f>IF($U$587="sníž. přenesená",$N$587,0)</f>
        <v>0</v>
      </c>
      <c r="BI587" s="117">
        <f>IF($U$587="nulová",$N$587,0)</f>
        <v>0</v>
      </c>
      <c r="BJ587" s="79" t="s">
        <v>17</v>
      </c>
      <c r="BK587" s="117">
        <f>ROUND($L$587*$K$587,2)</f>
        <v>0</v>
      </c>
    </row>
    <row r="588" spans="2:47" s="6" customFormat="1" ht="62.25" customHeight="1">
      <c r="B588" s="20"/>
      <c r="F588" s="272" t="s">
        <v>690</v>
      </c>
      <c r="G588" s="228"/>
      <c r="H588" s="228"/>
      <c r="I588" s="228"/>
      <c r="J588" s="228"/>
      <c r="K588" s="228"/>
      <c r="L588" s="228"/>
      <c r="M588" s="228"/>
      <c r="N588" s="228"/>
      <c r="O588" s="228"/>
      <c r="P588" s="228"/>
      <c r="Q588" s="228"/>
      <c r="R588" s="228"/>
      <c r="S588" s="20"/>
      <c r="T588" s="44"/>
      <c r="AA588" s="45"/>
      <c r="AT588" s="6" t="s">
        <v>139</v>
      </c>
      <c r="AU588" s="6" t="s">
        <v>75</v>
      </c>
    </row>
    <row r="589" spans="2:47" s="6" customFormat="1" ht="156.75" customHeight="1">
      <c r="B589" s="20"/>
      <c r="F589" s="273" t="s">
        <v>691</v>
      </c>
      <c r="G589" s="228"/>
      <c r="H589" s="228"/>
      <c r="I589" s="228"/>
      <c r="J589" s="228"/>
      <c r="K589" s="228"/>
      <c r="L589" s="228"/>
      <c r="M589" s="228"/>
      <c r="N589" s="228"/>
      <c r="O589" s="228"/>
      <c r="P589" s="228"/>
      <c r="Q589" s="228"/>
      <c r="R589" s="228"/>
      <c r="S589" s="20"/>
      <c r="T589" s="44"/>
      <c r="AA589" s="45"/>
      <c r="AT589" s="6" t="s">
        <v>141</v>
      </c>
      <c r="AU589" s="6" t="s">
        <v>75</v>
      </c>
    </row>
    <row r="590" spans="2:51" s="6" customFormat="1" ht="27" customHeight="1">
      <c r="B590" s="118"/>
      <c r="E590" s="119"/>
      <c r="F590" s="274" t="s">
        <v>692</v>
      </c>
      <c r="G590" s="275"/>
      <c r="H590" s="275"/>
      <c r="I590" s="275"/>
      <c r="K590" s="119"/>
      <c r="N590" s="301"/>
      <c r="O590" s="301"/>
      <c r="P590" s="301"/>
      <c r="Q590" s="301"/>
      <c r="S590" s="118"/>
      <c r="T590" s="120"/>
      <c r="AA590" s="121"/>
      <c r="AT590" s="119" t="s">
        <v>143</v>
      </c>
      <c r="AU590" s="119" t="s">
        <v>75</v>
      </c>
      <c r="AV590" s="119" t="s">
        <v>17</v>
      </c>
      <c r="AW590" s="119" t="s">
        <v>99</v>
      </c>
      <c r="AX590" s="119" t="s">
        <v>66</v>
      </c>
      <c r="AY590" s="119" t="s">
        <v>131</v>
      </c>
    </row>
    <row r="591" spans="2:51" s="6" customFormat="1" ht="15.75" customHeight="1">
      <c r="B591" s="122"/>
      <c r="E591" s="123"/>
      <c r="F591" s="276" t="s">
        <v>693</v>
      </c>
      <c r="G591" s="277"/>
      <c r="H591" s="277"/>
      <c r="I591" s="277"/>
      <c r="K591" s="124">
        <v>0.93</v>
      </c>
      <c r="N591" s="301"/>
      <c r="O591" s="301"/>
      <c r="P591" s="301"/>
      <c r="Q591" s="301"/>
      <c r="S591" s="122"/>
      <c r="T591" s="125"/>
      <c r="AA591" s="126"/>
      <c r="AT591" s="123" t="s">
        <v>143</v>
      </c>
      <c r="AU591" s="123" t="s">
        <v>75</v>
      </c>
      <c r="AV591" s="123" t="s">
        <v>75</v>
      </c>
      <c r="AW591" s="123" t="s">
        <v>99</v>
      </c>
      <c r="AX591" s="123" t="s">
        <v>66</v>
      </c>
      <c r="AY591" s="123" t="s">
        <v>131</v>
      </c>
    </row>
    <row r="592" spans="2:51" s="6" customFormat="1" ht="15.75" customHeight="1">
      <c r="B592" s="127"/>
      <c r="E592" s="128"/>
      <c r="F592" s="278" t="s">
        <v>146</v>
      </c>
      <c r="G592" s="279"/>
      <c r="H592" s="279"/>
      <c r="I592" s="279"/>
      <c r="K592" s="129">
        <v>0.93</v>
      </c>
      <c r="N592" s="301"/>
      <c r="O592" s="301"/>
      <c r="P592" s="301"/>
      <c r="Q592" s="301"/>
      <c r="S592" s="127"/>
      <c r="T592" s="130"/>
      <c r="AA592" s="131"/>
      <c r="AT592" s="128" t="s">
        <v>143</v>
      </c>
      <c r="AU592" s="128" t="s">
        <v>75</v>
      </c>
      <c r="AV592" s="128" t="s">
        <v>137</v>
      </c>
      <c r="AW592" s="128" t="s">
        <v>99</v>
      </c>
      <c r="AX592" s="128" t="s">
        <v>66</v>
      </c>
      <c r="AY592" s="128" t="s">
        <v>131</v>
      </c>
    </row>
    <row r="593" spans="2:51" s="6" customFormat="1" ht="15.75" customHeight="1">
      <c r="B593" s="122"/>
      <c r="E593" s="123"/>
      <c r="F593" s="276" t="s">
        <v>694</v>
      </c>
      <c r="G593" s="277"/>
      <c r="H593" s="277"/>
      <c r="I593" s="277"/>
      <c r="K593" s="124">
        <v>0.949</v>
      </c>
      <c r="N593" s="301"/>
      <c r="O593" s="301"/>
      <c r="P593" s="301"/>
      <c r="Q593" s="301"/>
      <c r="S593" s="122"/>
      <c r="T593" s="125"/>
      <c r="AA593" s="126"/>
      <c r="AT593" s="123" t="s">
        <v>143</v>
      </c>
      <c r="AU593" s="123" t="s">
        <v>75</v>
      </c>
      <c r="AV593" s="123" t="s">
        <v>75</v>
      </c>
      <c r="AW593" s="123" t="s">
        <v>99</v>
      </c>
      <c r="AX593" s="123" t="s">
        <v>17</v>
      </c>
      <c r="AY593" s="123" t="s">
        <v>131</v>
      </c>
    </row>
    <row r="594" spans="2:63" s="6" customFormat="1" ht="75" customHeight="1">
      <c r="B594" s="20"/>
      <c r="C594" s="108" t="s">
        <v>695</v>
      </c>
      <c r="D594" s="108" t="s">
        <v>132</v>
      </c>
      <c r="E594" s="109" t="s">
        <v>696</v>
      </c>
      <c r="F594" s="269" t="s">
        <v>697</v>
      </c>
      <c r="G594" s="270"/>
      <c r="H594" s="270"/>
      <c r="I594" s="270"/>
      <c r="J594" s="111" t="s">
        <v>135</v>
      </c>
      <c r="K594" s="112">
        <v>5.452</v>
      </c>
      <c r="L594" s="271"/>
      <c r="M594" s="270"/>
      <c r="N594" s="299">
        <f>ROUND($L$594*$K$594,2)</f>
        <v>0</v>
      </c>
      <c r="O594" s="300"/>
      <c r="P594" s="300"/>
      <c r="Q594" s="300"/>
      <c r="R594" s="110"/>
      <c r="S594" s="20"/>
      <c r="T594" s="113"/>
      <c r="U594" s="114" t="s">
        <v>36</v>
      </c>
      <c r="X594" s="115">
        <v>0</v>
      </c>
      <c r="Y594" s="115">
        <f>$X$594*$K$594</f>
        <v>0</v>
      </c>
      <c r="Z594" s="115">
        <v>0</v>
      </c>
      <c r="AA594" s="116">
        <f>$Z$594*$K$594</f>
        <v>0</v>
      </c>
      <c r="AR594" s="79" t="s">
        <v>137</v>
      </c>
      <c r="AT594" s="79" t="s">
        <v>132</v>
      </c>
      <c r="AU594" s="79" t="s">
        <v>75</v>
      </c>
      <c r="AY594" s="6" t="s">
        <v>131</v>
      </c>
      <c r="BE594" s="117">
        <f>IF($U$594="základní",$N$594,0)</f>
        <v>0</v>
      </c>
      <c r="BF594" s="117">
        <f>IF($U$594="snížená",$N$594,0)</f>
        <v>0</v>
      </c>
      <c r="BG594" s="117">
        <f>IF($U$594="zákl. přenesená",$N$594,0)</f>
        <v>0</v>
      </c>
      <c r="BH594" s="117">
        <f>IF($U$594="sníž. přenesená",$N$594,0)</f>
        <v>0</v>
      </c>
      <c r="BI594" s="117">
        <f>IF($U$594="nulová",$N$594,0)</f>
        <v>0</v>
      </c>
      <c r="BJ594" s="79" t="s">
        <v>17</v>
      </c>
      <c r="BK594" s="117">
        <f>ROUND($L$594*$K$594,2)</f>
        <v>0</v>
      </c>
    </row>
    <row r="595" spans="2:47" s="6" customFormat="1" ht="38.25" customHeight="1">
      <c r="B595" s="20"/>
      <c r="F595" s="272" t="s">
        <v>698</v>
      </c>
      <c r="G595" s="228"/>
      <c r="H595" s="228"/>
      <c r="I595" s="228"/>
      <c r="J595" s="228"/>
      <c r="K595" s="228"/>
      <c r="L595" s="228"/>
      <c r="M595" s="228"/>
      <c r="N595" s="228"/>
      <c r="O595" s="228"/>
      <c r="P595" s="228"/>
      <c r="Q595" s="228"/>
      <c r="R595" s="228"/>
      <c r="S595" s="20"/>
      <c r="T595" s="44"/>
      <c r="AA595" s="45"/>
      <c r="AT595" s="6" t="s">
        <v>139</v>
      </c>
      <c r="AU595" s="6" t="s">
        <v>75</v>
      </c>
    </row>
    <row r="596" spans="2:47" s="6" customFormat="1" ht="156.75" customHeight="1">
      <c r="B596" s="20"/>
      <c r="F596" s="273" t="s">
        <v>699</v>
      </c>
      <c r="G596" s="228"/>
      <c r="H596" s="228"/>
      <c r="I596" s="228"/>
      <c r="J596" s="228"/>
      <c r="K596" s="228"/>
      <c r="L596" s="228"/>
      <c r="M596" s="228"/>
      <c r="N596" s="228"/>
      <c r="O596" s="228"/>
      <c r="P596" s="228"/>
      <c r="Q596" s="228"/>
      <c r="R596" s="228"/>
      <c r="S596" s="20"/>
      <c r="T596" s="44"/>
      <c r="AA596" s="45"/>
      <c r="AT596" s="6" t="s">
        <v>141</v>
      </c>
      <c r="AU596" s="6" t="s">
        <v>75</v>
      </c>
    </row>
    <row r="597" spans="2:51" s="6" customFormat="1" ht="27" customHeight="1">
      <c r="B597" s="118"/>
      <c r="E597" s="119"/>
      <c r="F597" s="274" t="s">
        <v>700</v>
      </c>
      <c r="G597" s="275"/>
      <c r="H597" s="275"/>
      <c r="I597" s="275"/>
      <c r="K597" s="119"/>
      <c r="N597" s="301"/>
      <c r="O597" s="301"/>
      <c r="P597" s="301"/>
      <c r="Q597" s="301"/>
      <c r="S597" s="118"/>
      <c r="T597" s="120"/>
      <c r="AA597" s="121"/>
      <c r="AT597" s="119" t="s">
        <v>143</v>
      </c>
      <c r="AU597" s="119" t="s">
        <v>75</v>
      </c>
      <c r="AV597" s="119" t="s">
        <v>17</v>
      </c>
      <c r="AW597" s="119" t="s">
        <v>99</v>
      </c>
      <c r="AX597" s="119" t="s">
        <v>66</v>
      </c>
      <c r="AY597" s="119" t="s">
        <v>131</v>
      </c>
    </row>
    <row r="598" spans="2:51" s="6" customFormat="1" ht="27" customHeight="1">
      <c r="B598" s="122"/>
      <c r="E598" s="123"/>
      <c r="F598" s="276" t="s">
        <v>701</v>
      </c>
      <c r="G598" s="277"/>
      <c r="H598" s="277"/>
      <c r="I598" s="277"/>
      <c r="K598" s="124">
        <v>1.796</v>
      </c>
      <c r="N598" s="301"/>
      <c r="O598" s="301"/>
      <c r="P598" s="301"/>
      <c r="Q598" s="301"/>
      <c r="S598" s="122"/>
      <c r="T598" s="125"/>
      <c r="AA598" s="126"/>
      <c r="AT598" s="123" t="s">
        <v>143</v>
      </c>
      <c r="AU598" s="123" t="s">
        <v>75</v>
      </c>
      <c r="AV598" s="123" t="s">
        <v>75</v>
      </c>
      <c r="AW598" s="123" t="s">
        <v>99</v>
      </c>
      <c r="AX598" s="123" t="s">
        <v>66</v>
      </c>
      <c r="AY598" s="123" t="s">
        <v>131</v>
      </c>
    </row>
    <row r="599" spans="2:51" s="6" customFormat="1" ht="27" customHeight="1">
      <c r="B599" s="122"/>
      <c r="E599" s="123"/>
      <c r="F599" s="276" t="s">
        <v>702</v>
      </c>
      <c r="G599" s="277"/>
      <c r="H599" s="277"/>
      <c r="I599" s="277"/>
      <c r="K599" s="124">
        <v>0.907</v>
      </c>
      <c r="N599" s="301"/>
      <c r="O599" s="301"/>
      <c r="P599" s="301"/>
      <c r="Q599" s="301"/>
      <c r="S599" s="122"/>
      <c r="T599" s="125"/>
      <c r="AA599" s="126"/>
      <c r="AT599" s="123" t="s">
        <v>143</v>
      </c>
      <c r="AU599" s="123" t="s">
        <v>75</v>
      </c>
      <c r="AV599" s="123" t="s">
        <v>75</v>
      </c>
      <c r="AW599" s="123" t="s">
        <v>99</v>
      </c>
      <c r="AX599" s="123" t="s">
        <v>66</v>
      </c>
      <c r="AY599" s="123" t="s">
        <v>131</v>
      </c>
    </row>
    <row r="600" spans="2:51" s="6" customFormat="1" ht="27" customHeight="1">
      <c r="B600" s="122"/>
      <c r="E600" s="123"/>
      <c r="F600" s="276" t="s">
        <v>703</v>
      </c>
      <c r="G600" s="277"/>
      <c r="H600" s="277"/>
      <c r="I600" s="277"/>
      <c r="K600" s="124">
        <v>0.347</v>
      </c>
      <c r="N600" s="301"/>
      <c r="O600" s="301"/>
      <c r="P600" s="301"/>
      <c r="Q600" s="301"/>
      <c r="S600" s="122"/>
      <c r="T600" s="125"/>
      <c r="AA600" s="126"/>
      <c r="AT600" s="123" t="s">
        <v>143</v>
      </c>
      <c r="AU600" s="123" t="s">
        <v>75</v>
      </c>
      <c r="AV600" s="123" t="s">
        <v>75</v>
      </c>
      <c r="AW600" s="123" t="s">
        <v>99</v>
      </c>
      <c r="AX600" s="123" t="s">
        <v>66</v>
      </c>
      <c r="AY600" s="123" t="s">
        <v>131</v>
      </c>
    </row>
    <row r="601" spans="2:51" s="6" customFormat="1" ht="27" customHeight="1">
      <c r="B601" s="122"/>
      <c r="E601" s="123"/>
      <c r="F601" s="276" t="s">
        <v>704</v>
      </c>
      <c r="G601" s="277"/>
      <c r="H601" s="277"/>
      <c r="I601" s="277"/>
      <c r="K601" s="124">
        <v>1.413</v>
      </c>
      <c r="N601" s="301"/>
      <c r="O601" s="301"/>
      <c r="P601" s="301"/>
      <c r="Q601" s="301"/>
      <c r="S601" s="122"/>
      <c r="T601" s="125"/>
      <c r="AA601" s="126"/>
      <c r="AT601" s="123" t="s">
        <v>143</v>
      </c>
      <c r="AU601" s="123" t="s">
        <v>75</v>
      </c>
      <c r="AV601" s="123" t="s">
        <v>75</v>
      </c>
      <c r="AW601" s="123" t="s">
        <v>99</v>
      </c>
      <c r="AX601" s="123" t="s">
        <v>66</v>
      </c>
      <c r="AY601" s="123" t="s">
        <v>131</v>
      </c>
    </row>
    <row r="602" spans="2:51" s="6" customFormat="1" ht="27" customHeight="1">
      <c r="B602" s="122"/>
      <c r="E602" s="123"/>
      <c r="F602" s="276" t="s">
        <v>705</v>
      </c>
      <c r="G602" s="277"/>
      <c r="H602" s="277"/>
      <c r="I602" s="277"/>
      <c r="K602" s="124">
        <v>0.882</v>
      </c>
      <c r="N602" s="301"/>
      <c r="O602" s="301"/>
      <c r="P602" s="301"/>
      <c r="Q602" s="301"/>
      <c r="S602" s="122"/>
      <c r="T602" s="125"/>
      <c r="AA602" s="126"/>
      <c r="AT602" s="123" t="s">
        <v>143</v>
      </c>
      <c r="AU602" s="123" t="s">
        <v>75</v>
      </c>
      <c r="AV602" s="123" t="s">
        <v>75</v>
      </c>
      <c r="AW602" s="123" t="s">
        <v>99</v>
      </c>
      <c r="AX602" s="123" t="s">
        <v>66</v>
      </c>
      <c r="AY602" s="123" t="s">
        <v>131</v>
      </c>
    </row>
    <row r="603" spans="2:51" s="6" customFormat="1" ht="15.75" customHeight="1">
      <c r="B603" s="127"/>
      <c r="E603" s="128"/>
      <c r="F603" s="278" t="s">
        <v>146</v>
      </c>
      <c r="G603" s="279"/>
      <c r="H603" s="279"/>
      <c r="I603" s="279"/>
      <c r="K603" s="129">
        <v>5.345</v>
      </c>
      <c r="N603" s="301"/>
      <c r="O603" s="301"/>
      <c r="P603" s="301"/>
      <c r="Q603" s="301"/>
      <c r="S603" s="127"/>
      <c r="T603" s="130"/>
      <c r="AA603" s="131"/>
      <c r="AT603" s="128" t="s">
        <v>143</v>
      </c>
      <c r="AU603" s="128" t="s">
        <v>75</v>
      </c>
      <c r="AV603" s="128" t="s">
        <v>137</v>
      </c>
      <c r="AW603" s="128" t="s">
        <v>99</v>
      </c>
      <c r="AX603" s="128" t="s">
        <v>66</v>
      </c>
      <c r="AY603" s="128" t="s">
        <v>131</v>
      </c>
    </row>
    <row r="604" spans="2:51" s="6" customFormat="1" ht="15.75" customHeight="1">
      <c r="B604" s="122"/>
      <c r="E604" s="123"/>
      <c r="F604" s="276" t="s">
        <v>706</v>
      </c>
      <c r="G604" s="277"/>
      <c r="H604" s="277"/>
      <c r="I604" s="277"/>
      <c r="K604" s="124">
        <v>5.452</v>
      </c>
      <c r="N604" s="301"/>
      <c r="O604" s="301"/>
      <c r="P604" s="301"/>
      <c r="Q604" s="301"/>
      <c r="S604" s="122"/>
      <c r="T604" s="125"/>
      <c r="AA604" s="126"/>
      <c r="AT604" s="123" t="s">
        <v>143</v>
      </c>
      <c r="AU604" s="123" t="s">
        <v>75</v>
      </c>
      <c r="AV604" s="123" t="s">
        <v>75</v>
      </c>
      <c r="AW604" s="123" t="s">
        <v>99</v>
      </c>
      <c r="AX604" s="123" t="s">
        <v>17</v>
      </c>
      <c r="AY604" s="123" t="s">
        <v>131</v>
      </c>
    </row>
    <row r="605" spans="2:63" s="6" customFormat="1" ht="75" customHeight="1">
      <c r="B605" s="20"/>
      <c r="C605" s="108" t="s">
        <v>707</v>
      </c>
      <c r="D605" s="108" t="s">
        <v>132</v>
      </c>
      <c r="E605" s="109" t="s">
        <v>708</v>
      </c>
      <c r="F605" s="269" t="s">
        <v>709</v>
      </c>
      <c r="G605" s="270"/>
      <c r="H605" s="270"/>
      <c r="I605" s="270"/>
      <c r="J605" s="111" t="s">
        <v>135</v>
      </c>
      <c r="K605" s="112">
        <v>9.119</v>
      </c>
      <c r="L605" s="271"/>
      <c r="M605" s="270"/>
      <c r="N605" s="299">
        <f>ROUND($L$605*$K$605,2)</f>
        <v>0</v>
      </c>
      <c r="O605" s="300"/>
      <c r="P605" s="300"/>
      <c r="Q605" s="300"/>
      <c r="R605" s="110"/>
      <c r="S605" s="20"/>
      <c r="T605" s="113"/>
      <c r="U605" s="114" t="s">
        <v>36</v>
      </c>
      <c r="X605" s="115">
        <v>0</v>
      </c>
      <c r="Y605" s="115">
        <f>$X$605*$K$605</f>
        <v>0</v>
      </c>
      <c r="Z605" s="115">
        <v>0</v>
      </c>
      <c r="AA605" s="116">
        <f>$Z$605*$K$605</f>
        <v>0</v>
      </c>
      <c r="AR605" s="79" t="s">
        <v>137</v>
      </c>
      <c r="AT605" s="79" t="s">
        <v>132</v>
      </c>
      <c r="AU605" s="79" t="s">
        <v>75</v>
      </c>
      <c r="AY605" s="6" t="s">
        <v>131</v>
      </c>
      <c r="BE605" s="117">
        <f>IF($U$605="základní",$N$605,0)</f>
        <v>0</v>
      </c>
      <c r="BF605" s="117">
        <f>IF($U$605="snížená",$N$605,0)</f>
        <v>0</v>
      </c>
      <c r="BG605" s="117">
        <f>IF($U$605="zákl. přenesená",$N$605,0)</f>
        <v>0</v>
      </c>
      <c r="BH605" s="117">
        <f>IF($U$605="sníž. přenesená",$N$605,0)</f>
        <v>0</v>
      </c>
      <c r="BI605" s="117">
        <f>IF($U$605="nulová",$N$605,0)</f>
        <v>0</v>
      </c>
      <c r="BJ605" s="79" t="s">
        <v>17</v>
      </c>
      <c r="BK605" s="117">
        <f>ROUND($L$605*$K$605,2)</f>
        <v>0</v>
      </c>
    </row>
    <row r="606" spans="2:47" s="6" customFormat="1" ht="50.25" customHeight="1">
      <c r="B606" s="20"/>
      <c r="F606" s="272" t="s">
        <v>710</v>
      </c>
      <c r="G606" s="228"/>
      <c r="H606" s="228"/>
      <c r="I606" s="228"/>
      <c r="J606" s="228"/>
      <c r="K606" s="228"/>
      <c r="L606" s="228"/>
      <c r="M606" s="228"/>
      <c r="N606" s="228"/>
      <c r="O606" s="228"/>
      <c r="P606" s="228"/>
      <c r="Q606" s="228"/>
      <c r="R606" s="228"/>
      <c r="S606" s="20"/>
      <c r="T606" s="44"/>
      <c r="AA606" s="45"/>
      <c r="AT606" s="6" t="s">
        <v>139</v>
      </c>
      <c r="AU606" s="6" t="s">
        <v>75</v>
      </c>
    </row>
    <row r="607" spans="2:47" s="6" customFormat="1" ht="168.75" customHeight="1">
      <c r="B607" s="20"/>
      <c r="F607" s="273" t="s">
        <v>711</v>
      </c>
      <c r="G607" s="228"/>
      <c r="H607" s="228"/>
      <c r="I607" s="228"/>
      <c r="J607" s="228"/>
      <c r="K607" s="228"/>
      <c r="L607" s="228"/>
      <c r="M607" s="228"/>
      <c r="N607" s="228"/>
      <c r="O607" s="228"/>
      <c r="P607" s="228"/>
      <c r="Q607" s="228"/>
      <c r="R607" s="228"/>
      <c r="S607" s="20"/>
      <c r="T607" s="44"/>
      <c r="AA607" s="45"/>
      <c r="AT607" s="6" t="s">
        <v>141</v>
      </c>
      <c r="AU607" s="6" t="s">
        <v>75</v>
      </c>
    </row>
    <row r="608" spans="2:51" s="6" customFormat="1" ht="27" customHeight="1">
      <c r="B608" s="118"/>
      <c r="E608" s="119"/>
      <c r="F608" s="274" t="s">
        <v>712</v>
      </c>
      <c r="G608" s="275"/>
      <c r="H608" s="275"/>
      <c r="I608" s="275"/>
      <c r="K608" s="119"/>
      <c r="N608" s="301"/>
      <c r="O608" s="301"/>
      <c r="P608" s="301"/>
      <c r="Q608" s="301"/>
      <c r="S608" s="118"/>
      <c r="T608" s="120"/>
      <c r="AA608" s="121"/>
      <c r="AT608" s="119" t="s">
        <v>143</v>
      </c>
      <c r="AU608" s="119" t="s">
        <v>75</v>
      </c>
      <c r="AV608" s="119" t="s">
        <v>17</v>
      </c>
      <c r="AW608" s="119" t="s">
        <v>99</v>
      </c>
      <c r="AX608" s="119" t="s">
        <v>66</v>
      </c>
      <c r="AY608" s="119" t="s">
        <v>131</v>
      </c>
    </row>
    <row r="609" spans="2:51" s="6" customFormat="1" ht="15.75" customHeight="1">
      <c r="B609" s="122"/>
      <c r="E609" s="123"/>
      <c r="F609" s="276" t="s">
        <v>713</v>
      </c>
      <c r="G609" s="277"/>
      <c r="H609" s="277"/>
      <c r="I609" s="277"/>
      <c r="K609" s="124">
        <v>2.554</v>
      </c>
      <c r="N609" s="301"/>
      <c r="O609" s="301"/>
      <c r="P609" s="301"/>
      <c r="Q609" s="301"/>
      <c r="S609" s="122"/>
      <c r="T609" s="125"/>
      <c r="AA609" s="126"/>
      <c r="AT609" s="123" t="s">
        <v>143</v>
      </c>
      <c r="AU609" s="123" t="s">
        <v>75</v>
      </c>
      <c r="AV609" s="123" t="s">
        <v>75</v>
      </c>
      <c r="AW609" s="123" t="s">
        <v>99</v>
      </c>
      <c r="AX609" s="123" t="s">
        <v>66</v>
      </c>
      <c r="AY609" s="123" t="s">
        <v>131</v>
      </c>
    </row>
    <row r="610" spans="2:51" s="6" customFormat="1" ht="15.75" customHeight="1">
      <c r="B610" s="122"/>
      <c r="E610" s="123"/>
      <c r="F610" s="276" t="s">
        <v>714</v>
      </c>
      <c r="G610" s="277"/>
      <c r="H610" s="277"/>
      <c r="I610" s="277"/>
      <c r="K610" s="124">
        <v>1.934</v>
      </c>
      <c r="N610" s="301"/>
      <c r="O610" s="301"/>
      <c r="P610" s="301"/>
      <c r="Q610" s="301"/>
      <c r="S610" s="122"/>
      <c r="T610" s="125"/>
      <c r="AA610" s="126"/>
      <c r="AT610" s="123" t="s">
        <v>143</v>
      </c>
      <c r="AU610" s="123" t="s">
        <v>75</v>
      </c>
      <c r="AV610" s="123" t="s">
        <v>75</v>
      </c>
      <c r="AW610" s="123" t="s">
        <v>99</v>
      </c>
      <c r="AX610" s="123" t="s">
        <v>66</v>
      </c>
      <c r="AY610" s="123" t="s">
        <v>131</v>
      </c>
    </row>
    <row r="611" spans="2:51" s="6" customFormat="1" ht="15.75" customHeight="1">
      <c r="B611" s="122"/>
      <c r="E611" s="123"/>
      <c r="F611" s="276" t="s">
        <v>715</v>
      </c>
      <c r="G611" s="277"/>
      <c r="H611" s="277"/>
      <c r="I611" s="277"/>
      <c r="K611" s="124">
        <v>0.246</v>
      </c>
      <c r="N611" s="301"/>
      <c r="O611" s="301"/>
      <c r="P611" s="301"/>
      <c r="Q611" s="301"/>
      <c r="S611" s="122"/>
      <c r="T611" s="125"/>
      <c r="AA611" s="126"/>
      <c r="AT611" s="123" t="s">
        <v>143</v>
      </c>
      <c r="AU611" s="123" t="s">
        <v>75</v>
      </c>
      <c r="AV611" s="123" t="s">
        <v>75</v>
      </c>
      <c r="AW611" s="123" t="s">
        <v>99</v>
      </c>
      <c r="AX611" s="123" t="s">
        <v>66</v>
      </c>
      <c r="AY611" s="123" t="s">
        <v>131</v>
      </c>
    </row>
    <row r="612" spans="2:51" s="6" customFormat="1" ht="15.75" customHeight="1">
      <c r="B612" s="122"/>
      <c r="E612" s="123"/>
      <c r="F612" s="276" t="s">
        <v>716</v>
      </c>
      <c r="G612" s="277"/>
      <c r="H612" s="277"/>
      <c r="I612" s="277"/>
      <c r="K612" s="124">
        <v>1.005</v>
      </c>
      <c r="N612" s="301"/>
      <c r="O612" s="301"/>
      <c r="P612" s="301"/>
      <c r="Q612" s="301"/>
      <c r="S612" s="122"/>
      <c r="T612" s="125"/>
      <c r="AA612" s="126"/>
      <c r="AT612" s="123" t="s">
        <v>143</v>
      </c>
      <c r="AU612" s="123" t="s">
        <v>75</v>
      </c>
      <c r="AV612" s="123" t="s">
        <v>75</v>
      </c>
      <c r="AW612" s="123" t="s">
        <v>99</v>
      </c>
      <c r="AX612" s="123" t="s">
        <v>66</v>
      </c>
      <c r="AY612" s="123" t="s">
        <v>131</v>
      </c>
    </row>
    <row r="613" spans="2:51" s="6" customFormat="1" ht="15.75" customHeight="1">
      <c r="B613" s="122"/>
      <c r="E613" s="123"/>
      <c r="F613" s="276" t="s">
        <v>717</v>
      </c>
      <c r="G613" s="277"/>
      <c r="H613" s="277"/>
      <c r="I613" s="277"/>
      <c r="K613" s="124">
        <v>0.701</v>
      </c>
      <c r="N613" s="301"/>
      <c r="O613" s="301"/>
      <c r="P613" s="301"/>
      <c r="Q613" s="301"/>
      <c r="S613" s="122"/>
      <c r="T613" s="125"/>
      <c r="AA613" s="126"/>
      <c r="AT613" s="123" t="s">
        <v>143</v>
      </c>
      <c r="AU613" s="123" t="s">
        <v>75</v>
      </c>
      <c r="AV613" s="123" t="s">
        <v>75</v>
      </c>
      <c r="AW613" s="123" t="s">
        <v>99</v>
      </c>
      <c r="AX613" s="123" t="s">
        <v>66</v>
      </c>
      <c r="AY613" s="123" t="s">
        <v>131</v>
      </c>
    </row>
    <row r="614" spans="2:51" s="6" customFormat="1" ht="15.75" customHeight="1">
      <c r="B614" s="122"/>
      <c r="E614" s="123"/>
      <c r="F614" s="276" t="s">
        <v>718</v>
      </c>
      <c r="G614" s="277"/>
      <c r="H614" s="277"/>
      <c r="I614" s="277"/>
      <c r="K614" s="124">
        <v>1.716</v>
      </c>
      <c r="N614" s="301"/>
      <c r="O614" s="301"/>
      <c r="P614" s="301"/>
      <c r="Q614" s="301"/>
      <c r="S614" s="122"/>
      <c r="T614" s="125"/>
      <c r="AA614" s="126"/>
      <c r="AT614" s="123" t="s">
        <v>143</v>
      </c>
      <c r="AU614" s="123" t="s">
        <v>75</v>
      </c>
      <c r="AV614" s="123" t="s">
        <v>75</v>
      </c>
      <c r="AW614" s="123" t="s">
        <v>99</v>
      </c>
      <c r="AX614" s="123" t="s">
        <v>66</v>
      </c>
      <c r="AY614" s="123" t="s">
        <v>131</v>
      </c>
    </row>
    <row r="615" spans="2:51" s="6" customFormat="1" ht="27" customHeight="1">
      <c r="B615" s="122"/>
      <c r="E615" s="123"/>
      <c r="F615" s="276" t="s">
        <v>719</v>
      </c>
      <c r="G615" s="277"/>
      <c r="H615" s="277"/>
      <c r="I615" s="277"/>
      <c r="K615" s="124">
        <v>0.784</v>
      </c>
      <c r="N615" s="301"/>
      <c r="O615" s="301"/>
      <c r="P615" s="301"/>
      <c r="Q615" s="301"/>
      <c r="S615" s="122"/>
      <c r="T615" s="125"/>
      <c r="AA615" s="126"/>
      <c r="AT615" s="123" t="s">
        <v>143</v>
      </c>
      <c r="AU615" s="123" t="s">
        <v>75</v>
      </c>
      <c r="AV615" s="123" t="s">
        <v>75</v>
      </c>
      <c r="AW615" s="123" t="s">
        <v>99</v>
      </c>
      <c r="AX615" s="123" t="s">
        <v>66</v>
      </c>
      <c r="AY615" s="123" t="s">
        <v>131</v>
      </c>
    </row>
    <row r="616" spans="2:51" s="6" customFormat="1" ht="15.75" customHeight="1">
      <c r="B616" s="127"/>
      <c r="E616" s="128"/>
      <c r="F616" s="278" t="s">
        <v>146</v>
      </c>
      <c r="G616" s="279"/>
      <c r="H616" s="279"/>
      <c r="I616" s="279"/>
      <c r="K616" s="129">
        <v>8.94</v>
      </c>
      <c r="N616" s="301"/>
      <c r="O616" s="301"/>
      <c r="P616" s="301"/>
      <c r="Q616" s="301"/>
      <c r="S616" s="127"/>
      <c r="T616" s="130"/>
      <c r="AA616" s="131"/>
      <c r="AT616" s="128" t="s">
        <v>143</v>
      </c>
      <c r="AU616" s="128" t="s">
        <v>75</v>
      </c>
      <c r="AV616" s="128" t="s">
        <v>137</v>
      </c>
      <c r="AW616" s="128" t="s">
        <v>99</v>
      </c>
      <c r="AX616" s="128" t="s">
        <v>66</v>
      </c>
      <c r="AY616" s="128" t="s">
        <v>131</v>
      </c>
    </row>
    <row r="617" spans="2:51" s="6" customFormat="1" ht="15.75" customHeight="1">
      <c r="B617" s="122"/>
      <c r="E617" s="123"/>
      <c r="F617" s="276" t="s">
        <v>720</v>
      </c>
      <c r="G617" s="277"/>
      <c r="H617" s="277"/>
      <c r="I617" s="277"/>
      <c r="K617" s="124">
        <v>9.119</v>
      </c>
      <c r="N617" s="301"/>
      <c r="O617" s="301"/>
      <c r="P617" s="301"/>
      <c r="Q617" s="301"/>
      <c r="S617" s="122"/>
      <c r="T617" s="125"/>
      <c r="AA617" s="126"/>
      <c r="AT617" s="123" t="s">
        <v>143</v>
      </c>
      <c r="AU617" s="123" t="s">
        <v>75</v>
      </c>
      <c r="AV617" s="123" t="s">
        <v>75</v>
      </c>
      <c r="AW617" s="123" t="s">
        <v>99</v>
      </c>
      <c r="AX617" s="123" t="s">
        <v>17</v>
      </c>
      <c r="AY617" s="123" t="s">
        <v>131</v>
      </c>
    </row>
    <row r="618" spans="2:63" s="6" customFormat="1" ht="87" customHeight="1">
      <c r="B618" s="20"/>
      <c r="C618" s="108" t="s">
        <v>721</v>
      </c>
      <c r="D618" s="108" t="s">
        <v>132</v>
      </c>
      <c r="E618" s="109" t="s">
        <v>722</v>
      </c>
      <c r="F618" s="269" t="s">
        <v>723</v>
      </c>
      <c r="G618" s="270"/>
      <c r="H618" s="270"/>
      <c r="I618" s="270"/>
      <c r="J618" s="111" t="s">
        <v>135</v>
      </c>
      <c r="K618" s="112">
        <v>1.367</v>
      </c>
      <c r="L618" s="271"/>
      <c r="M618" s="270"/>
      <c r="N618" s="299">
        <f>ROUND($L$618*$K$618,2)</f>
        <v>0</v>
      </c>
      <c r="O618" s="300"/>
      <c r="P618" s="300"/>
      <c r="Q618" s="300"/>
      <c r="R618" s="110"/>
      <c r="S618" s="20"/>
      <c r="T618" s="113"/>
      <c r="U618" s="114" t="s">
        <v>36</v>
      </c>
      <c r="X618" s="115">
        <v>0.00019</v>
      </c>
      <c r="Y618" s="115">
        <f>$X$618*$K$618</f>
        <v>0.00025973</v>
      </c>
      <c r="Z618" s="115">
        <v>0</v>
      </c>
      <c r="AA618" s="116">
        <f>$Z$618*$K$618</f>
        <v>0</v>
      </c>
      <c r="AR618" s="79" t="s">
        <v>240</v>
      </c>
      <c r="AT618" s="79" t="s">
        <v>132</v>
      </c>
      <c r="AU618" s="79" t="s">
        <v>75</v>
      </c>
      <c r="AY618" s="6" t="s">
        <v>131</v>
      </c>
      <c r="BE618" s="117">
        <f>IF($U$618="základní",$N$618,0)</f>
        <v>0</v>
      </c>
      <c r="BF618" s="117">
        <f>IF($U$618="snížená",$N$618,0)</f>
        <v>0</v>
      </c>
      <c r="BG618" s="117">
        <f>IF($U$618="zákl. přenesená",$N$618,0)</f>
        <v>0</v>
      </c>
      <c r="BH618" s="117">
        <f>IF($U$618="sníž. přenesená",$N$618,0)</f>
        <v>0</v>
      </c>
      <c r="BI618" s="117">
        <f>IF($U$618="nulová",$N$618,0)</f>
        <v>0</v>
      </c>
      <c r="BJ618" s="79" t="s">
        <v>17</v>
      </c>
      <c r="BK618" s="117">
        <f>ROUND($L$618*$K$618,2)</f>
        <v>0</v>
      </c>
    </row>
    <row r="619" spans="2:47" s="6" customFormat="1" ht="50.25" customHeight="1">
      <c r="B619" s="20"/>
      <c r="F619" s="272" t="s">
        <v>724</v>
      </c>
      <c r="G619" s="228"/>
      <c r="H619" s="228"/>
      <c r="I619" s="228"/>
      <c r="J619" s="228"/>
      <c r="K619" s="228"/>
      <c r="L619" s="228"/>
      <c r="M619" s="228"/>
      <c r="N619" s="228"/>
      <c r="O619" s="228"/>
      <c r="P619" s="228"/>
      <c r="Q619" s="228"/>
      <c r="R619" s="228"/>
      <c r="S619" s="20"/>
      <c r="T619" s="44"/>
      <c r="AA619" s="45"/>
      <c r="AT619" s="6" t="s">
        <v>139</v>
      </c>
      <c r="AU619" s="6" t="s">
        <v>75</v>
      </c>
    </row>
    <row r="620" spans="2:47" s="6" customFormat="1" ht="216" customHeight="1">
      <c r="B620" s="20"/>
      <c r="F620" s="273" t="s">
        <v>725</v>
      </c>
      <c r="G620" s="228"/>
      <c r="H620" s="228"/>
      <c r="I620" s="228"/>
      <c r="J620" s="228"/>
      <c r="K620" s="228"/>
      <c r="L620" s="228"/>
      <c r="M620" s="228"/>
      <c r="N620" s="228"/>
      <c r="O620" s="228"/>
      <c r="P620" s="228"/>
      <c r="Q620" s="228"/>
      <c r="R620" s="228"/>
      <c r="S620" s="20"/>
      <c r="T620" s="44"/>
      <c r="AA620" s="45"/>
      <c r="AT620" s="6" t="s">
        <v>141</v>
      </c>
      <c r="AU620" s="6" t="s">
        <v>75</v>
      </c>
    </row>
    <row r="621" spans="2:51" s="6" customFormat="1" ht="27" customHeight="1">
      <c r="B621" s="118"/>
      <c r="E621" s="119"/>
      <c r="F621" s="274" t="s">
        <v>726</v>
      </c>
      <c r="G621" s="275"/>
      <c r="H621" s="275"/>
      <c r="I621" s="275"/>
      <c r="K621" s="119"/>
      <c r="N621" s="301"/>
      <c r="O621" s="301"/>
      <c r="P621" s="301"/>
      <c r="Q621" s="301"/>
      <c r="S621" s="118"/>
      <c r="T621" s="120"/>
      <c r="AA621" s="121"/>
      <c r="AT621" s="119" t="s">
        <v>143</v>
      </c>
      <c r="AU621" s="119" t="s">
        <v>75</v>
      </c>
      <c r="AV621" s="119" t="s">
        <v>17</v>
      </c>
      <c r="AW621" s="119" t="s">
        <v>99</v>
      </c>
      <c r="AX621" s="119" t="s">
        <v>66</v>
      </c>
      <c r="AY621" s="119" t="s">
        <v>131</v>
      </c>
    </row>
    <row r="622" spans="2:51" s="6" customFormat="1" ht="15.75" customHeight="1">
      <c r="B622" s="122"/>
      <c r="E622" s="123"/>
      <c r="F622" s="276" t="s">
        <v>727</v>
      </c>
      <c r="G622" s="277"/>
      <c r="H622" s="277"/>
      <c r="I622" s="277"/>
      <c r="K622" s="124">
        <v>0.97</v>
      </c>
      <c r="N622" s="301"/>
      <c r="O622" s="301"/>
      <c r="P622" s="301"/>
      <c r="Q622" s="301"/>
      <c r="S622" s="122"/>
      <c r="T622" s="125"/>
      <c r="AA622" s="126"/>
      <c r="AT622" s="123" t="s">
        <v>143</v>
      </c>
      <c r="AU622" s="123" t="s">
        <v>75</v>
      </c>
      <c r="AV622" s="123" t="s">
        <v>75</v>
      </c>
      <c r="AW622" s="123" t="s">
        <v>99</v>
      </c>
      <c r="AX622" s="123" t="s">
        <v>66</v>
      </c>
      <c r="AY622" s="123" t="s">
        <v>131</v>
      </c>
    </row>
    <row r="623" spans="2:51" s="6" customFormat="1" ht="15.75" customHeight="1">
      <c r="B623" s="122"/>
      <c r="E623" s="123"/>
      <c r="F623" s="276" t="s">
        <v>728</v>
      </c>
      <c r="G623" s="277"/>
      <c r="H623" s="277"/>
      <c r="I623" s="277"/>
      <c r="K623" s="124">
        <v>0.37</v>
      </c>
      <c r="N623" s="301"/>
      <c r="O623" s="301"/>
      <c r="P623" s="301"/>
      <c r="Q623" s="301"/>
      <c r="S623" s="122"/>
      <c r="T623" s="125"/>
      <c r="AA623" s="126"/>
      <c r="AT623" s="123" t="s">
        <v>143</v>
      </c>
      <c r="AU623" s="123" t="s">
        <v>75</v>
      </c>
      <c r="AV623" s="123" t="s">
        <v>75</v>
      </c>
      <c r="AW623" s="123" t="s">
        <v>99</v>
      </c>
      <c r="AX623" s="123" t="s">
        <v>66</v>
      </c>
      <c r="AY623" s="123" t="s">
        <v>131</v>
      </c>
    </row>
    <row r="624" spans="2:51" s="6" customFormat="1" ht="15.75" customHeight="1">
      <c r="B624" s="127"/>
      <c r="E624" s="128"/>
      <c r="F624" s="278" t="s">
        <v>146</v>
      </c>
      <c r="G624" s="279"/>
      <c r="H624" s="279"/>
      <c r="I624" s="279"/>
      <c r="K624" s="129">
        <v>1.34</v>
      </c>
      <c r="N624" s="301"/>
      <c r="O624" s="301"/>
      <c r="P624" s="301"/>
      <c r="Q624" s="301"/>
      <c r="S624" s="127"/>
      <c r="T624" s="130"/>
      <c r="AA624" s="131"/>
      <c r="AT624" s="128" t="s">
        <v>143</v>
      </c>
      <c r="AU624" s="128" t="s">
        <v>75</v>
      </c>
      <c r="AV624" s="128" t="s">
        <v>137</v>
      </c>
      <c r="AW624" s="128" t="s">
        <v>99</v>
      </c>
      <c r="AX624" s="128" t="s">
        <v>66</v>
      </c>
      <c r="AY624" s="128" t="s">
        <v>131</v>
      </c>
    </row>
    <row r="625" spans="2:51" s="6" customFormat="1" ht="15.75" customHeight="1">
      <c r="B625" s="122"/>
      <c r="E625" s="123"/>
      <c r="F625" s="276" t="s">
        <v>729</v>
      </c>
      <c r="G625" s="277"/>
      <c r="H625" s="277"/>
      <c r="I625" s="277"/>
      <c r="K625" s="124">
        <v>1.367</v>
      </c>
      <c r="N625" s="301"/>
      <c r="O625" s="301"/>
      <c r="P625" s="301"/>
      <c r="Q625" s="301"/>
      <c r="S625" s="122"/>
      <c r="T625" s="125"/>
      <c r="AA625" s="126"/>
      <c r="AT625" s="123" t="s">
        <v>143</v>
      </c>
      <c r="AU625" s="123" t="s">
        <v>75</v>
      </c>
      <c r="AV625" s="123" t="s">
        <v>75</v>
      </c>
      <c r="AW625" s="123" t="s">
        <v>99</v>
      </c>
      <c r="AX625" s="123" t="s">
        <v>17</v>
      </c>
      <c r="AY625" s="123" t="s">
        <v>131</v>
      </c>
    </row>
    <row r="626" spans="2:63" s="6" customFormat="1" ht="87" customHeight="1">
      <c r="B626" s="20"/>
      <c r="C626" s="108" t="s">
        <v>730</v>
      </c>
      <c r="D626" s="108" t="s">
        <v>132</v>
      </c>
      <c r="E626" s="109" t="s">
        <v>731</v>
      </c>
      <c r="F626" s="269" t="s">
        <v>732</v>
      </c>
      <c r="G626" s="270"/>
      <c r="H626" s="270"/>
      <c r="I626" s="270"/>
      <c r="J626" s="111" t="s">
        <v>135</v>
      </c>
      <c r="K626" s="112">
        <v>1.071</v>
      </c>
      <c r="L626" s="271"/>
      <c r="M626" s="270"/>
      <c r="N626" s="299">
        <f>ROUND($L$626*$K$626,2)</f>
        <v>0</v>
      </c>
      <c r="O626" s="300"/>
      <c r="P626" s="300"/>
      <c r="Q626" s="300"/>
      <c r="R626" s="110"/>
      <c r="S626" s="20"/>
      <c r="T626" s="113"/>
      <c r="U626" s="114" t="s">
        <v>36</v>
      </c>
      <c r="X626" s="115">
        <v>0.00019</v>
      </c>
      <c r="Y626" s="115">
        <f>$X$626*$K$626</f>
        <v>0.00020349</v>
      </c>
      <c r="Z626" s="115">
        <v>0</v>
      </c>
      <c r="AA626" s="116">
        <f>$Z$626*$K$626</f>
        <v>0</v>
      </c>
      <c r="AR626" s="79" t="s">
        <v>240</v>
      </c>
      <c r="AT626" s="79" t="s">
        <v>132</v>
      </c>
      <c r="AU626" s="79" t="s">
        <v>75</v>
      </c>
      <c r="AY626" s="6" t="s">
        <v>131</v>
      </c>
      <c r="BE626" s="117">
        <f>IF($U$626="základní",$N$626,0)</f>
        <v>0</v>
      </c>
      <c r="BF626" s="117">
        <f>IF($U$626="snížená",$N$626,0)</f>
        <v>0</v>
      </c>
      <c r="BG626" s="117">
        <f>IF($U$626="zákl. přenesená",$N$626,0)</f>
        <v>0</v>
      </c>
      <c r="BH626" s="117">
        <f>IF($U$626="sníž. přenesená",$N$626,0)</f>
        <v>0</v>
      </c>
      <c r="BI626" s="117">
        <f>IF($U$626="nulová",$N$626,0)</f>
        <v>0</v>
      </c>
      <c r="BJ626" s="79" t="s">
        <v>17</v>
      </c>
      <c r="BK626" s="117">
        <f>ROUND($L$626*$K$626,2)</f>
        <v>0</v>
      </c>
    </row>
    <row r="627" spans="2:47" s="6" customFormat="1" ht="50.25" customHeight="1">
      <c r="B627" s="20"/>
      <c r="F627" s="272" t="s">
        <v>733</v>
      </c>
      <c r="G627" s="228"/>
      <c r="H627" s="228"/>
      <c r="I627" s="228"/>
      <c r="J627" s="228"/>
      <c r="K627" s="228"/>
      <c r="L627" s="228"/>
      <c r="M627" s="228"/>
      <c r="N627" s="228"/>
      <c r="O627" s="228"/>
      <c r="P627" s="228"/>
      <c r="Q627" s="228"/>
      <c r="R627" s="228"/>
      <c r="S627" s="20"/>
      <c r="T627" s="44"/>
      <c r="AA627" s="45"/>
      <c r="AT627" s="6" t="s">
        <v>139</v>
      </c>
      <c r="AU627" s="6" t="s">
        <v>75</v>
      </c>
    </row>
    <row r="628" spans="2:47" s="6" customFormat="1" ht="216" customHeight="1">
      <c r="B628" s="20"/>
      <c r="F628" s="273" t="s">
        <v>734</v>
      </c>
      <c r="G628" s="228"/>
      <c r="H628" s="228"/>
      <c r="I628" s="228"/>
      <c r="J628" s="228"/>
      <c r="K628" s="228"/>
      <c r="L628" s="228"/>
      <c r="M628" s="228"/>
      <c r="N628" s="228"/>
      <c r="O628" s="228"/>
      <c r="P628" s="228"/>
      <c r="Q628" s="228"/>
      <c r="R628" s="228"/>
      <c r="S628" s="20"/>
      <c r="T628" s="44"/>
      <c r="AA628" s="45"/>
      <c r="AT628" s="6" t="s">
        <v>141</v>
      </c>
      <c r="AU628" s="6" t="s">
        <v>75</v>
      </c>
    </row>
    <row r="629" spans="2:51" s="6" customFormat="1" ht="27" customHeight="1">
      <c r="B629" s="118"/>
      <c r="E629" s="119"/>
      <c r="F629" s="274" t="s">
        <v>735</v>
      </c>
      <c r="G629" s="275"/>
      <c r="H629" s="275"/>
      <c r="I629" s="275"/>
      <c r="K629" s="119"/>
      <c r="N629" s="301"/>
      <c r="O629" s="301"/>
      <c r="P629" s="301"/>
      <c r="Q629" s="301"/>
      <c r="S629" s="118"/>
      <c r="T629" s="120"/>
      <c r="AA629" s="121"/>
      <c r="AT629" s="119" t="s">
        <v>143</v>
      </c>
      <c r="AU629" s="119" t="s">
        <v>75</v>
      </c>
      <c r="AV629" s="119" t="s">
        <v>17</v>
      </c>
      <c r="AW629" s="119" t="s">
        <v>99</v>
      </c>
      <c r="AX629" s="119" t="s">
        <v>66</v>
      </c>
      <c r="AY629" s="119" t="s">
        <v>131</v>
      </c>
    </row>
    <row r="630" spans="2:51" s="6" customFormat="1" ht="15.75" customHeight="1">
      <c r="B630" s="122"/>
      <c r="E630" s="123"/>
      <c r="F630" s="276" t="s">
        <v>736</v>
      </c>
      <c r="G630" s="277"/>
      <c r="H630" s="277"/>
      <c r="I630" s="277"/>
      <c r="K630" s="124">
        <v>1.05</v>
      </c>
      <c r="N630" s="301"/>
      <c r="O630" s="301"/>
      <c r="P630" s="301"/>
      <c r="Q630" s="301"/>
      <c r="S630" s="122"/>
      <c r="T630" s="125"/>
      <c r="AA630" s="126"/>
      <c r="AT630" s="123" t="s">
        <v>143</v>
      </c>
      <c r="AU630" s="123" t="s">
        <v>75</v>
      </c>
      <c r="AV630" s="123" t="s">
        <v>75</v>
      </c>
      <c r="AW630" s="123" t="s">
        <v>99</v>
      </c>
      <c r="AX630" s="123" t="s">
        <v>66</v>
      </c>
      <c r="AY630" s="123" t="s">
        <v>131</v>
      </c>
    </row>
    <row r="631" spans="2:51" s="6" customFormat="1" ht="15.75" customHeight="1">
      <c r="B631" s="127"/>
      <c r="E631" s="128"/>
      <c r="F631" s="278" t="s">
        <v>146</v>
      </c>
      <c r="G631" s="279"/>
      <c r="H631" s="279"/>
      <c r="I631" s="279"/>
      <c r="K631" s="129">
        <v>1.05</v>
      </c>
      <c r="N631" s="301"/>
      <c r="O631" s="301"/>
      <c r="P631" s="301"/>
      <c r="Q631" s="301"/>
      <c r="S631" s="127"/>
      <c r="T631" s="130"/>
      <c r="AA631" s="131"/>
      <c r="AT631" s="128" t="s">
        <v>143</v>
      </c>
      <c r="AU631" s="128" t="s">
        <v>75</v>
      </c>
      <c r="AV631" s="128" t="s">
        <v>137</v>
      </c>
      <c r="AW631" s="128" t="s">
        <v>99</v>
      </c>
      <c r="AX631" s="128" t="s">
        <v>66</v>
      </c>
      <c r="AY631" s="128" t="s">
        <v>131</v>
      </c>
    </row>
    <row r="632" spans="2:51" s="6" customFormat="1" ht="15.75" customHeight="1">
      <c r="B632" s="122"/>
      <c r="E632" s="123"/>
      <c r="F632" s="276" t="s">
        <v>737</v>
      </c>
      <c r="G632" s="277"/>
      <c r="H632" s="277"/>
      <c r="I632" s="277"/>
      <c r="K632" s="124">
        <v>1.071</v>
      </c>
      <c r="N632" s="301"/>
      <c r="O632" s="301"/>
      <c r="P632" s="301"/>
      <c r="Q632" s="301"/>
      <c r="S632" s="122"/>
      <c r="T632" s="125"/>
      <c r="AA632" s="126"/>
      <c r="AT632" s="123" t="s">
        <v>143</v>
      </c>
      <c r="AU632" s="123" t="s">
        <v>75</v>
      </c>
      <c r="AV632" s="123" t="s">
        <v>75</v>
      </c>
      <c r="AW632" s="123" t="s">
        <v>99</v>
      </c>
      <c r="AX632" s="123" t="s">
        <v>17</v>
      </c>
      <c r="AY632" s="123" t="s">
        <v>131</v>
      </c>
    </row>
    <row r="633" spans="2:63" s="6" customFormat="1" ht="87" customHeight="1">
      <c r="B633" s="20"/>
      <c r="C633" s="108" t="s">
        <v>738</v>
      </c>
      <c r="D633" s="108" t="s">
        <v>132</v>
      </c>
      <c r="E633" s="109" t="s">
        <v>739</v>
      </c>
      <c r="F633" s="269" t="s">
        <v>740</v>
      </c>
      <c r="G633" s="270"/>
      <c r="H633" s="270"/>
      <c r="I633" s="270"/>
      <c r="J633" s="111" t="s">
        <v>135</v>
      </c>
      <c r="K633" s="112">
        <v>297.964</v>
      </c>
      <c r="L633" s="271"/>
      <c r="M633" s="270"/>
      <c r="N633" s="299">
        <f>ROUND($L$633*$K$633,2)</f>
        <v>0</v>
      </c>
      <c r="O633" s="300"/>
      <c r="P633" s="300"/>
      <c r="Q633" s="300"/>
      <c r="R633" s="110"/>
      <c r="S633" s="20"/>
      <c r="T633" s="113"/>
      <c r="U633" s="114" t="s">
        <v>36</v>
      </c>
      <c r="X633" s="115">
        <v>0.00019</v>
      </c>
      <c r="Y633" s="115">
        <f>$X$633*$K$633</f>
        <v>0.05661316</v>
      </c>
      <c r="Z633" s="115">
        <v>0</v>
      </c>
      <c r="AA633" s="116">
        <f>$Z$633*$K$633</f>
        <v>0</v>
      </c>
      <c r="AR633" s="79" t="s">
        <v>137</v>
      </c>
      <c r="AT633" s="79" t="s">
        <v>132</v>
      </c>
      <c r="AU633" s="79" t="s">
        <v>75</v>
      </c>
      <c r="AY633" s="6" t="s">
        <v>131</v>
      </c>
      <c r="BE633" s="117">
        <f>IF($U$633="základní",$N$633,0)</f>
        <v>0</v>
      </c>
      <c r="BF633" s="117">
        <f>IF($U$633="snížená",$N$633,0)</f>
        <v>0</v>
      </c>
      <c r="BG633" s="117">
        <f>IF($U$633="zákl. přenesená",$N$633,0)</f>
        <v>0</v>
      </c>
      <c r="BH633" s="117">
        <f>IF($U$633="sníž. přenesená",$N$633,0)</f>
        <v>0</v>
      </c>
      <c r="BI633" s="117">
        <f>IF($U$633="nulová",$N$633,0)</f>
        <v>0</v>
      </c>
      <c r="BJ633" s="79" t="s">
        <v>17</v>
      </c>
      <c r="BK633" s="117">
        <f>ROUND($L$633*$K$633,2)</f>
        <v>0</v>
      </c>
    </row>
    <row r="634" spans="2:47" s="6" customFormat="1" ht="50.25" customHeight="1">
      <c r="B634" s="20"/>
      <c r="F634" s="272" t="s">
        <v>741</v>
      </c>
      <c r="G634" s="228"/>
      <c r="H634" s="228"/>
      <c r="I634" s="228"/>
      <c r="J634" s="228"/>
      <c r="K634" s="228"/>
      <c r="L634" s="228"/>
      <c r="M634" s="228"/>
      <c r="N634" s="228"/>
      <c r="O634" s="228"/>
      <c r="P634" s="228"/>
      <c r="Q634" s="228"/>
      <c r="R634" s="228"/>
      <c r="S634" s="20"/>
      <c r="T634" s="44"/>
      <c r="AA634" s="45"/>
      <c r="AT634" s="6" t="s">
        <v>139</v>
      </c>
      <c r="AU634" s="6" t="s">
        <v>75</v>
      </c>
    </row>
    <row r="635" spans="2:47" s="6" customFormat="1" ht="216" customHeight="1">
      <c r="B635" s="20"/>
      <c r="F635" s="273" t="s">
        <v>742</v>
      </c>
      <c r="G635" s="228"/>
      <c r="H635" s="228"/>
      <c r="I635" s="228"/>
      <c r="J635" s="228"/>
      <c r="K635" s="228"/>
      <c r="L635" s="228"/>
      <c r="M635" s="228"/>
      <c r="N635" s="228"/>
      <c r="O635" s="228"/>
      <c r="P635" s="228"/>
      <c r="Q635" s="228"/>
      <c r="R635" s="228"/>
      <c r="S635" s="20"/>
      <c r="T635" s="44"/>
      <c r="AA635" s="45"/>
      <c r="AT635" s="6" t="s">
        <v>141</v>
      </c>
      <c r="AU635" s="6" t="s">
        <v>75</v>
      </c>
    </row>
    <row r="636" spans="2:51" s="6" customFormat="1" ht="27" customHeight="1">
      <c r="B636" s="118"/>
      <c r="E636" s="119"/>
      <c r="F636" s="274" t="s">
        <v>743</v>
      </c>
      <c r="G636" s="275"/>
      <c r="H636" s="275"/>
      <c r="I636" s="275"/>
      <c r="K636" s="119"/>
      <c r="N636" s="301"/>
      <c r="O636" s="301"/>
      <c r="P636" s="301"/>
      <c r="Q636" s="301"/>
      <c r="S636" s="118"/>
      <c r="T636" s="120"/>
      <c r="AA636" s="121"/>
      <c r="AT636" s="119" t="s">
        <v>143</v>
      </c>
      <c r="AU636" s="119" t="s">
        <v>75</v>
      </c>
      <c r="AV636" s="119" t="s">
        <v>17</v>
      </c>
      <c r="AW636" s="119" t="s">
        <v>99</v>
      </c>
      <c r="AX636" s="119" t="s">
        <v>66</v>
      </c>
      <c r="AY636" s="119" t="s">
        <v>131</v>
      </c>
    </row>
    <row r="637" spans="2:51" s="6" customFormat="1" ht="15.75" customHeight="1">
      <c r="B637" s="122"/>
      <c r="E637" s="123"/>
      <c r="F637" s="276" t="s">
        <v>744</v>
      </c>
      <c r="G637" s="277"/>
      <c r="H637" s="277"/>
      <c r="I637" s="277"/>
      <c r="K637" s="124">
        <v>6.696</v>
      </c>
      <c r="N637" s="301"/>
      <c r="O637" s="301"/>
      <c r="P637" s="301"/>
      <c r="Q637" s="301"/>
      <c r="S637" s="122"/>
      <c r="T637" s="125"/>
      <c r="AA637" s="126"/>
      <c r="AT637" s="123" t="s">
        <v>143</v>
      </c>
      <c r="AU637" s="123" t="s">
        <v>75</v>
      </c>
      <c r="AV637" s="123" t="s">
        <v>75</v>
      </c>
      <c r="AW637" s="123" t="s">
        <v>99</v>
      </c>
      <c r="AX637" s="123" t="s">
        <v>66</v>
      </c>
      <c r="AY637" s="123" t="s">
        <v>131</v>
      </c>
    </row>
    <row r="638" spans="2:51" s="6" customFormat="1" ht="15.75" customHeight="1">
      <c r="B638" s="122"/>
      <c r="E638" s="123"/>
      <c r="F638" s="276" t="s">
        <v>745</v>
      </c>
      <c r="G638" s="277"/>
      <c r="H638" s="277"/>
      <c r="I638" s="277"/>
      <c r="K638" s="124">
        <v>103.698</v>
      </c>
      <c r="N638" s="301"/>
      <c r="O638" s="301"/>
      <c r="P638" s="301"/>
      <c r="Q638" s="301"/>
      <c r="S638" s="122"/>
      <c r="T638" s="125"/>
      <c r="AA638" s="126"/>
      <c r="AT638" s="123" t="s">
        <v>143</v>
      </c>
      <c r="AU638" s="123" t="s">
        <v>75</v>
      </c>
      <c r="AV638" s="123" t="s">
        <v>75</v>
      </c>
      <c r="AW638" s="123" t="s">
        <v>99</v>
      </c>
      <c r="AX638" s="123" t="s">
        <v>66</v>
      </c>
      <c r="AY638" s="123" t="s">
        <v>131</v>
      </c>
    </row>
    <row r="639" spans="2:51" s="6" customFormat="1" ht="15.75" customHeight="1">
      <c r="B639" s="122"/>
      <c r="E639" s="123"/>
      <c r="F639" s="276" t="s">
        <v>746</v>
      </c>
      <c r="G639" s="277"/>
      <c r="H639" s="277"/>
      <c r="I639" s="277"/>
      <c r="K639" s="124">
        <v>68.076</v>
      </c>
      <c r="N639" s="301"/>
      <c r="O639" s="301"/>
      <c r="P639" s="301"/>
      <c r="Q639" s="301"/>
      <c r="S639" s="122"/>
      <c r="T639" s="125"/>
      <c r="AA639" s="126"/>
      <c r="AT639" s="123" t="s">
        <v>143</v>
      </c>
      <c r="AU639" s="123" t="s">
        <v>75</v>
      </c>
      <c r="AV639" s="123" t="s">
        <v>75</v>
      </c>
      <c r="AW639" s="123" t="s">
        <v>99</v>
      </c>
      <c r="AX639" s="123" t="s">
        <v>66</v>
      </c>
      <c r="AY639" s="123" t="s">
        <v>131</v>
      </c>
    </row>
    <row r="640" spans="2:51" s="6" customFormat="1" ht="15.75" customHeight="1">
      <c r="B640" s="122"/>
      <c r="E640" s="123"/>
      <c r="F640" s="276" t="s">
        <v>747</v>
      </c>
      <c r="G640" s="277"/>
      <c r="H640" s="277"/>
      <c r="I640" s="277"/>
      <c r="K640" s="124">
        <v>31.68</v>
      </c>
      <c r="N640" s="301"/>
      <c r="O640" s="301"/>
      <c r="P640" s="301"/>
      <c r="Q640" s="301"/>
      <c r="S640" s="122"/>
      <c r="T640" s="125"/>
      <c r="AA640" s="126"/>
      <c r="AT640" s="123" t="s">
        <v>143</v>
      </c>
      <c r="AU640" s="123" t="s">
        <v>75</v>
      </c>
      <c r="AV640" s="123" t="s">
        <v>75</v>
      </c>
      <c r="AW640" s="123" t="s">
        <v>99</v>
      </c>
      <c r="AX640" s="123" t="s">
        <v>66</v>
      </c>
      <c r="AY640" s="123" t="s">
        <v>131</v>
      </c>
    </row>
    <row r="641" spans="2:51" s="6" customFormat="1" ht="15.75" customHeight="1">
      <c r="B641" s="122"/>
      <c r="E641" s="123"/>
      <c r="F641" s="276" t="s">
        <v>748</v>
      </c>
      <c r="G641" s="277"/>
      <c r="H641" s="277"/>
      <c r="I641" s="277"/>
      <c r="K641" s="124">
        <v>38.322</v>
      </c>
      <c r="N641" s="301"/>
      <c r="O641" s="301"/>
      <c r="P641" s="301"/>
      <c r="Q641" s="301"/>
      <c r="S641" s="122"/>
      <c r="T641" s="125"/>
      <c r="AA641" s="126"/>
      <c r="AT641" s="123" t="s">
        <v>143</v>
      </c>
      <c r="AU641" s="123" t="s">
        <v>75</v>
      </c>
      <c r="AV641" s="123" t="s">
        <v>75</v>
      </c>
      <c r="AW641" s="123" t="s">
        <v>99</v>
      </c>
      <c r="AX641" s="123" t="s">
        <v>66</v>
      </c>
      <c r="AY641" s="123" t="s">
        <v>131</v>
      </c>
    </row>
    <row r="642" spans="2:51" s="6" customFormat="1" ht="15.75" customHeight="1">
      <c r="B642" s="122"/>
      <c r="E642" s="123"/>
      <c r="F642" s="276" t="s">
        <v>749</v>
      </c>
      <c r="G642" s="277"/>
      <c r="H642" s="277"/>
      <c r="I642" s="277"/>
      <c r="K642" s="124">
        <v>43.65</v>
      </c>
      <c r="N642" s="301"/>
      <c r="O642" s="301"/>
      <c r="P642" s="301"/>
      <c r="Q642" s="301"/>
      <c r="S642" s="122"/>
      <c r="T642" s="125"/>
      <c r="AA642" s="126"/>
      <c r="AT642" s="123" t="s">
        <v>143</v>
      </c>
      <c r="AU642" s="123" t="s">
        <v>75</v>
      </c>
      <c r="AV642" s="123" t="s">
        <v>75</v>
      </c>
      <c r="AW642" s="123" t="s">
        <v>99</v>
      </c>
      <c r="AX642" s="123" t="s">
        <v>66</v>
      </c>
      <c r="AY642" s="123" t="s">
        <v>131</v>
      </c>
    </row>
    <row r="643" spans="2:51" s="6" customFormat="1" ht="15.75" customHeight="1">
      <c r="B643" s="127"/>
      <c r="E643" s="128"/>
      <c r="F643" s="278" t="s">
        <v>146</v>
      </c>
      <c r="G643" s="279"/>
      <c r="H643" s="279"/>
      <c r="I643" s="279"/>
      <c r="K643" s="129">
        <v>292.122</v>
      </c>
      <c r="N643" s="301"/>
      <c r="O643" s="301"/>
      <c r="P643" s="301"/>
      <c r="Q643" s="301"/>
      <c r="S643" s="127"/>
      <c r="T643" s="130"/>
      <c r="AA643" s="131"/>
      <c r="AT643" s="128" t="s">
        <v>143</v>
      </c>
      <c r="AU643" s="128" t="s">
        <v>75</v>
      </c>
      <c r="AV643" s="128" t="s">
        <v>137</v>
      </c>
      <c r="AW643" s="128" t="s">
        <v>99</v>
      </c>
      <c r="AX643" s="128" t="s">
        <v>66</v>
      </c>
      <c r="AY643" s="128" t="s">
        <v>131</v>
      </c>
    </row>
    <row r="644" spans="2:51" s="6" customFormat="1" ht="15.75" customHeight="1">
      <c r="B644" s="122"/>
      <c r="E644" s="123"/>
      <c r="F644" s="276" t="s">
        <v>750</v>
      </c>
      <c r="G644" s="277"/>
      <c r="H644" s="277"/>
      <c r="I644" s="277"/>
      <c r="K644" s="124">
        <v>297.964</v>
      </c>
      <c r="N644" s="301"/>
      <c r="O644" s="301"/>
      <c r="P644" s="301"/>
      <c r="Q644" s="301"/>
      <c r="S644" s="122"/>
      <c r="T644" s="125"/>
      <c r="AA644" s="126"/>
      <c r="AT644" s="123" t="s">
        <v>143</v>
      </c>
      <c r="AU644" s="123" t="s">
        <v>75</v>
      </c>
      <c r="AV644" s="123" t="s">
        <v>75</v>
      </c>
      <c r="AW644" s="123" t="s">
        <v>99</v>
      </c>
      <c r="AX644" s="123" t="s">
        <v>17</v>
      </c>
      <c r="AY644" s="123" t="s">
        <v>131</v>
      </c>
    </row>
    <row r="645" spans="2:63" s="6" customFormat="1" ht="87" customHeight="1">
      <c r="B645" s="20"/>
      <c r="C645" s="108" t="s">
        <v>751</v>
      </c>
      <c r="D645" s="108" t="s">
        <v>132</v>
      </c>
      <c r="E645" s="109" t="s">
        <v>752</v>
      </c>
      <c r="F645" s="269" t="s">
        <v>753</v>
      </c>
      <c r="G645" s="270"/>
      <c r="H645" s="270"/>
      <c r="I645" s="270"/>
      <c r="J645" s="111" t="s">
        <v>135</v>
      </c>
      <c r="K645" s="112">
        <v>20.441</v>
      </c>
      <c r="L645" s="271"/>
      <c r="M645" s="270"/>
      <c r="N645" s="299">
        <f>ROUND($L$645*$K$645,2)</f>
        <v>0</v>
      </c>
      <c r="O645" s="300"/>
      <c r="P645" s="300"/>
      <c r="Q645" s="300"/>
      <c r="R645" s="110"/>
      <c r="S645" s="20"/>
      <c r="T645" s="113"/>
      <c r="U645" s="114" t="s">
        <v>36</v>
      </c>
      <c r="X645" s="115">
        <v>0.00019</v>
      </c>
      <c r="Y645" s="115">
        <f>$X$645*$K$645</f>
        <v>0.00388379</v>
      </c>
      <c r="Z645" s="115">
        <v>0</v>
      </c>
      <c r="AA645" s="116">
        <f>$Z$645*$K$645</f>
        <v>0</v>
      </c>
      <c r="AR645" s="79" t="s">
        <v>137</v>
      </c>
      <c r="AT645" s="79" t="s">
        <v>132</v>
      </c>
      <c r="AU645" s="79" t="s">
        <v>75</v>
      </c>
      <c r="AY645" s="6" t="s">
        <v>131</v>
      </c>
      <c r="BE645" s="117">
        <f>IF($U$645="základní",$N$645,0)</f>
        <v>0</v>
      </c>
      <c r="BF645" s="117">
        <f>IF($U$645="snížená",$N$645,0)</f>
        <v>0</v>
      </c>
      <c r="BG645" s="117">
        <f>IF($U$645="zákl. přenesená",$N$645,0)</f>
        <v>0</v>
      </c>
      <c r="BH645" s="117">
        <f>IF($U$645="sníž. přenesená",$N$645,0)</f>
        <v>0</v>
      </c>
      <c r="BI645" s="117">
        <f>IF($U$645="nulová",$N$645,0)</f>
        <v>0</v>
      </c>
      <c r="BJ645" s="79" t="s">
        <v>17</v>
      </c>
      <c r="BK645" s="117">
        <f>ROUND($L$645*$K$645,2)</f>
        <v>0</v>
      </c>
    </row>
    <row r="646" spans="2:47" s="6" customFormat="1" ht="50.25" customHeight="1">
      <c r="B646" s="20"/>
      <c r="F646" s="272" t="s">
        <v>754</v>
      </c>
      <c r="G646" s="228"/>
      <c r="H646" s="228"/>
      <c r="I646" s="228"/>
      <c r="J646" s="228"/>
      <c r="K646" s="228"/>
      <c r="L646" s="228"/>
      <c r="M646" s="228"/>
      <c r="N646" s="228"/>
      <c r="O646" s="228"/>
      <c r="P646" s="228"/>
      <c r="Q646" s="228"/>
      <c r="R646" s="228"/>
      <c r="S646" s="20"/>
      <c r="T646" s="44"/>
      <c r="AA646" s="45"/>
      <c r="AT646" s="6" t="s">
        <v>139</v>
      </c>
      <c r="AU646" s="6" t="s">
        <v>75</v>
      </c>
    </row>
    <row r="647" spans="2:47" s="6" customFormat="1" ht="216" customHeight="1">
      <c r="B647" s="20"/>
      <c r="F647" s="273" t="s">
        <v>755</v>
      </c>
      <c r="G647" s="228"/>
      <c r="H647" s="228"/>
      <c r="I647" s="228"/>
      <c r="J647" s="228"/>
      <c r="K647" s="228"/>
      <c r="L647" s="228"/>
      <c r="M647" s="228"/>
      <c r="N647" s="228"/>
      <c r="O647" s="228"/>
      <c r="P647" s="228"/>
      <c r="Q647" s="228"/>
      <c r="R647" s="228"/>
      <c r="S647" s="20"/>
      <c r="T647" s="44"/>
      <c r="AA647" s="45"/>
      <c r="AT647" s="6" t="s">
        <v>141</v>
      </c>
      <c r="AU647" s="6" t="s">
        <v>75</v>
      </c>
    </row>
    <row r="648" spans="2:51" s="6" customFormat="1" ht="27" customHeight="1">
      <c r="B648" s="118"/>
      <c r="E648" s="119"/>
      <c r="F648" s="274" t="s">
        <v>756</v>
      </c>
      <c r="G648" s="275"/>
      <c r="H648" s="275"/>
      <c r="I648" s="275"/>
      <c r="K648" s="119"/>
      <c r="N648" s="301"/>
      <c r="O648" s="301"/>
      <c r="P648" s="301"/>
      <c r="Q648" s="301"/>
      <c r="S648" s="118"/>
      <c r="T648" s="120"/>
      <c r="AA648" s="121"/>
      <c r="AT648" s="119" t="s">
        <v>143</v>
      </c>
      <c r="AU648" s="119" t="s">
        <v>75</v>
      </c>
      <c r="AV648" s="119" t="s">
        <v>17</v>
      </c>
      <c r="AW648" s="119" t="s">
        <v>99</v>
      </c>
      <c r="AX648" s="119" t="s">
        <v>66</v>
      </c>
      <c r="AY648" s="119" t="s">
        <v>131</v>
      </c>
    </row>
    <row r="649" spans="2:51" s="6" customFormat="1" ht="15.75" customHeight="1">
      <c r="B649" s="122"/>
      <c r="E649" s="123"/>
      <c r="F649" s="276" t="s">
        <v>757</v>
      </c>
      <c r="G649" s="277"/>
      <c r="H649" s="277"/>
      <c r="I649" s="277"/>
      <c r="K649" s="124">
        <v>8.3</v>
      </c>
      <c r="N649" s="301"/>
      <c r="O649" s="301"/>
      <c r="P649" s="301"/>
      <c r="Q649" s="301"/>
      <c r="S649" s="122"/>
      <c r="T649" s="125"/>
      <c r="AA649" s="126"/>
      <c r="AT649" s="123" t="s">
        <v>143</v>
      </c>
      <c r="AU649" s="123" t="s">
        <v>75</v>
      </c>
      <c r="AV649" s="123" t="s">
        <v>75</v>
      </c>
      <c r="AW649" s="123" t="s">
        <v>99</v>
      </c>
      <c r="AX649" s="123" t="s">
        <v>66</v>
      </c>
      <c r="AY649" s="123" t="s">
        <v>131</v>
      </c>
    </row>
    <row r="650" spans="2:51" s="6" customFormat="1" ht="15.75" customHeight="1">
      <c r="B650" s="122"/>
      <c r="E650" s="123"/>
      <c r="F650" s="276" t="s">
        <v>758</v>
      </c>
      <c r="G650" s="277"/>
      <c r="H650" s="277"/>
      <c r="I650" s="277"/>
      <c r="K650" s="124">
        <v>11.74</v>
      </c>
      <c r="N650" s="301"/>
      <c r="O650" s="301"/>
      <c r="P650" s="301"/>
      <c r="Q650" s="301"/>
      <c r="S650" s="122"/>
      <c r="T650" s="125"/>
      <c r="AA650" s="126"/>
      <c r="AT650" s="123" t="s">
        <v>143</v>
      </c>
      <c r="AU650" s="123" t="s">
        <v>75</v>
      </c>
      <c r="AV650" s="123" t="s">
        <v>75</v>
      </c>
      <c r="AW650" s="123" t="s">
        <v>99</v>
      </c>
      <c r="AX650" s="123" t="s">
        <v>66</v>
      </c>
      <c r="AY650" s="123" t="s">
        <v>131</v>
      </c>
    </row>
    <row r="651" spans="2:51" s="6" customFormat="1" ht="15.75" customHeight="1">
      <c r="B651" s="127"/>
      <c r="E651" s="128"/>
      <c r="F651" s="278" t="s">
        <v>146</v>
      </c>
      <c r="G651" s="279"/>
      <c r="H651" s="279"/>
      <c r="I651" s="279"/>
      <c r="K651" s="129">
        <v>20.04</v>
      </c>
      <c r="N651" s="301"/>
      <c r="O651" s="301"/>
      <c r="P651" s="301"/>
      <c r="Q651" s="301"/>
      <c r="S651" s="127"/>
      <c r="T651" s="130"/>
      <c r="AA651" s="131"/>
      <c r="AT651" s="128" t="s">
        <v>143</v>
      </c>
      <c r="AU651" s="128" t="s">
        <v>75</v>
      </c>
      <c r="AV651" s="128" t="s">
        <v>137</v>
      </c>
      <c r="AW651" s="128" t="s">
        <v>99</v>
      </c>
      <c r="AX651" s="128" t="s">
        <v>66</v>
      </c>
      <c r="AY651" s="128" t="s">
        <v>131</v>
      </c>
    </row>
    <row r="652" spans="2:51" s="6" customFormat="1" ht="15.75" customHeight="1">
      <c r="B652" s="122"/>
      <c r="E652" s="123"/>
      <c r="F652" s="276" t="s">
        <v>759</v>
      </c>
      <c r="G652" s="277"/>
      <c r="H652" s="277"/>
      <c r="I652" s="277"/>
      <c r="K652" s="124">
        <v>20.441</v>
      </c>
      <c r="N652" s="301"/>
      <c r="O652" s="301"/>
      <c r="P652" s="301"/>
      <c r="Q652" s="301"/>
      <c r="S652" s="122"/>
      <c r="T652" s="125"/>
      <c r="AA652" s="126"/>
      <c r="AT652" s="123" t="s">
        <v>143</v>
      </c>
      <c r="AU652" s="123" t="s">
        <v>75</v>
      </c>
      <c r="AV652" s="123" t="s">
        <v>75</v>
      </c>
      <c r="AW652" s="123" t="s">
        <v>99</v>
      </c>
      <c r="AX652" s="123" t="s">
        <v>17</v>
      </c>
      <c r="AY652" s="123" t="s">
        <v>131</v>
      </c>
    </row>
    <row r="653" spans="2:63" s="6" customFormat="1" ht="87" customHeight="1">
      <c r="B653" s="20"/>
      <c r="C653" s="108" t="s">
        <v>760</v>
      </c>
      <c r="D653" s="108" t="s">
        <v>132</v>
      </c>
      <c r="E653" s="109" t="s">
        <v>761</v>
      </c>
      <c r="F653" s="269" t="s">
        <v>762</v>
      </c>
      <c r="G653" s="270"/>
      <c r="H653" s="270"/>
      <c r="I653" s="270"/>
      <c r="J653" s="111" t="s">
        <v>135</v>
      </c>
      <c r="K653" s="112">
        <v>3.25</v>
      </c>
      <c r="L653" s="271"/>
      <c r="M653" s="270"/>
      <c r="N653" s="299">
        <f>ROUND($L$653*$K$653,2)</f>
        <v>0</v>
      </c>
      <c r="O653" s="300"/>
      <c r="P653" s="300"/>
      <c r="Q653" s="300"/>
      <c r="R653" s="110"/>
      <c r="S653" s="20"/>
      <c r="T653" s="113"/>
      <c r="U653" s="114" t="s">
        <v>36</v>
      </c>
      <c r="X653" s="115">
        <v>0.00019</v>
      </c>
      <c r="Y653" s="115">
        <f>$X$653*$K$653</f>
        <v>0.0006175</v>
      </c>
      <c r="Z653" s="115">
        <v>0</v>
      </c>
      <c r="AA653" s="116">
        <f>$Z$653*$K$653</f>
        <v>0</v>
      </c>
      <c r="AR653" s="79" t="s">
        <v>137</v>
      </c>
      <c r="AT653" s="79" t="s">
        <v>132</v>
      </c>
      <c r="AU653" s="79" t="s">
        <v>75</v>
      </c>
      <c r="AY653" s="6" t="s">
        <v>131</v>
      </c>
      <c r="BE653" s="117">
        <f>IF($U$653="základní",$N$653,0)</f>
        <v>0</v>
      </c>
      <c r="BF653" s="117">
        <f>IF($U$653="snížená",$N$653,0)</f>
        <v>0</v>
      </c>
      <c r="BG653" s="117">
        <f>IF($U$653="zákl. přenesená",$N$653,0)</f>
        <v>0</v>
      </c>
      <c r="BH653" s="117">
        <f>IF($U$653="sníž. přenesená",$N$653,0)</f>
        <v>0</v>
      </c>
      <c r="BI653" s="117">
        <f>IF($U$653="nulová",$N$653,0)</f>
        <v>0</v>
      </c>
      <c r="BJ653" s="79" t="s">
        <v>17</v>
      </c>
      <c r="BK653" s="117">
        <f>ROUND($L$653*$K$653,2)</f>
        <v>0</v>
      </c>
    </row>
    <row r="654" spans="2:47" s="6" customFormat="1" ht="50.25" customHeight="1">
      <c r="B654" s="20"/>
      <c r="F654" s="272" t="s">
        <v>763</v>
      </c>
      <c r="G654" s="228"/>
      <c r="H654" s="228"/>
      <c r="I654" s="228"/>
      <c r="J654" s="228"/>
      <c r="K654" s="228"/>
      <c r="L654" s="228"/>
      <c r="M654" s="228"/>
      <c r="N654" s="228"/>
      <c r="O654" s="228"/>
      <c r="P654" s="228"/>
      <c r="Q654" s="228"/>
      <c r="R654" s="228"/>
      <c r="S654" s="20"/>
      <c r="T654" s="44"/>
      <c r="AA654" s="45"/>
      <c r="AT654" s="6" t="s">
        <v>139</v>
      </c>
      <c r="AU654" s="6" t="s">
        <v>75</v>
      </c>
    </row>
    <row r="655" spans="2:47" s="6" customFormat="1" ht="216" customHeight="1">
      <c r="B655" s="20"/>
      <c r="F655" s="273" t="s">
        <v>764</v>
      </c>
      <c r="G655" s="228"/>
      <c r="H655" s="228"/>
      <c r="I655" s="228"/>
      <c r="J655" s="228"/>
      <c r="K655" s="228"/>
      <c r="L655" s="228"/>
      <c r="M655" s="228"/>
      <c r="N655" s="228"/>
      <c r="O655" s="228"/>
      <c r="P655" s="228"/>
      <c r="Q655" s="228"/>
      <c r="R655" s="228"/>
      <c r="S655" s="20"/>
      <c r="T655" s="44"/>
      <c r="AA655" s="45"/>
      <c r="AT655" s="6" t="s">
        <v>141</v>
      </c>
      <c r="AU655" s="6" t="s">
        <v>75</v>
      </c>
    </row>
    <row r="656" spans="2:51" s="6" customFormat="1" ht="27" customHeight="1">
      <c r="B656" s="118"/>
      <c r="E656" s="119"/>
      <c r="F656" s="274" t="s">
        <v>765</v>
      </c>
      <c r="G656" s="275"/>
      <c r="H656" s="275"/>
      <c r="I656" s="275"/>
      <c r="K656" s="119"/>
      <c r="N656" s="301"/>
      <c r="O656" s="301"/>
      <c r="P656" s="301"/>
      <c r="Q656" s="301"/>
      <c r="S656" s="118"/>
      <c r="T656" s="120"/>
      <c r="AA656" s="121"/>
      <c r="AT656" s="119" t="s">
        <v>143</v>
      </c>
      <c r="AU656" s="119" t="s">
        <v>75</v>
      </c>
      <c r="AV656" s="119" t="s">
        <v>17</v>
      </c>
      <c r="AW656" s="119" t="s">
        <v>99</v>
      </c>
      <c r="AX656" s="119" t="s">
        <v>66</v>
      </c>
      <c r="AY656" s="119" t="s">
        <v>131</v>
      </c>
    </row>
    <row r="657" spans="2:51" s="6" customFormat="1" ht="15.75" customHeight="1">
      <c r="B657" s="122"/>
      <c r="E657" s="123"/>
      <c r="F657" s="276" t="s">
        <v>766</v>
      </c>
      <c r="G657" s="277"/>
      <c r="H657" s="277"/>
      <c r="I657" s="277"/>
      <c r="K657" s="124">
        <v>3.186</v>
      </c>
      <c r="N657" s="301"/>
      <c r="O657" s="301"/>
      <c r="P657" s="301"/>
      <c r="Q657" s="301"/>
      <c r="S657" s="122"/>
      <c r="T657" s="125"/>
      <c r="AA657" s="126"/>
      <c r="AT657" s="123" t="s">
        <v>143</v>
      </c>
      <c r="AU657" s="123" t="s">
        <v>75</v>
      </c>
      <c r="AV657" s="123" t="s">
        <v>75</v>
      </c>
      <c r="AW657" s="123" t="s">
        <v>99</v>
      </c>
      <c r="AX657" s="123" t="s">
        <v>66</v>
      </c>
      <c r="AY657" s="123" t="s">
        <v>131</v>
      </c>
    </row>
    <row r="658" spans="2:51" s="6" customFormat="1" ht="15.75" customHeight="1">
      <c r="B658" s="127"/>
      <c r="E658" s="128"/>
      <c r="F658" s="278" t="s">
        <v>146</v>
      </c>
      <c r="G658" s="279"/>
      <c r="H658" s="279"/>
      <c r="I658" s="279"/>
      <c r="K658" s="129">
        <v>3.186</v>
      </c>
      <c r="N658" s="301"/>
      <c r="O658" s="301"/>
      <c r="P658" s="301"/>
      <c r="Q658" s="301"/>
      <c r="S658" s="127"/>
      <c r="T658" s="130"/>
      <c r="AA658" s="131"/>
      <c r="AT658" s="128" t="s">
        <v>143</v>
      </c>
      <c r="AU658" s="128" t="s">
        <v>75</v>
      </c>
      <c r="AV658" s="128" t="s">
        <v>137</v>
      </c>
      <c r="AW658" s="128" t="s">
        <v>99</v>
      </c>
      <c r="AX658" s="128" t="s">
        <v>66</v>
      </c>
      <c r="AY658" s="128" t="s">
        <v>131</v>
      </c>
    </row>
    <row r="659" spans="2:51" s="6" customFormat="1" ht="15.75" customHeight="1">
      <c r="B659" s="122"/>
      <c r="E659" s="123"/>
      <c r="F659" s="276" t="s">
        <v>767</v>
      </c>
      <c r="G659" s="277"/>
      <c r="H659" s="277"/>
      <c r="I659" s="277"/>
      <c r="K659" s="124">
        <v>3.25</v>
      </c>
      <c r="N659" s="301"/>
      <c r="O659" s="301"/>
      <c r="P659" s="301"/>
      <c r="Q659" s="301"/>
      <c r="S659" s="122"/>
      <c r="T659" s="125"/>
      <c r="AA659" s="126"/>
      <c r="AT659" s="123" t="s">
        <v>143</v>
      </c>
      <c r="AU659" s="123" t="s">
        <v>75</v>
      </c>
      <c r="AV659" s="123" t="s">
        <v>75</v>
      </c>
      <c r="AW659" s="123" t="s">
        <v>99</v>
      </c>
      <c r="AX659" s="123" t="s">
        <v>17</v>
      </c>
      <c r="AY659" s="123" t="s">
        <v>131</v>
      </c>
    </row>
    <row r="660" spans="2:63" s="6" customFormat="1" ht="87" customHeight="1">
      <c r="B660" s="20"/>
      <c r="C660" s="108" t="s">
        <v>768</v>
      </c>
      <c r="D660" s="108" t="s">
        <v>132</v>
      </c>
      <c r="E660" s="109" t="s">
        <v>769</v>
      </c>
      <c r="F660" s="269" t="s">
        <v>770</v>
      </c>
      <c r="G660" s="270"/>
      <c r="H660" s="270"/>
      <c r="I660" s="270"/>
      <c r="J660" s="111" t="s">
        <v>135</v>
      </c>
      <c r="K660" s="112">
        <v>1.607</v>
      </c>
      <c r="L660" s="271"/>
      <c r="M660" s="270"/>
      <c r="N660" s="299">
        <f>ROUND($L$660*$K$660,2)</f>
        <v>0</v>
      </c>
      <c r="O660" s="300"/>
      <c r="P660" s="300"/>
      <c r="Q660" s="300"/>
      <c r="R660" s="110"/>
      <c r="S660" s="20"/>
      <c r="T660" s="113"/>
      <c r="U660" s="114" t="s">
        <v>36</v>
      </c>
      <c r="X660" s="115">
        <v>0.00019</v>
      </c>
      <c r="Y660" s="115">
        <f>$X$660*$K$660</f>
        <v>0.00030533000000000003</v>
      </c>
      <c r="Z660" s="115">
        <v>0</v>
      </c>
      <c r="AA660" s="116">
        <f>$Z$660*$K$660</f>
        <v>0</v>
      </c>
      <c r="AR660" s="79" t="s">
        <v>137</v>
      </c>
      <c r="AT660" s="79" t="s">
        <v>132</v>
      </c>
      <c r="AU660" s="79" t="s">
        <v>75</v>
      </c>
      <c r="AY660" s="6" t="s">
        <v>131</v>
      </c>
      <c r="BE660" s="117">
        <f>IF($U$660="základní",$N$660,0)</f>
        <v>0</v>
      </c>
      <c r="BF660" s="117">
        <f>IF($U$660="snížená",$N$660,0)</f>
        <v>0</v>
      </c>
      <c r="BG660" s="117">
        <f>IF($U$660="zákl. přenesená",$N$660,0)</f>
        <v>0</v>
      </c>
      <c r="BH660" s="117">
        <f>IF($U$660="sníž. přenesená",$N$660,0)</f>
        <v>0</v>
      </c>
      <c r="BI660" s="117">
        <f>IF($U$660="nulová",$N$660,0)</f>
        <v>0</v>
      </c>
      <c r="BJ660" s="79" t="s">
        <v>17</v>
      </c>
      <c r="BK660" s="117">
        <f>ROUND($L$660*$K$660,2)</f>
        <v>0</v>
      </c>
    </row>
    <row r="661" spans="2:47" s="6" customFormat="1" ht="50.25" customHeight="1">
      <c r="B661" s="20"/>
      <c r="F661" s="272" t="s">
        <v>771</v>
      </c>
      <c r="G661" s="228"/>
      <c r="H661" s="228"/>
      <c r="I661" s="228"/>
      <c r="J661" s="228"/>
      <c r="K661" s="228"/>
      <c r="L661" s="228"/>
      <c r="M661" s="228"/>
      <c r="N661" s="228"/>
      <c r="O661" s="228"/>
      <c r="P661" s="228"/>
      <c r="Q661" s="228"/>
      <c r="R661" s="228"/>
      <c r="S661" s="20"/>
      <c r="T661" s="44"/>
      <c r="AA661" s="45"/>
      <c r="AT661" s="6" t="s">
        <v>139</v>
      </c>
      <c r="AU661" s="6" t="s">
        <v>75</v>
      </c>
    </row>
    <row r="662" spans="2:47" s="6" customFormat="1" ht="204" customHeight="1">
      <c r="B662" s="20"/>
      <c r="F662" s="273" t="s">
        <v>772</v>
      </c>
      <c r="G662" s="228"/>
      <c r="H662" s="228"/>
      <c r="I662" s="228"/>
      <c r="J662" s="228"/>
      <c r="K662" s="228"/>
      <c r="L662" s="228"/>
      <c r="M662" s="228"/>
      <c r="N662" s="228"/>
      <c r="O662" s="228"/>
      <c r="P662" s="228"/>
      <c r="Q662" s="228"/>
      <c r="R662" s="228"/>
      <c r="S662" s="20"/>
      <c r="T662" s="44"/>
      <c r="AA662" s="45"/>
      <c r="AT662" s="6" t="s">
        <v>141</v>
      </c>
      <c r="AU662" s="6" t="s">
        <v>75</v>
      </c>
    </row>
    <row r="663" spans="2:51" s="6" customFormat="1" ht="15.75" customHeight="1">
      <c r="B663" s="118"/>
      <c r="E663" s="119"/>
      <c r="F663" s="274" t="s">
        <v>773</v>
      </c>
      <c r="G663" s="275"/>
      <c r="H663" s="275"/>
      <c r="I663" s="275"/>
      <c r="K663" s="119"/>
      <c r="N663" s="301"/>
      <c r="O663" s="301"/>
      <c r="P663" s="301"/>
      <c r="Q663" s="301"/>
      <c r="S663" s="118"/>
      <c r="T663" s="120"/>
      <c r="AA663" s="121"/>
      <c r="AT663" s="119" t="s">
        <v>143</v>
      </c>
      <c r="AU663" s="119" t="s">
        <v>75</v>
      </c>
      <c r="AV663" s="119" t="s">
        <v>17</v>
      </c>
      <c r="AW663" s="119" t="s">
        <v>99</v>
      </c>
      <c r="AX663" s="119" t="s">
        <v>66</v>
      </c>
      <c r="AY663" s="119" t="s">
        <v>131</v>
      </c>
    </row>
    <row r="664" spans="2:51" s="6" customFormat="1" ht="15.75" customHeight="1">
      <c r="B664" s="122"/>
      <c r="E664" s="123"/>
      <c r="F664" s="276" t="s">
        <v>774</v>
      </c>
      <c r="G664" s="277"/>
      <c r="H664" s="277"/>
      <c r="I664" s="277"/>
      <c r="K664" s="124">
        <v>1.575</v>
      </c>
      <c r="N664" s="301"/>
      <c r="O664" s="301"/>
      <c r="P664" s="301"/>
      <c r="Q664" s="301"/>
      <c r="S664" s="122"/>
      <c r="T664" s="125"/>
      <c r="AA664" s="126"/>
      <c r="AT664" s="123" t="s">
        <v>143</v>
      </c>
      <c r="AU664" s="123" t="s">
        <v>75</v>
      </c>
      <c r="AV664" s="123" t="s">
        <v>75</v>
      </c>
      <c r="AW664" s="123" t="s">
        <v>99</v>
      </c>
      <c r="AX664" s="123" t="s">
        <v>66</v>
      </c>
      <c r="AY664" s="123" t="s">
        <v>131</v>
      </c>
    </row>
    <row r="665" spans="2:51" s="6" customFormat="1" ht="15.75" customHeight="1">
      <c r="B665" s="127"/>
      <c r="E665" s="128"/>
      <c r="F665" s="278" t="s">
        <v>146</v>
      </c>
      <c r="G665" s="279"/>
      <c r="H665" s="279"/>
      <c r="I665" s="279"/>
      <c r="K665" s="129">
        <v>1.575</v>
      </c>
      <c r="N665" s="301"/>
      <c r="O665" s="301"/>
      <c r="P665" s="301"/>
      <c r="Q665" s="301"/>
      <c r="S665" s="127"/>
      <c r="T665" s="130"/>
      <c r="AA665" s="131"/>
      <c r="AT665" s="128" t="s">
        <v>143</v>
      </c>
      <c r="AU665" s="128" t="s">
        <v>75</v>
      </c>
      <c r="AV665" s="128" t="s">
        <v>137</v>
      </c>
      <c r="AW665" s="128" t="s">
        <v>99</v>
      </c>
      <c r="AX665" s="128" t="s">
        <v>66</v>
      </c>
      <c r="AY665" s="128" t="s">
        <v>131</v>
      </c>
    </row>
    <row r="666" spans="2:51" s="6" customFormat="1" ht="15.75" customHeight="1">
      <c r="B666" s="122"/>
      <c r="E666" s="123"/>
      <c r="F666" s="276" t="s">
        <v>775</v>
      </c>
      <c r="G666" s="277"/>
      <c r="H666" s="277"/>
      <c r="I666" s="277"/>
      <c r="K666" s="124">
        <v>1.607</v>
      </c>
      <c r="N666" s="301"/>
      <c r="O666" s="301"/>
      <c r="P666" s="301"/>
      <c r="Q666" s="301"/>
      <c r="S666" s="122"/>
      <c r="T666" s="125"/>
      <c r="AA666" s="126"/>
      <c r="AT666" s="123" t="s">
        <v>143</v>
      </c>
      <c r="AU666" s="123" t="s">
        <v>75</v>
      </c>
      <c r="AV666" s="123" t="s">
        <v>75</v>
      </c>
      <c r="AW666" s="123" t="s">
        <v>99</v>
      </c>
      <c r="AX666" s="123" t="s">
        <v>17</v>
      </c>
      <c r="AY666" s="123" t="s">
        <v>131</v>
      </c>
    </row>
    <row r="667" spans="2:63" s="6" customFormat="1" ht="87" customHeight="1">
      <c r="B667" s="20"/>
      <c r="C667" s="108" t="s">
        <v>776</v>
      </c>
      <c r="D667" s="108" t="s">
        <v>132</v>
      </c>
      <c r="E667" s="109" t="s">
        <v>777</v>
      </c>
      <c r="F667" s="269" t="s">
        <v>778</v>
      </c>
      <c r="G667" s="270"/>
      <c r="H667" s="270"/>
      <c r="I667" s="270"/>
      <c r="J667" s="111" t="s">
        <v>135</v>
      </c>
      <c r="K667" s="112">
        <v>10.477</v>
      </c>
      <c r="L667" s="271"/>
      <c r="M667" s="270"/>
      <c r="N667" s="299">
        <f>ROUND($L$667*$K$667,2)</f>
        <v>0</v>
      </c>
      <c r="O667" s="300"/>
      <c r="P667" s="300"/>
      <c r="Q667" s="300"/>
      <c r="R667" s="110"/>
      <c r="S667" s="20"/>
      <c r="T667" s="113"/>
      <c r="U667" s="114" t="s">
        <v>36</v>
      </c>
      <c r="X667" s="115">
        <v>0.00019</v>
      </c>
      <c r="Y667" s="115">
        <f>$X$667*$K$667</f>
        <v>0.00199063</v>
      </c>
      <c r="Z667" s="115">
        <v>0</v>
      </c>
      <c r="AA667" s="116">
        <f>$Z$667*$K$667</f>
        <v>0</v>
      </c>
      <c r="AR667" s="79" t="s">
        <v>137</v>
      </c>
      <c r="AT667" s="79" t="s">
        <v>132</v>
      </c>
      <c r="AU667" s="79" t="s">
        <v>75</v>
      </c>
      <c r="AY667" s="6" t="s">
        <v>131</v>
      </c>
      <c r="BE667" s="117">
        <f>IF($U$667="základní",$N$667,0)</f>
        <v>0</v>
      </c>
      <c r="BF667" s="117">
        <f>IF($U$667="snížená",$N$667,0)</f>
        <v>0</v>
      </c>
      <c r="BG667" s="117">
        <f>IF($U$667="zákl. přenesená",$N$667,0)</f>
        <v>0</v>
      </c>
      <c r="BH667" s="117">
        <f>IF($U$667="sníž. přenesená",$N$667,0)</f>
        <v>0</v>
      </c>
      <c r="BI667" s="117">
        <f>IF($U$667="nulová",$N$667,0)</f>
        <v>0</v>
      </c>
      <c r="BJ667" s="79" t="s">
        <v>17</v>
      </c>
      <c r="BK667" s="117">
        <f>ROUND($L$667*$K$667,2)</f>
        <v>0</v>
      </c>
    </row>
    <row r="668" spans="2:47" s="6" customFormat="1" ht="50.25" customHeight="1">
      <c r="B668" s="20"/>
      <c r="F668" s="272" t="s">
        <v>779</v>
      </c>
      <c r="G668" s="228"/>
      <c r="H668" s="228"/>
      <c r="I668" s="228"/>
      <c r="J668" s="228"/>
      <c r="K668" s="228"/>
      <c r="L668" s="228"/>
      <c r="M668" s="228"/>
      <c r="N668" s="228"/>
      <c r="O668" s="228"/>
      <c r="P668" s="228"/>
      <c r="Q668" s="228"/>
      <c r="R668" s="228"/>
      <c r="S668" s="20"/>
      <c r="T668" s="44"/>
      <c r="AA668" s="45"/>
      <c r="AT668" s="6" t="s">
        <v>139</v>
      </c>
      <c r="AU668" s="6" t="s">
        <v>75</v>
      </c>
    </row>
    <row r="669" spans="2:47" s="6" customFormat="1" ht="204" customHeight="1">
      <c r="B669" s="20"/>
      <c r="F669" s="273" t="s">
        <v>780</v>
      </c>
      <c r="G669" s="228"/>
      <c r="H669" s="228"/>
      <c r="I669" s="228"/>
      <c r="J669" s="228"/>
      <c r="K669" s="228"/>
      <c r="L669" s="228"/>
      <c r="M669" s="228"/>
      <c r="N669" s="228"/>
      <c r="O669" s="228"/>
      <c r="P669" s="228"/>
      <c r="Q669" s="228"/>
      <c r="R669" s="228"/>
      <c r="S669" s="20"/>
      <c r="T669" s="44"/>
      <c r="AA669" s="45"/>
      <c r="AT669" s="6" t="s">
        <v>141</v>
      </c>
      <c r="AU669" s="6" t="s">
        <v>75</v>
      </c>
    </row>
    <row r="670" spans="2:51" s="6" customFormat="1" ht="15.75" customHeight="1">
      <c r="B670" s="118"/>
      <c r="E670" s="119"/>
      <c r="F670" s="274" t="s">
        <v>781</v>
      </c>
      <c r="G670" s="275"/>
      <c r="H670" s="275"/>
      <c r="I670" s="275"/>
      <c r="K670" s="119"/>
      <c r="N670" s="301"/>
      <c r="O670" s="301"/>
      <c r="P670" s="301"/>
      <c r="Q670" s="301"/>
      <c r="S670" s="118"/>
      <c r="T670" s="120"/>
      <c r="AA670" s="121"/>
      <c r="AT670" s="119" t="s">
        <v>143</v>
      </c>
      <c r="AU670" s="119" t="s">
        <v>75</v>
      </c>
      <c r="AV670" s="119" t="s">
        <v>17</v>
      </c>
      <c r="AW670" s="119" t="s">
        <v>99</v>
      </c>
      <c r="AX670" s="119" t="s">
        <v>66</v>
      </c>
      <c r="AY670" s="119" t="s">
        <v>131</v>
      </c>
    </row>
    <row r="671" spans="2:51" s="6" customFormat="1" ht="15.75" customHeight="1">
      <c r="B671" s="122"/>
      <c r="E671" s="123"/>
      <c r="F671" s="276" t="s">
        <v>782</v>
      </c>
      <c r="G671" s="277"/>
      <c r="H671" s="277"/>
      <c r="I671" s="277"/>
      <c r="K671" s="124">
        <v>10.272</v>
      </c>
      <c r="N671" s="301"/>
      <c r="O671" s="301"/>
      <c r="P671" s="301"/>
      <c r="Q671" s="301"/>
      <c r="S671" s="122"/>
      <c r="T671" s="125"/>
      <c r="AA671" s="126"/>
      <c r="AT671" s="123" t="s">
        <v>143</v>
      </c>
      <c r="AU671" s="123" t="s">
        <v>75</v>
      </c>
      <c r="AV671" s="123" t="s">
        <v>75</v>
      </c>
      <c r="AW671" s="123" t="s">
        <v>99</v>
      </c>
      <c r="AX671" s="123" t="s">
        <v>66</v>
      </c>
      <c r="AY671" s="123" t="s">
        <v>131</v>
      </c>
    </row>
    <row r="672" spans="2:51" s="6" customFormat="1" ht="15.75" customHeight="1">
      <c r="B672" s="127"/>
      <c r="E672" s="128"/>
      <c r="F672" s="278" t="s">
        <v>146</v>
      </c>
      <c r="G672" s="279"/>
      <c r="H672" s="279"/>
      <c r="I672" s="279"/>
      <c r="K672" s="129">
        <v>10.272</v>
      </c>
      <c r="N672" s="301"/>
      <c r="O672" s="301"/>
      <c r="P672" s="301"/>
      <c r="Q672" s="301"/>
      <c r="S672" s="127"/>
      <c r="T672" s="130"/>
      <c r="AA672" s="131"/>
      <c r="AT672" s="128" t="s">
        <v>143</v>
      </c>
      <c r="AU672" s="128" t="s">
        <v>75</v>
      </c>
      <c r="AV672" s="128" t="s">
        <v>137</v>
      </c>
      <c r="AW672" s="128" t="s">
        <v>99</v>
      </c>
      <c r="AX672" s="128" t="s">
        <v>66</v>
      </c>
      <c r="AY672" s="128" t="s">
        <v>131</v>
      </c>
    </row>
    <row r="673" spans="2:51" s="6" customFormat="1" ht="15.75" customHeight="1">
      <c r="B673" s="122"/>
      <c r="E673" s="123"/>
      <c r="F673" s="276" t="s">
        <v>783</v>
      </c>
      <c r="G673" s="277"/>
      <c r="H673" s="277"/>
      <c r="I673" s="277"/>
      <c r="K673" s="124">
        <v>10.477</v>
      </c>
      <c r="N673" s="301"/>
      <c r="O673" s="301"/>
      <c r="P673" s="301"/>
      <c r="Q673" s="301"/>
      <c r="S673" s="122"/>
      <c r="T673" s="125"/>
      <c r="AA673" s="126"/>
      <c r="AT673" s="123" t="s">
        <v>143</v>
      </c>
      <c r="AU673" s="123" t="s">
        <v>75</v>
      </c>
      <c r="AV673" s="123" t="s">
        <v>75</v>
      </c>
      <c r="AW673" s="123" t="s">
        <v>99</v>
      </c>
      <c r="AX673" s="123" t="s">
        <v>17</v>
      </c>
      <c r="AY673" s="123" t="s">
        <v>131</v>
      </c>
    </row>
    <row r="674" spans="2:63" s="6" customFormat="1" ht="87" customHeight="1">
      <c r="B674" s="20"/>
      <c r="C674" s="108" t="s">
        <v>784</v>
      </c>
      <c r="D674" s="108" t="s">
        <v>132</v>
      </c>
      <c r="E674" s="109" t="s">
        <v>785</v>
      </c>
      <c r="F674" s="269" t="s">
        <v>786</v>
      </c>
      <c r="G674" s="270"/>
      <c r="H674" s="270"/>
      <c r="I674" s="270"/>
      <c r="J674" s="111" t="s">
        <v>135</v>
      </c>
      <c r="K674" s="112">
        <v>61.598</v>
      </c>
      <c r="L674" s="271"/>
      <c r="M674" s="270"/>
      <c r="N674" s="299">
        <f>ROUND($L$674*$K$674,2)</f>
        <v>0</v>
      </c>
      <c r="O674" s="300"/>
      <c r="P674" s="300"/>
      <c r="Q674" s="300"/>
      <c r="R674" s="110"/>
      <c r="S674" s="20"/>
      <c r="T674" s="113"/>
      <c r="U674" s="114" t="s">
        <v>36</v>
      </c>
      <c r="X674" s="115">
        <v>0.00019</v>
      </c>
      <c r="Y674" s="115">
        <f>$X$674*$K$674</f>
        <v>0.01170362</v>
      </c>
      <c r="Z674" s="115">
        <v>0</v>
      </c>
      <c r="AA674" s="116">
        <f>$Z$674*$K$674</f>
        <v>0</v>
      </c>
      <c r="AR674" s="79" t="s">
        <v>137</v>
      </c>
      <c r="AT674" s="79" t="s">
        <v>132</v>
      </c>
      <c r="AU674" s="79" t="s">
        <v>75</v>
      </c>
      <c r="AY674" s="6" t="s">
        <v>131</v>
      </c>
      <c r="BE674" s="117">
        <f>IF($U$674="základní",$N$674,0)</f>
        <v>0</v>
      </c>
      <c r="BF674" s="117">
        <f>IF($U$674="snížená",$N$674,0)</f>
        <v>0</v>
      </c>
      <c r="BG674" s="117">
        <f>IF($U$674="zákl. přenesená",$N$674,0)</f>
        <v>0</v>
      </c>
      <c r="BH674" s="117">
        <f>IF($U$674="sníž. přenesená",$N$674,0)</f>
        <v>0</v>
      </c>
      <c r="BI674" s="117">
        <f>IF($U$674="nulová",$N$674,0)</f>
        <v>0</v>
      </c>
      <c r="BJ674" s="79" t="s">
        <v>17</v>
      </c>
      <c r="BK674" s="117">
        <f>ROUND($L$674*$K$674,2)</f>
        <v>0</v>
      </c>
    </row>
    <row r="675" spans="2:47" s="6" customFormat="1" ht="50.25" customHeight="1">
      <c r="B675" s="20"/>
      <c r="F675" s="272" t="s">
        <v>787</v>
      </c>
      <c r="G675" s="228"/>
      <c r="H675" s="228"/>
      <c r="I675" s="228"/>
      <c r="J675" s="228"/>
      <c r="K675" s="228"/>
      <c r="L675" s="228"/>
      <c r="M675" s="228"/>
      <c r="N675" s="228"/>
      <c r="O675" s="228"/>
      <c r="P675" s="228"/>
      <c r="Q675" s="228"/>
      <c r="R675" s="228"/>
      <c r="S675" s="20"/>
      <c r="T675" s="44"/>
      <c r="AA675" s="45"/>
      <c r="AT675" s="6" t="s">
        <v>139</v>
      </c>
      <c r="AU675" s="6" t="s">
        <v>75</v>
      </c>
    </row>
    <row r="676" spans="2:47" s="6" customFormat="1" ht="251.25" customHeight="1">
      <c r="B676" s="20"/>
      <c r="F676" s="273" t="s">
        <v>788</v>
      </c>
      <c r="G676" s="228"/>
      <c r="H676" s="228"/>
      <c r="I676" s="228"/>
      <c r="J676" s="228"/>
      <c r="K676" s="228"/>
      <c r="L676" s="228"/>
      <c r="M676" s="228"/>
      <c r="N676" s="228"/>
      <c r="O676" s="228"/>
      <c r="P676" s="228"/>
      <c r="Q676" s="228"/>
      <c r="R676" s="228"/>
      <c r="S676" s="20"/>
      <c r="T676" s="44"/>
      <c r="AA676" s="45"/>
      <c r="AT676" s="6" t="s">
        <v>141</v>
      </c>
      <c r="AU676" s="6" t="s">
        <v>75</v>
      </c>
    </row>
    <row r="677" spans="2:51" s="6" customFormat="1" ht="15.75" customHeight="1">
      <c r="B677" s="118"/>
      <c r="E677" s="119"/>
      <c r="F677" s="274" t="s">
        <v>789</v>
      </c>
      <c r="G677" s="275"/>
      <c r="H677" s="275"/>
      <c r="I677" s="275"/>
      <c r="K677" s="119"/>
      <c r="N677" s="301"/>
      <c r="O677" s="301"/>
      <c r="P677" s="301"/>
      <c r="Q677" s="301"/>
      <c r="S677" s="118"/>
      <c r="T677" s="120"/>
      <c r="AA677" s="121"/>
      <c r="AT677" s="119" t="s">
        <v>143</v>
      </c>
      <c r="AU677" s="119" t="s">
        <v>75</v>
      </c>
      <c r="AV677" s="119" t="s">
        <v>17</v>
      </c>
      <c r="AW677" s="119" t="s">
        <v>99</v>
      </c>
      <c r="AX677" s="119" t="s">
        <v>66</v>
      </c>
      <c r="AY677" s="119" t="s">
        <v>131</v>
      </c>
    </row>
    <row r="678" spans="2:51" s="6" customFormat="1" ht="15.75" customHeight="1">
      <c r="B678" s="122"/>
      <c r="E678" s="123"/>
      <c r="F678" s="276" t="s">
        <v>790</v>
      </c>
      <c r="G678" s="277"/>
      <c r="H678" s="277"/>
      <c r="I678" s="277"/>
      <c r="K678" s="124">
        <v>60.39</v>
      </c>
      <c r="N678" s="301"/>
      <c r="O678" s="301"/>
      <c r="P678" s="301"/>
      <c r="Q678" s="301"/>
      <c r="S678" s="122"/>
      <c r="T678" s="125"/>
      <c r="AA678" s="126"/>
      <c r="AT678" s="123" t="s">
        <v>143</v>
      </c>
      <c r="AU678" s="123" t="s">
        <v>75</v>
      </c>
      <c r="AV678" s="123" t="s">
        <v>75</v>
      </c>
      <c r="AW678" s="123" t="s">
        <v>99</v>
      </c>
      <c r="AX678" s="123" t="s">
        <v>66</v>
      </c>
      <c r="AY678" s="123" t="s">
        <v>131</v>
      </c>
    </row>
    <row r="679" spans="2:51" s="6" customFormat="1" ht="15.75" customHeight="1">
      <c r="B679" s="127"/>
      <c r="E679" s="128"/>
      <c r="F679" s="278" t="s">
        <v>146</v>
      </c>
      <c r="G679" s="279"/>
      <c r="H679" s="279"/>
      <c r="I679" s="279"/>
      <c r="K679" s="129">
        <v>60.39</v>
      </c>
      <c r="N679" s="301"/>
      <c r="O679" s="301"/>
      <c r="P679" s="301"/>
      <c r="Q679" s="301"/>
      <c r="S679" s="127"/>
      <c r="T679" s="130"/>
      <c r="AA679" s="131"/>
      <c r="AT679" s="128" t="s">
        <v>143</v>
      </c>
      <c r="AU679" s="128" t="s">
        <v>75</v>
      </c>
      <c r="AV679" s="128" t="s">
        <v>137</v>
      </c>
      <c r="AW679" s="128" t="s">
        <v>99</v>
      </c>
      <c r="AX679" s="128" t="s">
        <v>66</v>
      </c>
      <c r="AY679" s="128" t="s">
        <v>131</v>
      </c>
    </row>
    <row r="680" spans="2:51" s="6" customFormat="1" ht="15.75" customHeight="1">
      <c r="B680" s="122"/>
      <c r="E680" s="123"/>
      <c r="F680" s="276" t="s">
        <v>791</v>
      </c>
      <c r="G680" s="277"/>
      <c r="H680" s="277"/>
      <c r="I680" s="277"/>
      <c r="K680" s="124">
        <v>61.598</v>
      </c>
      <c r="N680" s="301"/>
      <c r="O680" s="301"/>
      <c r="P680" s="301"/>
      <c r="Q680" s="301"/>
      <c r="S680" s="122"/>
      <c r="T680" s="125"/>
      <c r="AA680" s="126"/>
      <c r="AT680" s="123" t="s">
        <v>143</v>
      </c>
      <c r="AU680" s="123" t="s">
        <v>75</v>
      </c>
      <c r="AV680" s="123" t="s">
        <v>75</v>
      </c>
      <c r="AW680" s="123" t="s">
        <v>99</v>
      </c>
      <c r="AX680" s="123" t="s">
        <v>17</v>
      </c>
      <c r="AY680" s="123" t="s">
        <v>131</v>
      </c>
    </row>
    <row r="681" spans="2:63" s="6" customFormat="1" ht="99" customHeight="1">
      <c r="B681" s="20"/>
      <c r="C681" s="108" t="s">
        <v>792</v>
      </c>
      <c r="D681" s="108" t="s">
        <v>132</v>
      </c>
      <c r="E681" s="109" t="s">
        <v>793</v>
      </c>
      <c r="F681" s="269" t="s">
        <v>794</v>
      </c>
      <c r="G681" s="270"/>
      <c r="H681" s="270"/>
      <c r="I681" s="270"/>
      <c r="J681" s="111" t="s">
        <v>135</v>
      </c>
      <c r="K681" s="112">
        <v>8.873</v>
      </c>
      <c r="L681" s="271"/>
      <c r="M681" s="270"/>
      <c r="N681" s="299">
        <f>ROUND($L$681*$K$681,2)</f>
        <v>0</v>
      </c>
      <c r="O681" s="300"/>
      <c r="P681" s="300"/>
      <c r="Q681" s="300"/>
      <c r="R681" s="110"/>
      <c r="S681" s="20"/>
      <c r="T681" s="113"/>
      <c r="U681" s="114" t="s">
        <v>36</v>
      </c>
      <c r="X681" s="115">
        <v>0.00019</v>
      </c>
      <c r="Y681" s="115">
        <f>$X$681*$K$681</f>
        <v>0.00168587</v>
      </c>
      <c r="Z681" s="115">
        <v>0</v>
      </c>
      <c r="AA681" s="116">
        <f>$Z$681*$K$681</f>
        <v>0</v>
      </c>
      <c r="AR681" s="79" t="s">
        <v>137</v>
      </c>
      <c r="AT681" s="79" t="s">
        <v>132</v>
      </c>
      <c r="AU681" s="79" t="s">
        <v>75</v>
      </c>
      <c r="AY681" s="6" t="s">
        <v>131</v>
      </c>
      <c r="BE681" s="117">
        <f>IF($U$681="základní",$N$681,0)</f>
        <v>0</v>
      </c>
      <c r="BF681" s="117">
        <f>IF($U$681="snížená",$N$681,0)</f>
        <v>0</v>
      </c>
      <c r="BG681" s="117">
        <f>IF($U$681="zákl. přenesená",$N$681,0)</f>
        <v>0</v>
      </c>
      <c r="BH681" s="117">
        <f>IF($U$681="sníž. přenesená",$N$681,0)</f>
        <v>0</v>
      </c>
      <c r="BI681" s="117">
        <f>IF($U$681="nulová",$N$681,0)</f>
        <v>0</v>
      </c>
      <c r="BJ681" s="79" t="s">
        <v>17</v>
      </c>
      <c r="BK681" s="117">
        <f>ROUND($L$681*$K$681,2)</f>
        <v>0</v>
      </c>
    </row>
    <row r="682" spans="2:47" s="6" customFormat="1" ht="50.25" customHeight="1">
      <c r="B682" s="20"/>
      <c r="F682" s="272" t="s">
        <v>795</v>
      </c>
      <c r="G682" s="228"/>
      <c r="H682" s="228"/>
      <c r="I682" s="228"/>
      <c r="J682" s="228"/>
      <c r="K682" s="228"/>
      <c r="L682" s="228"/>
      <c r="M682" s="228"/>
      <c r="N682" s="228"/>
      <c r="O682" s="228"/>
      <c r="P682" s="228"/>
      <c r="Q682" s="228"/>
      <c r="R682" s="228"/>
      <c r="S682" s="20"/>
      <c r="T682" s="44"/>
      <c r="AA682" s="45"/>
      <c r="AT682" s="6" t="s">
        <v>139</v>
      </c>
      <c r="AU682" s="6" t="s">
        <v>75</v>
      </c>
    </row>
    <row r="683" spans="2:47" s="6" customFormat="1" ht="216" customHeight="1">
      <c r="B683" s="20"/>
      <c r="F683" s="273" t="s">
        <v>796</v>
      </c>
      <c r="G683" s="228"/>
      <c r="H683" s="228"/>
      <c r="I683" s="228"/>
      <c r="J683" s="228"/>
      <c r="K683" s="228"/>
      <c r="L683" s="228"/>
      <c r="M683" s="228"/>
      <c r="N683" s="228"/>
      <c r="O683" s="228"/>
      <c r="P683" s="228"/>
      <c r="Q683" s="228"/>
      <c r="R683" s="228"/>
      <c r="S683" s="20"/>
      <c r="T683" s="44"/>
      <c r="AA683" s="45"/>
      <c r="AT683" s="6" t="s">
        <v>141</v>
      </c>
      <c r="AU683" s="6" t="s">
        <v>75</v>
      </c>
    </row>
    <row r="684" spans="2:51" s="6" customFormat="1" ht="27" customHeight="1">
      <c r="B684" s="118"/>
      <c r="E684" s="119"/>
      <c r="F684" s="274" t="s">
        <v>642</v>
      </c>
      <c r="G684" s="275"/>
      <c r="H684" s="275"/>
      <c r="I684" s="275"/>
      <c r="K684" s="119"/>
      <c r="N684" s="301"/>
      <c r="O684" s="301"/>
      <c r="P684" s="301"/>
      <c r="Q684" s="301"/>
      <c r="S684" s="118"/>
      <c r="T684" s="120"/>
      <c r="AA684" s="121"/>
      <c r="AT684" s="119" t="s">
        <v>143</v>
      </c>
      <c r="AU684" s="119" t="s">
        <v>75</v>
      </c>
      <c r="AV684" s="119" t="s">
        <v>17</v>
      </c>
      <c r="AW684" s="119" t="s">
        <v>99</v>
      </c>
      <c r="AX684" s="119" t="s">
        <v>66</v>
      </c>
      <c r="AY684" s="119" t="s">
        <v>131</v>
      </c>
    </row>
    <row r="685" spans="2:51" s="6" customFormat="1" ht="15.75" customHeight="1">
      <c r="B685" s="122"/>
      <c r="E685" s="123"/>
      <c r="F685" s="276" t="s">
        <v>797</v>
      </c>
      <c r="G685" s="277"/>
      <c r="H685" s="277"/>
      <c r="I685" s="277"/>
      <c r="K685" s="124">
        <v>1.793</v>
      </c>
      <c r="N685" s="301"/>
      <c r="O685" s="301"/>
      <c r="P685" s="301"/>
      <c r="Q685" s="301"/>
      <c r="S685" s="122"/>
      <c r="T685" s="125"/>
      <c r="AA685" s="126"/>
      <c r="AT685" s="123" t="s">
        <v>143</v>
      </c>
      <c r="AU685" s="123" t="s">
        <v>75</v>
      </c>
      <c r="AV685" s="123" t="s">
        <v>75</v>
      </c>
      <c r="AW685" s="123" t="s">
        <v>99</v>
      </c>
      <c r="AX685" s="123" t="s">
        <v>66</v>
      </c>
      <c r="AY685" s="123" t="s">
        <v>131</v>
      </c>
    </row>
    <row r="686" spans="2:51" s="6" customFormat="1" ht="15.75" customHeight="1">
      <c r="B686" s="122"/>
      <c r="E686" s="123"/>
      <c r="F686" s="276" t="s">
        <v>798</v>
      </c>
      <c r="G686" s="277"/>
      <c r="H686" s="277"/>
      <c r="I686" s="277"/>
      <c r="K686" s="124">
        <v>2.226</v>
      </c>
      <c r="N686" s="301"/>
      <c r="O686" s="301"/>
      <c r="P686" s="301"/>
      <c r="Q686" s="301"/>
      <c r="S686" s="122"/>
      <c r="T686" s="125"/>
      <c r="AA686" s="126"/>
      <c r="AT686" s="123" t="s">
        <v>143</v>
      </c>
      <c r="AU686" s="123" t="s">
        <v>75</v>
      </c>
      <c r="AV686" s="123" t="s">
        <v>75</v>
      </c>
      <c r="AW686" s="123" t="s">
        <v>99</v>
      </c>
      <c r="AX686" s="123" t="s">
        <v>66</v>
      </c>
      <c r="AY686" s="123" t="s">
        <v>131</v>
      </c>
    </row>
    <row r="687" spans="2:51" s="6" customFormat="1" ht="15.75" customHeight="1">
      <c r="B687" s="122"/>
      <c r="E687" s="123"/>
      <c r="F687" s="276" t="s">
        <v>799</v>
      </c>
      <c r="G687" s="277"/>
      <c r="H687" s="277"/>
      <c r="I687" s="277"/>
      <c r="K687" s="124">
        <v>4.68</v>
      </c>
      <c r="N687" s="301"/>
      <c r="O687" s="301"/>
      <c r="P687" s="301"/>
      <c r="Q687" s="301"/>
      <c r="S687" s="122"/>
      <c r="T687" s="125"/>
      <c r="AA687" s="126"/>
      <c r="AT687" s="123" t="s">
        <v>143</v>
      </c>
      <c r="AU687" s="123" t="s">
        <v>75</v>
      </c>
      <c r="AV687" s="123" t="s">
        <v>75</v>
      </c>
      <c r="AW687" s="123" t="s">
        <v>99</v>
      </c>
      <c r="AX687" s="123" t="s">
        <v>66</v>
      </c>
      <c r="AY687" s="123" t="s">
        <v>131</v>
      </c>
    </row>
    <row r="688" spans="2:51" s="6" customFormat="1" ht="15.75" customHeight="1">
      <c r="B688" s="127"/>
      <c r="E688" s="128"/>
      <c r="F688" s="278" t="s">
        <v>146</v>
      </c>
      <c r="G688" s="279"/>
      <c r="H688" s="279"/>
      <c r="I688" s="279"/>
      <c r="K688" s="129">
        <v>8.699</v>
      </c>
      <c r="N688" s="301"/>
      <c r="O688" s="301"/>
      <c r="P688" s="301"/>
      <c r="Q688" s="301"/>
      <c r="S688" s="127"/>
      <c r="T688" s="130"/>
      <c r="AA688" s="131"/>
      <c r="AT688" s="128" t="s">
        <v>143</v>
      </c>
      <c r="AU688" s="128" t="s">
        <v>75</v>
      </c>
      <c r="AV688" s="128" t="s">
        <v>137</v>
      </c>
      <c r="AW688" s="128" t="s">
        <v>99</v>
      </c>
      <c r="AX688" s="128" t="s">
        <v>66</v>
      </c>
      <c r="AY688" s="128" t="s">
        <v>131</v>
      </c>
    </row>
    <row r="689" spans="2:51" s="6" customFormat="1" ht="15.75" customHeight="1">
      <c r="B689" s="122"/>
      <c r="E689" s="123"/>
      <c r="F689" s="276" t="s">
        <v>800</v>
      </c>
      <c r="G689" s="277"/>
      <c r="H689" s="277"/>
      <c r="I689" s="277"/>
      <c r="K689" s="124">
        <v>8.873</v>
      </c>
      <c r="N689" s="301"/>
      <c r="O689" s="301"/>
      <c r="P689" s="301"/>
      <c r="Q689" s="301"/>
      <c r="S689" s="122"/>
      <c r="T689" s="125"/>
      <c r="AA689" s="126"/>
      <c r="AT689" s="123" t="s">
        <v>143</v>
      </c>
      <c r="AU689" s="123" t="s">
        <v>75</v>
      </c>
      <c r="AV689" s="123" t="s">
        <v>75</v>
      </c>
      <c r="AW689" s="123" t="s">
        <v>99</v>
      </c>
      <c r="AX689" s="123" t="s">
        <v>17</v>
      </c>
      <c r="AY689" s="123" t="s">
        <v>131</v>
      </c>
    </row>
    <row r="690" spans="2:63" s="6" customFormat="1" ht="99" customHeight="1">
      <c r="B690" s="20"/>
      <c r="C690" s="108" t="s">
        <v>801</v>
      </c>
      <c r="D690" s="108" t="s">
        <v>132</v>
      </c>
      <c r="E690" s="109" t="s">
        <v>802</v>
      </c>
      <c r="F690" s="269" t="s">
        <v>803</v>
      </c>
      <c r="G690" s="270"/>
      <c r="H690" s="270"/>
      <c r="I690" s="270"/>
      <c r="J690" s="111" t="s">
        <v>135</v>
      </c>
      <c r="K690" s="112">
        <v>6.522</v>
      </c>
      <c r="L690" s="271"/>
      <c r="M690" s="270"/>
      <c r="N690" s="299">
        <f>ROUND($L$690*$K$690,2)</f>
        <v>0</v>
      </c>
      <c r="O690" s="300"/>
      <c r="P690" s="300"/>
      <c r="Q690" s="300"/>
      <c r="R690" s="110"/>
      <c r="S690" s="20"/>
      <c r="T690" s="113"/>
      <c r="U690" s="114" t="s">
        <v>36</v>
      </c>
      <c r="X690" s="115">
        <v>0.00019</v>
      </c>
      <c r="Y690" s="115">
        <f>$X$690*$K$690</f>
        <v>0.00123918</v>
      </c>
      <c r="Z690" s="115">
        <v>0</v>
      </c>
      <c r="AA690" s="116">
        <f>$Z$690*$K$690</f>
        <v>0</v>
      </c>
      <c r="AR690" s="79" t="s">
        <v>137</v>
      </c>
      <c r="AT690" s="79" t="s">
        <v>132</v>
      </c>
      <c r="AU690" s="79" t="s">
        <v>75</v>
      </c>
      <c r="AY690" s="6" t="s">
        <v>131</v>
      </c>
      <c r="BE690" s="117">
        <f>IF($U$690="základní",$N$690,0)</f>
        <v>0</v>
      </c>
      <c r="BF690" s="117">
        <f>IF($U$690="snížená",$N$690,0)</f>
        <v>0</v>
      </c>
      <c r="BG690" s="117">
        <f>IF($U$690="zákl. přenesená",$N$690,0)</f>
        <v>0</v>
      </c>
      <c r="BH690" s="117">
        <f>IF($U$690="sníž. přenesená",$N$690,0)</f>
        <v>0</v>
      </c>
      <c r="BI690" s="117">
        <f>IF($U$690="nulová",$N$690,0)</f>
        <v>0</v>
      </c>
      <c r="BJ690" s="79" t="s">
        <v>17</v>
      </c>
      <c r="BK690" s="117">
        <f>ROUND($L$690*$K$690,2)</f>
        <v>0</v>
      </c>
    </row>
    <row r="691" spans="2:47" s="6" customFormat="1" ht="50.25" customHeight="1">
      <c r="B691" s="20"/>
      <c r="F691" s="272" t="s">
        <v>804</v>
      </c>
      <c r="G691" s="228"/>
      <c r="H691" s="228"/>
      <c r="I691" s="228"/>
      <c r="J691" s="228"/>
      <c r="K691" s="228"/>
      <c r="L691" s="228"/>
      <c r="M691" s="228"/>
      <c r="N691" s="228"/>
      <c r="O691" s="228"/>
      <c r="P691" s="228"/>
      <c r="Q691" s="228"/>
      <c r="R691" s="228"/>
      <c r="S691" s="20"/>
      <c r="T691" s="44"/>
      <c r="AA691" s="45"/>
      <c r="AT691" s="6" t="s">
        <v>139</v>
      </c>
      <c r="AU691" s="6" t="s">
        <v>75</v>
      </c>
    </row>
    <row r="692" spans="2:47" s="6" customFormat="1" ht="239.25" customHeight="1">
      <c r="B692" s="20"/>
      <c r="F692" s="273" t="s">
        <v>805</v>
      </c>
      <c r="G692" s="228"/>
      <c r="H692" s="228"/>
      <c r="I692" s="228"/>
      <c r="J692" s="228"/>
      <c r="K692" s="228"/>
      <c r="L692" s="228"/>
      <c r="M692" s="228"/>
      <c r="N692" s="228"/>
      <c r="O692" s="228"/>
      <c r="P692" s="228"/>
      <c r="Q692" s="228"/>
      <c r="R692" s="228"/>
      <c r="S692" s="20"/>
      <c r="T692" s="44"/>
      <c r="AA692" s="45"/>
      <c r="AT692" s="6" t="s">
        <v>141</v>
      </c>
      <c r="AU692" s="6" t="s">
        <v>75</v>
      </c>
    </row>
    <row r="693" spans="2:51" s="6" customFormat="1" ht="15.75" customHeight="1">
      <c r="B693" s="118"/>
      <c r="E693" s="119"/>
      <c r="F693" s="274" t="s">
        <v>806</v>
      </c>
      <c r="G693" s="275"/>
      <c r="H693" s="275"/>
      <c r="I693" s="275"/>
      <c r="K693" s="119"/>
      <c r="N693" s="301"/>
      <c r="O693" s="301"/>
      <c r="P693" s="301"/>
      <c r="Q693" s="301"/>
      <c r="S693" s="118"/>
      <c r="T693" s="120"/>
      <c r="AA693" s="121"/>
      <c r="AT693" s="119" t="s">
        <v>143</v>
      </c>
      <c r="AU693" s="119" t="s">
        <v>75</v>
      </c>
      <c r="AV693" s="119" t="s">
        <v>17</v>
      </c>
      <c r="AW693" s="119" t="s">
        <v>99</v>
      </c>
      <c r="AX693" s="119" t="s">
        <v>66</v>
      </c>
      <c r="AY693" s="119" t="s">
        <v>131</v>
      </c>
    </row>
    <row r="694" spans="2:51" s="6" customFormat="1" ht="15.75" customHeight="1">
      <c r="B694" s="122"/>
      <c r="E694" s="123"/>
      <c r="F694" s="276" t="s">
        <v>807</v>
      </c>
      <c r="G694" s="277"/>
      <c r="H694" s="277"/>
      <c r="I694" s="277"/>
      <c r="K694" s="124">
        <v>3.788</v>
      </c>
      <c r="N694" s="301"/>
      <c r="O694" s="301"/>
      <c r="P694" s="301"/>
      <c r="Q694" s="301"/>
      <c r="S694" s="122"/>
      <c r="T694" s="125"/>
      <c r="AA694" s="126"/>
      <c r="AT694" s="123" t="s">
        <v>143</v>
      </c>
      <c r="AU694" s="123" t="s">
        <v>75</v>
      </c>
      <c r="AV694" s="123" t="s">
        <v>75</v>
      </c>
      <c r="AW694" s="123" t="s">
        <v>99</v>
      </c>
      <c r="AX694" s="123" t="s">
        <v>66</v>
      </c>
      <c r="AY694" s="123" t="s">
        <v>131</v>
      </c>
    </row>
    <row r="695" spans="2:51" s="6" customFormat="1" ht="15.75" customHeight="1">
      <c r="B695" s="122"/>
      <c r="E695" s="123"/>
      <c r="F695" s="276" t="s">
        <v>808</v>
      </c>
      <c r="G695" s="277"/>
      <c r="H695" s="277"/>
      <c r="I695" s="277"/>
      <c r="K695" s="124">
        <v>2.606</v>
      </c>
      <c r="N695" s="301"/>
      <c r="O695" s="301"/>
      <c r="P695" s="301"/>
      <c r="Q695" s="301"/>
      <c r="S695" s="122"/>
      <c r="T695" s="125"/>
      <c r="AA695" s="126"/>
      <c r="AT695" s="123" t="s">
        <v>143</v>
      </c>
      <c r="AU695" s="123" t="s">
        <v>75</v>
      </c>
      <c r="AV695" s="123" t="s">
        <v>75</v>
      </c>
      <c r="AW695" s="123" t="s">
        <v>99</v>
      </c>
      <c r="AX695" s="123" t="s">
        <v>66</v>
      </c>
      <c r="AY695" s="123" t="s">
        <v>131</v>
      </c>
    </row>
    <row r="696" spans="2:51" s="6" customFormat="1" ht="15.75" customHeight="1">
      <c r="B696" s="127"/>
      <c r="E696" s="128"/>
      <c r="F696" s="278" t="s">
        <v>146</v>
      </c>
      <c r="G696" s="279"/>
      <c r="H696" s="279"/>
      <c r="I696" s="279"/>
      <c r="K696" s="129">
        <v>6.394</v>
      </c>
      <c r="N696" s="301"/>
      <c r="O696" s="301"/>
      <c r="P696" s="301"/>
      <c r="Q696" s="301"/>
      <c r="S696" s="127"/>
      <c r="T696" s="130"/>
      <c r="AA696" s="131"/>
      <c r="AT696" s="128" t="s">
        <v>143</v>
      </c>
      <c r="AU696" s="128" t="s">
        <v>75</v>
      </c>
      <c r="AV696" s="128" t="s">
        <v>137</v>
      </c>
      <c r="AW696" s="128" t="s">
        <v>99</v>
      </c>
      <c r="AX696" s="128" t="s">
        <v>66</v>
      </c>
      <c r="AY696" s="128" t="s">
        <v>131</v>
      </c>
    </row>
    <row r="697" spans="2:51" s="6" customFormat="1" ht="15.75" customHeight="1">
      <c r="B697" s="122"/>
      <c r="E697" s="123"/>
      <c r="F697" s="276" t="s">
        <v>809</v>
      </c>
      <c r="G697" s="277"/>
      <c r="H697" s="277"/>
      <c r="I697" s="277"/>
      <c r="K697" s="124">
        <v>6.522</v>
      </c>
      <c r="N697" s="301"/>
      <c r="O697" s="301"/>
      <c r="P697" s="301"/>
      <c r="Q697" s="301"/>
      <c r="S697" s="122"/>
      <c r="T697" s="125"/>
      <c r="AA697" s="126"/>
      <c r="AT697" s="123" t="s">
        <v>143</v>
      </c>
      <c r="AU697" s="123" t="s">
        <v>75</v>
      </c>
      <c r="AV697" s="123" t="s">
        <v>75</v>
      </c>
      <c r="AW697" s="123" t="s">
        <v>99</v>
      </c>
      <c r="AX697" s="123" t="s">
        <v>17</v>
      </c>
      <c r="AY697" s="123" t="s">
        <v>131</v>
      </c>
    </row>
    <row r="698" spans="2:63" s="6" customFormat="1" ht="39" customHeight="1">
      <c r="B698" s="20"/>
      <c r="C698" s="108" t="s">
        <v>23</v>
      </c>
      <c r="D698" s="108" t="s">
        <v>132</v>
      </c>
      <c r="E698" s="109" t="s">
        <v>810</v>
      </c>
      <c r="F698" s="269" t="s">
        <v>811</v>
      </c>
      <c r="G698" s="270"/>
      <c r="H698" s="270"/>
      <c r="I698" s="270"/>
      <c r="J698" s="111" t="s">
        <v>392</v>
      </c>
      <c r="K698" s="112">
        <v>222.1</v>
      </c>
      <c r="L698" s="271"/>
      <c r="M698" s="270"/>
      <c r="N698" s="299">
        <f>ROUND($L$698*$K$698,2)</f>
        <v>0</v>
      </c>
      <c r="O698" s="300"/>
      <c r="P698" s="300"/>
      <c r="Q698" s="300"/>
      <c r="R698" s="110"/>
      <c r="S698" s="20"/>
      <c r="T698" s="113"/>
      <c r="U698" s="114" t="s">
        <v>36</v>
      </c>
      <c r="X698" s="115">
        <v>0.00019</v>
      </c>
      <c r="Y698" s="115">
        <f>$X$698*$K$698</f>
        <v>0.042199</v>
      </c>
      <c r="Z698" s="115">
        <v>0</v>
      </c>
      <c r="AA698" s="116">
        <f>$Z$698*$K$698</f>
        <v>0</v>
      </c>
      <c r="AR698" s="79" t="s">
        <v>137</v>
      </c>
      <c r="AT698" s="79" t="s">
        <v>132</v>
      </c>
      <c r="AU698" s="79" t="s">
        <v>75</v>
      </c>
      <c r="AY698" s="6" t="s">
        <v>131</v>
      </c>
      <c r="BE698" s="117">
        <f>IF($U$698="základní",$N$698,0)</f>
        <v>0</v>
      </c>
      <c r="BF698" s="117">
        <f>IF($U$698="snížená",$N$698,0)</f>
        <v>0</v>
      </c>
      <c r="BG698" s="117">
        <f>IF($U$698="zákl. přenesená",$N$698,0)</f>
        <v>0</v>
      </c>
      <c r="BH698" s="117">
        <f>IF($U$698="sníž. přenesená",$N$698,0)</f>
        <v>0</v>
      </c>
      <c r="BI698" s="117">
        <f>IF($U$698="nulová",$N$698,0)</f>
        <v>0</v>
      </c>
      <c r="BJ698" s="79" t="s">
        <v>17</v>
      </c>
      <c r="BK698" s="117">
        <f>ROUND($L$698*$K$698,2)</f>
        <v>0</v>
      </c>
    </row>
    <row r="699" spans="2:47" s="6" customFormat="1" ht="27" customHeight="1">
      <c r="B699" s="20"/>
      <c r="F699" s="272" t="s">
        <v>811</v>
      </c>
      <c r="G699" s="228"/>
      <c r="H699" s="228"/>
      <c r="I699" s="228"/>
      <c r="J699" s="228"/>
      <c r="K699" s="228"/>
      <c r="L699" s="228"/>
      <c r="M699" s="228"/>
      <c r="N699" s="228"/>
      <c r="O699" s="228"/>
      <c r="P699" s="228"/>
      <c r="Q699" s="228"/>
      <c r="R699" s="228"/>
      <c r="S699" s="20"/>
      <c r="T699" s="44"/>
      <c r="AA699" s="45"/>
      <c r="AT699" s="6" t="s">
        <v>139</v>
      </c>
      <c r="AU699" s="6" t="s">
        <v>75</v>
      </c>
    </row>
    <row r="700" spans="2:47" s="6" customFormat="1" ht="263.25" customHeight="1">
      <c r="B700" s="20"/>
      <c r="F700" s="273" t="s">
        <v>812</v>
      </c>
      <c r="G700" s="228"/>
      <c r="H700" s="228"/>
      <c r="I700" s="228"/>
      <c r="J700" s="228"/>
      <c r="K700" s="228"/>
      <c r="L700" s="228"/>
      <c r="M700" s="228"/>
      <c r="N700" s="228"/>
      <c r="O700" s="228"/>
      <c r="P700" s="228"/>
      <c r="Q700" s="228"/>
      <c r="R700" s="228"/>
      <c r="S700" s="20"/>
      <c r="T700" s="44"/>
      <c r="AA700" s="45"/>
      <c r="AT700" s="6" t="s">
        <v>141</v>
      </c>
      <c r="AU700" s="6" t="s">
        <v>75</v>
      </c>
    </row>
    <row r="701" spans="2:51" s="6" customFormat="1" ht="15.75" customHeight="1">
      <c r="B701" s="118"/>
      <c r="E701" s="119"/>
      <c r="F701" s="274" t="s">
        <v>813</v>
      </c>
      <c r="G701" s="275"/>
      <c r="H701" s="275"/>
      <c r="I701" s="275"/>
      <c r="K701" s="119"/>
      <c r="N701" s="301"/>
      <c r="O701" s="301"/>
      <c r="P701" s="301"/>
      <c r="Q701" s="301"/>
      <c r="S701" s="118"/>
      <c r="T701" s="120"/>
      <c r="AA701" s="121"/>
      <c r="AT701" s="119" t="s">
        <v>143</v>
      </c>
      <c r="AU701" s="119" t="s">
        <v>75</v>
      </c>
      <c r="AV701" s="119" t="s">
        <v>17</v>
      </c>
      <c r="AW701" s="119" t="s">
        <v>99</v>
      </c>
      <c r="AX701" s="119" t="s">
        <v>66</v>
      </c>
      <c r="AY701" s="119" t="s">
        <v>131</v>
      </c>
    </row>
    <row r="702" spans="2:51" s="6" customFormat="1" ht="15.75" customHeight="1">
      <c r="B702" s="122"/>
      <c r="E702" s="123"/>
      <c r="F702" s="276" t="s">
        <v>814</v>
      </c>
      <c r="G702" s="277"/>
      <c r="H702" s="277"/>
      <c r="I702" s="277"/>
      <c r="K702" s="124">
        <v>222.1</v>
      </c>
      <c r="N702" s="301"/>
      <c r="O702" s="301"/>
      <c r="P702" s="301"/>
      <c r="Q702" s="301"/>
      <c r="S702" s="122"/>
      <c r="T702" s="125"/>
      <c r="AA702" s="126"/>
      <c r="AT702" s="123" t="s">
        <v>143</v>
      </c>
      <c r="AU702" s="123" t="s">
        <v>75</v>
      </c>
      <c r="AV702" s="123" t="s">
        <v>75</v>
      </c>
      <c r="AW702" s="123" t="s">
        <v>99</v>
      </c>
      <c r="AX702" s="123" t="s">
        <v>66</v>
      </c>
      <c r="AY702" s="123" t="s">
        <v>131</v>
      </c>
    </row>
    <row r="703" spans="2:51" s="6" customFormat="1" ht="15.75" customHeight="1">
      <c r="B703" s="127"/>
      <c r="E703" s="128"/>
      <c r="F703" s="278" t="s">
        <v>146</v>
      </c>
      <c r="G703" s="279"/>
      <c r="H703" s="279"/>
      <c r="I703" s="279"/>
      <c r="K703" s="129">
        <v>222.1</v>
      </c>
      <c r="N703" s="301"/>
      <c r="O703" s="301"/>
      <c r="P703" s="301"/>
      <c r="Q703" s="301"/>
      <c r="S703" s="127"/>
      <c r="T703" s="130"/>
      <c r="AA703" s="131"/>
      <c r="AT703" s="128" t="s">
        <v>143</v>
      </c>
      <c r="AU703" s="128" t="s">
        <v>75</v>
      </c>
      <c r="AV703" s="128" t="s">
        <v>137</v>
      </c>
      <c r="AW703" s="128" t="s">
        <v>99</v>
      </c>
      <c r="AX703" s="128" t="s">
        <v>17</v>
      </c>
      <c r="AY703" s="128" t="s">
        <v>131</v>
      </c>
    </row>
    <row r="704" spans="2:63" s="6" customFormat="1" ht="27" customHeight="1">
      <c r="B704" s="20"/>
      <c r="C704" s="108" t="s">
        <v>815</v>
      </c>
      <c r="D704" s="108" t="s">
        <v>132</v>
      </c>
      <c r="E704" s="109" t="s">
        <v>816</v>
      </c>
      <c r="F704" s="269" t="s">
        <v>817</v>
      </c>
      <c r="G704" s="270"/>
      <c r="H704" s="270"/>
      <c r="I704" s="270"/>
      <c r="J704" s="111" t="s">
        <v>631</v>
      </c>
      <c r="K704" s="132">
        <v>1828.206</v>
      </c>
      <c r="L704" s="271"/>
      <c r="M704" s="270"/>
      <c r="N704" s="299">
        <f>ROUND($L$704*$K$704,2)</f>
        <v>0</v>
      </c>
      <c r="O704" s="300"/>
      <c r="P704" s="300"/>
      <c r="Q704" s="300"/>
      <c r="R704" s="110" t="s">
        <v>136</v>
      </c>
      <c r="S704" s="20"/>
      <c r="T704" s="113"/>
      <c r="U704" s="114" t="s">
        <v>36</v>
      </c>
      <c r="X704" s="115">
        <v>0</v>
      </c>
      <c r="Y704" s="115">
        <f>$X$704*$K$704</f>
        <v>0</v>
      </c>
      <c r="Z704" s="115">
        <v>0</v>
      </c>
      <c r="AA704" s="116">
        <f>$Z$704*$K$704</f>
        <v>0</v>
      </c>
      <c r="AR704" s="79" t="s">
        <v>240</v>
      </c>
      <c r="AT704" s="79" t="s">
        <v>132</v>
      </c>
      <c r="AU704" s="79" t="s">
        <v>75</v>
      </c>
      <c r="AY704" s="6" t="s">
        <v>131</v>
      </c>
      <c r="BE704" s="117">
        <f>IF($U$704="základní",$N$704,0)</f>
        <v>0</v>
      </c>
      <c r="BF704" s="117">
        <f>IF($U$704="snížená",$N$704,0)</f>
        <v>0</v>
      </c>
      <c r="BG704" s="117">
        <f>IF($U$704="zákl. přenesená",$N$704,0)</f>
        <v>0</v>
      </c>
      <c r="BH704" s="117">
        <f>IF($U$704="sníž. přenesená",$N$704,0)</f>
        <v>0</v>
      </c>
      <c r="BI704" s="117">
        <f>IF($U$704="nulová",$N$704,0)</f>
        <v>0</v>
      </c>
      <c r="BJ704" s="79" t="s">
        <v>17</v>
      </c>
      <c r="BK704" s="117">
        <f>ROUND($L$704*$K$704,2)</f>
        <v>0</v>
      </c>
    </row>
    <row r="705" spans="2:47" s="6" customFormat="1" ht="16.5" customHeight="1">
      <c r="B705" s="20"/>
      <c r="F705" s="272" t="s">
        <v>818</v>
      </c>
      <c r="G705" s="228"/>
      <c r="H705" s="228"/>
      <c r="I705" s="228"/>
      <c r="J705" s="228"/>
      <c r="K705" s="228"/>
      <c r="L705" s="228"/>
      <c r="M705" s="228"/>
      <c r="N705" s="228"/>
      <c r="O705" s="228"/>
      <c r="P705" s="228"/>
      <c r="Q705" s="228"/>
      <c r="R705" s="228"/>
      <c r="S705" s="20"/>
      <c r="T705" s="44"/>
      <c r="AA705" s="45"/>
      <c r="AT705" s="6" t="s">
        <v>139</v>
      </c>
      <c r="AU705" s="6" t="s">
        <v>75</v>
      </c>
    </row>
    <row r="706" spans="2:63" s="6" customFormat="1" ht="27" customHeight="1">
      <c r="B706" s="20"/>
      <c r="C706" s="108" t="s">
        <v>819</v>
      </c>
      <c r="D706" s="108" t="s">
        <v>132</v>
      </c>
      <c r="E706" s="109" t="s">
        <v>820</v>
      </c>
      <c r="F706" s="269" t="s">
        <v>821</v>
      </c>
      <c r="G706" s="270"/>
      <c r="H706" s="270"/>
      <c r="I706" s="270"/>
      <c r="J706" s="111" t="s">
        <v>631</v>
      </c>
      <c r="K706" s="132">
        <v>1828.206</v>
      </c>
      <c r="L706" s="271"/>
      <c r="M706" s="270"/>
      <c r="N706" s="299">
        <f>ROUND($L$706*$K$706,2)</f>
        <v>0</v>
      </c>
      <c r="O706" s="300"/>
      <c r="P706" s="300"/>
      <c r="Q706" s="300"/>
      <c r="R706" s="110" t="s">
        <v>136</v>
      </c>
      <c r="S706" s="20"/>
      <c r="T706" s="113"/>
      <c r="U706" s="114" t="s">
        <v>36</v>
      </c>
      <c r="X706" s="115">
        <v>0</v>
      </c>
      <c r="Y706" s="115">
        <f>$X$706*$K$706</f>
        <v>0</v>
      </c>
      <c r="Z706" s="115">
        <v>0</v>
      </c>
      <c r="AA706" s="116">
        <f>$Z$706*$K$706</f>
        <v>0</v>
      </c>
      <c r="AR706" s="79" t="s">
        <v>240</v>
      </c>
      <c r="AT706" s="79" t="s">
        <v>132</v>
      </c>
      <c r="AU706" s="79" t="s">
        <v>75</v>
      </c>
      <c r="AY706" s="6" t="s">
        <v>131</v>
      </c>
      <c r="BE706" s="117">
        <f>IF($U$706="základní",$N$706,0)</f>
        <v>0</v>
      </c>
      <c r="BF706" s="117">
        <f>IF($U$706="snížená",$N$706,0)</f>
        <v>0</v>
      </c>
      <c r="BG706" s="117">
        <f>IF($U$706="zákl. přenesená",$N$706,0)</f>
        <v>0</v>
      </c>
      <c r="BH706" s="117">
        <f>IF($U$706="sníž. přenesená",$N$706,0)</f>
        <v>0</v>
      </c>
      <c r="BI706" s="117">
        <f>IF($U$706="nulová",$N$706,0)</f>
        <v>0</v>
      </c>
      <c r="BJ706" s="79" t="s">
        <v>17</v>
      </c>
      <c r="BK706" s="117">
        <f>ROUND($L$706*$K$706,2)</f>
        <v>0</v>
      </c>
    </row>
    <row r="707" spans="2:47" s="6" customFormat="1" ht="16.5" customHeight="1">
      <c r="B707" s="20"/>
      <c r="F707" s="272" t="s">
        <v>822</v>
      </c>
      <c r="G707" s="228"/>
      <c r="H707" s="228"/>
      <c r="I707" s="228"/>
      <c r="J707" s="228"/>
      <c r="K707" s="228"/>
      <c r="L707" s="228"/>
      <c r="M707" s="228"/>
      <c r="N707" s="228"/>
      <c r="O707" s="228"/>
      <c r="P707" s="228"/>
      <c r="Q707" s="228"/>
      <c r="R707" s="228"/>
      <c r="S707" s="20"/>
      <c r="T707" s="44"/>
      <c r="AA707" s="45"/>
      <c r="AT707" s="6" t="s">
        <v>139</v>
      </c>
      <c r="AU707" s="6" t="s">
        <v>75</v>
      </c>
    </row>
    <row r="708" spans="2:63" s="99" customFormat="1" ht="23.25" customHeight="1">
      <c r="B708" s="100"/>
      <c r="D708" s="107" t="s">
        <v>108</v>
      </c>
      <c r="N708" s="298">
        <f>$BK$708</f>
        <v>0</v>
      </c>
      <c r="O708" s="297"/>
      <c r="P708" s="297"/>
      <c r="Q708" s="297"/>
      <c r="S708" s="100"/>
      <c r="T708" s="103"/>
      <c r="W708" s="104">
        <f>SUM($W$709:$W$747)</f>
        <v>0</v>
      </c>
      <c r="Y708" s="104">
        <f>SUM($Y$709:$Y$747)</f>
        <v>0.009854999999999997</v>
      </c>
      <c r="AA708" s="105">
        <f>SUM($AA$709:$AA$747)</f>
        <v>0</v>
      </c>
      <c r="AR708" s="102" t="s">
        <v>75</v>
      </c>
      <c r="AT708" s="102" t="s">
        <v>65</v>
      </c>
      <c r="AU708" s="102" t="s">
        <v>75</v>
      </c>
      <c r="AY708" s="102" t="s">
        <v>131</v>
      </c>
      <c r="BK708" s="106">
        <f>SUM($BK$709:$BK$747)</f>
        <v>0</v>
      </c>
    </row>
    <row r="709" spans="2:63" s="6" customFormat="1" ht="39" customHeight="1">
      <c r="B709" s="20"/>
      <c r="C709" s="108" t="s">
        <v>823</v>
      </c>
      <c r="D709" s="108" t="s">
        <v>132</v>
      </c>
      <c r="E709" s="109" t="s">
        <v>824</v>
      </c>
      <c r="F709" s="269" t="s">
        <v>825</v>
      </c>
      <c r="G709" s="270"/>
      <c r="H709" s="270"/>
      <c r="I709" s="270"/>
      <c r="J709" s="111" t="s">
        <v>392</v>
      </c>
      <c r="K709" s="112">
        <v>27.5</v>
      </c>
      <c r="L709" s="271"/>
      <c r="M709" s="270"/>
      <c r="N709" s="299">
        <f>ROUND($L$709*$K$709,2)</f>
        <v>0</v>
      </c>
      <c r="O709" s="300"/>
      <c r="P709" s="300"/>
      <c r="Q709" s="300"/>
      <c r="R709" s="110"/>
      <c r="S709" s="20"/>
      <c r="T709" s="113"/>
      <c r="U709" s="114" t="s">
        <v>36</v>
      </c>
      <c r="X709" s="115">
        <v>9E-05</v>
      </c>
      <c r="Y709" s="115">
        <f>$X$709*$K$709</f>
        <v>0.002475</v>
      </c>
      <c r="Z709" s="115">
        <v>0</v>
      </c>
      <c r="AA709" s="116">
        <f>$Z$709*$K$709</f>
        <v>0</v>
      </c>
      <c r="AR709" s="79" t="s">
        <v>240</v>
      </c>
      <c r="AT709" s="79" t="s">
        <v>132</v>
      </c>
      <c r="AU709" s="79" t="s">
        <v>154</v>
      </c>
      <c r="AY709" s="6" t="s">
        <v>131</v>
      </c>
      <c r="BE709" s="117">
        <f>IF($U$709="základní",$N$709,0)</f>
        <v>0</v>
      </c>
      <c r="BF709" s="117">
        <f>IF($U$709="snížená",$N$709,0)</f>
        <v>0</v>
      </c>
      <c r="BG709" s="117">
        <f>IF($U$709="zákl. přenesená",$N$709,0)</f>
        <v>0</v>
      </c>
      <c r="BH709" s="117">
        <f>IF($U$709="sníž. přenesená",$N$709,0)</f>
        <v>0</v>
      </c>
      <c r="BI709" s="117">
        <f>IF($U$709="nulová",$N$709,0)</f>
        <v>0</v>
      </c>
      <c r="BJ709" s="79" t="s">
        <v>17</v>
      </c>
      <c r="BK709" s="117">
        <f>ROUND($L$709*$K$709,2)</f>
        <v>0</v>
      </c>
    </row>
    <row r="710" spans="2:47" s="6" customFormat="1" ht="16.5" customHeight="1">
      <c r="B710" s="20"/>
      <c r="F710" s="272" t="s">
        <v>825</v>
      </c>
      <c r="G710" s="228"/>
      <c r="H710" s="228"/>
      <c r="I710" s="228"/>
      <c r="J710" s="228"/>
      <c r="K710" s="228"/>
      <c r="L710" s="228"/>
      <c r="M710" s="228"/>
      <c r="N710" s="228"/>
      <c r="O710" s="228"/>
      <c r="P710" s="228"/>
      <c r="Q710" s="228"/>
      <c r="R710" s="228"/>
      <c r="S710" s="20"/>
      <c r="T710" s="44"/>
      <c r="AA710" s="45"/>
      <c r="AT710" s="6" t="s">
        <v>139</v>
      </c>
      <c r="AU710" s="6" t="s">
        <v>154</v>
      </c>
    </row>
    <row r="711" spans="2:47" s="6" customFormat="1" ht="132.75" customHeight="1">
      <c r="B711" s="20"/>
      <c r="F711" s="273" t="s">
        <v>826</v>
      </c>
      <c r="G711" s="228"/>
      <c r="H711" s="228"/>
      <c r="I711" s="228"/>
      <c r="J711" s="228"/>
      <c r="K711" s="228"/>
      <c r="L711" s="228"/>
      <c r="M711" s="228"/>
      <c r="N711" s="228"/>
      <c r="O711" s="228"/>
      <c r="P711" s="228"/>
      <c r="Q711" s="228"/>
      <c r="R711" s="228"/>
      <c r="S711" s="20"/>
      <c r="T711" s="44"/>
      <c r="AA711" s="45"/>
      <c r="AT711" s="6" t="s">
        <v>141</v>
      </c>
      <c r="AU711" s="6" t="s">
        <v>154</v>
      </c>
    </row>
    <row r="712" spans="2:63" s="6" customFormat="1" ht="51" customHeight="1">
      <c r="B712" s="20"/>
      <c r="C712" s="108" t="s">
        <v>827</v>
      </c>
      <c r="D712" s="108" t="s">
        <v>132</v>
      </c>
      <c r="E712" s="109" t="s">
        <v>828</v>
      </c>
      <c r="F712" s="269" t="s">
        <v>829</v>
      </c>
      <c r="G712" s="270"/>
      <c r="H712" s="270"/>
      <c r="I712" s="270"/>
      <c r="J712" s="111" t="s">
        <v>325</v>
      </c>
      <c r="K712" s="112">
        <v>12</v>
      </c>
      <c r="L712" s="271"/>
      <c r="M712" s="270"/>
      <c r="N712" s="299">
        <f>ROUND($L$712*$K$712,2)</f>
        <v>0</v>
      </c>
      <c r="O712" s="300"/>
      <c r="P712" s="300"/>
      <c r="Q712" s="300"/>
      <c r="R712" s="110"/>
      <c r="S712" s="20"/>
      <c r="T712" s="113"/>
      <c r="U712" s="114" t="s">
        <v>36</v>
      </c>
      <c r="X712" s="115">
        <v>9E-05</v>
      </c>
      <c r="Y712" s="115">
        <f>$X$712*$K$712</f>
        <v>0.00108</v>
      </c>
      <c r="Z712" s="115">
        <v>0</v>
      </c>
      <c r="AA712" s="116">
        <f>$Z$712*$K$712</f>
        <v>0</v>
      </c>
      <c r="AR712" s="79" t="s">
        <v>240</v>
      </c>
      <c r="AT712" s="79" t="s">
        <v>132</v>
      </c>
      <c r="AU712" s="79" t="s">
        <v>154</v>
      </c>
      <c r="AY712" s="6" t="s">
        <v>131</v>
      </c>
      <c r="BE712" s="117">
        <f>IF($U$712="základní",$N$712,0)</f>
        <v>0</v>
      </c>
      <c r="BF712" s="117">
        <f>IF($U$712="snížená",$N$712,0)</f>
        <v>0</v>
      </c>
      <c r="BG712" s="117">
        <f>IF($U$712="zákl. přenesená",$N$712,0)</f>
        <v>0</v>
      </c>
      <c r="BH712" s="117">
        <f>IF($U$712="sníž. přenesená",$N$712,0)</f>
        <v>0</v>
      </c>
      <c r="BI712" s="117">
        <f>IF($U$712="nulová",$N$712,0)</f>
        <v>0</v>
      </c>
      <c r="BJ712" s="79" t="s">
        <v>17</v>
      </c>
      <c r="BK712" s="117">
        <f>ROUND($L$712*$K$712,2)</f>
        <v>0</v>
      </c>
    </row>
    <row r="713" spans="2:47" s="6" customFormat="1" ht="16.5" customHeight="1">
      <c r="B713" s="20"/>
      <c r="F713" s="272" t="s">
        <v>829</v>
      </c>
      <c r="G713" s="228"/>
      <c r="H713" s="228"/>
      <c r="I713" s="228"/>
      <c r="J713" s="228"/>
      <c r="K713" s="228"/>
      <c r="L713" s="228"/>
      <c r="M713" s="228"/>
      <c r="N713" s="228"/>
      <c r="O713" s="228"/>
      <c r="P713" s="228"/>
      <c r="Q713" s="228"/>
      <c r="R713" s="228"/>
      <c r="S713" s="20"/>
      <c r="T713" s="44"/>
      <c r="AA713" s="45"/>
      <c r="AT713" s="6" t="s">
        <v>139</v>
      </c>
      <c r="AU713" s="6" t="s">
        <v>154</v>
      </c>
    </row>
    <row r="714" spans="2:47" s="6" customFormat="1" ht="97.5" customHeight="1">
      <c r="B714" s="20"/>
      <c r="F714" s="273" t="s">
        <v>830</v>
      </c>
      <c r="G714" s="228"/>
      <c r="H714" s="228"/>
      <c r="I714" s="228"/>
      <c r="J714" s="228"/>
      <c r="K714" s="228"/>
      <c r="L714" s="228"/>
      <c r="M714" s="228"/>
      <c r="N714" s="228"/>
      <c r="O714" s="228"/>
      <c r="P714" s="228"/>
      <c r="Q714" s="228"/>
      <c r="R714" s="228"/>
      <c r="S714" s="20"/>
      <c r="T714" s="44"/>
      <c r="AA714" s="45"/>
      <c r="AT714" s="6" t="s">
        <v>141</v>
      </c>
      <c r="AU714" s="6" t="s">
        <v>154</v>
      </c>
    </row>
    <row r="715" spans="2:63" s="6" customFormat="1" ht="39" customHeight="1">
      <c r="B715" s="20"/>
      <c r="C715" s="108" t="s">
        <v>831</v>
      </c>
      <c r="D715" s="108" t="s">
        <v>132</v>
      </c>
      <c r="E715" s="109" t="s">
        <v>832</v>
      </c>
      <c r="F715" s="269" t="s">
        <v>833</v>
      </c>
      <c r="G715" s="270"/>
      <c r="H715" s="270"/>
      <c r="I715" s="270"/>
      <c r="J715" s="111" t="s">
        <v>392</v>
      </c>
      <c r="K715" s="112">
        <v>2.5</v>
      </c>
      <c r="L715" s="271"/>
      <c r="M715" s="270"/>
      <c r="N715" s="299">
        <f>ROUND($L$715*$K$715,2)</f>
        <v>0</v>
      </c>
      <c r="O715" s="300"/>
      <c r="P715" s="300"/>
      <c r="Q715" s="300"/>
      <c r="R715" s="110"/>
      <c r="S715" s="20"/>
      <c r="T715" s="113"/>
      <c r="U715" s="114" t="s">
        <v>36</v>
      </c>
      <c r="X715" s="115">
        <v>9E-05</v>
      </c>
      <c r="Y715" s="115">
        <f>$X$715*$K$715</f>
        <v>0.00022500000000000002</v>
      </c>
      <c r="Z715" s="115">
        <v>0</v>
      </c>
      <c r="AA715" s="116">
        <f>$Z$715*$K$715</f>
        <v>0</v>
      </c>
      <c r="AR715" s="79" t="s">
        <v>240</v>
      </c>
      <c r="AT715" s="79" t="s">
        <v>132</v>
      </c>
      <c r="AU715" s="79" t="s">
        <v>154</v>
      </c>
      <c r="AY715" s="6" t="s">
        <v>131</v>
      </c>
      <c r="BE715" s="117">
        <f>IF($U$715="základní",$N$715,0)</f>
        <v>0</v>
      </c>
      <c r="BF715" s="117">
        <f>IF($U$715="snížená",$N$715,0)</f>
        <v>0</v>
      </c>
      <c r="BG715" s="117">
        <f>IF($U$715="zákl. přenesená",$N$715,0)</f>
        <v>0</v>
      </c>
      <c r="BH715" s="117">
        <f>IF($U$715="sníž. přenesená",$N$715,0)</f>
        <v>0</v>
      </c>
      <c r="BI715" s="117">
        <f>IF($U$715="nulová",$N$715,0)</f>
        <v>0</v>
      </c>
      <c r="BJ715" s="79" t="s">
        <v>17</v>
      </c>
      <c r="BK715" s="117">
        <f>ROUND($L$715*$K$715,2)</f>
        <v>0</v>
      </c>
    </row>
    <row r="716" spans="2:47" s="6" customFormat="1" ht="16.5" customHeight="1">
      <c r="B716" s="20"/>
      <c r="F716" s="272" t="s">
        <v>833</v>
      </c>
      <c r="G716" s="228"/>
      <c r="H716" s="228"/>
      <c r="I716" s="228"/>
      <c r="J716" s="228"/>
      <c r="K716" s="228"/>
      <c r="L716" s="228"/>
      <c r="M716" s="228"/>
      <c r="N716" s="228"/>
      <c r="O716" s="228"/>
      <c r="P716" s="228"/>
      <c r="Q716" s="228"/>
      <c r="R716" s="228"/>
      <c r="S716" s="20"/>
      <c r="T716" s="44"/>
      <c r="AA716" s="45"/>
      <c r="AT716" s="6" t="s">
        <v>139</v>
      </c>
      <c r="AU716" s="6" t="s">
        <v>154</v>
      </c>
    </row>
    <row r="717" spans="2:47" s="6" customFormat="1" ht="97.5" customHeight="1">
      <c r="B717" s="20"/>
      <c r="F717" s="273" t="s">
        <v>834</v>
      </c>
      <c r="G717" s="228"/>
      <c r="H717" s="228"/>
      <c r="I717" s="228"/>
      <c r="J717" s="228"/>
      <c r="K717" s="228"/>
      <c r="L717" s="228"/>
      <c r="M717" s="228"/>
      <c r="N717" s="228"/>
      <c r="O717" s="228"/>
      <c r="P717" s="228"/>
      <c r="Q717" s="228"/>
      <c r="R717" s="228"/>
      <c r="S717" s="20"/>
      <c r="T717" s="44"/>
      <c r="AA717" s="45"/>
      <c r="AT717" s="6" t="s">
        <v>141</v>
      </c>
      <c r="AU717" s="6" t="s">
        <v>154</v>
      </c>
    </row>
    <row r="718" spans="2:63" s="6" customFormat="1" ht="51" customHeight="1">
      <c r="B718" s="20"/>
      <c r="C718" s="108" t="s">
        <v>835</v>
      </c>
      <c r="D718" s="108" t="s">
        <v>132</v>
      </c>
      <c r="E718" s="109" t="s">
        <v>836</v>
      </c>
      <c r="F718" s="269" t="s">
        <v>837</v>
      </c>
      <c r="G718" s="270"/>
      <c r="H718" s="270"/>
      <c r="I718" s="270"/>
      <c r="J718" s="111" t="s">
        <v>325</v>
      </c>
      <c r="K718" s="112">
        <v>21</v>
      </c>
      <c r="L718" s="271"/>
      <c r="M718" s="270"/>
      <c r="N718" s="299">
        <f>ROUND($L$718*$K$718,2)</f>
        <v>0</v>
      </c>
      <c r="O718" s="300"/>
      <c r="P718" s="300"/>
      <c r="Q718" s="300"/>
      <c r="R718" s="110"/>
      <c r="S718" s="20"/>
      <c r="T718" s="113"/>
      <c r="U718" s="114" t="s">
        <v>36</v>
      </c>
      <c r="X718" s="115">
        <v>9E-05</v>
      </c>
      <c r="Y718" s="115">
        <f>$X$718*$K$718</f>
        <v>0.0018900000000000002</v>
      </c>
      <c r="Z718" s="115">
        <v>0</v>
      </c>
      <c r="AA718" s="116">
        <f>$Z$718*$K$718</f>
        <v>0</v>
      </c>
      <c r="AR718" s="79" t="s">
        <v>240</v>
      </c>
      <c r="AT718" s="79" t="s">
        <v>132</v>
      </c>
      <c r="AU718" s="79" t="s">
        <v>154</v>
      </c>
      <c r="AY718" s="6" t="s">
        <v>131</v>
      </c>
      <c r="BE718" s="117">
        <f>IF($U$718="základní",$N$718,0)</f>
        <v>0</v>
      </c>
      <c r="BF718" s="117">
        <f>IF($U$718="snížená",$N$718,0)</f>
        <v>0</v>
      </c>
      <c r="BG718" s="117">
        <f>IF($U$718="zákl. přenesená",$N$718,0)</f>
        <v>0</v>
      </c>
      <c r="BH718" s="117">
        <f>IF($U$718="sníž. přenesená",$N$718,0)</f>
        <v>0</v>
      </c>
      <c r="BI718" s="117">
        <f>IF($U$718="nulová",$N$718,0)</f>
        <v>0</v>
      </c>
      <c r="BJ718" s="79" t="s">
        <v>17</v>
      </c>
      <c r="BK718" s="117">
        <f>ROUND($L$718*$K$718,2)</f>
        <v>0</v>
      </c>
    </row>
    <row r="719" spans="2:47" s="6" customFormat="1" ht="16.5" customHeight="1">
      <c r="B719" s="20"/>
      <c r="F719" s="272" t="s">
        <v>837</v>
      </c>
      <c r="G719" s="228"/>
      <c r="H719" s="228"/>
      <c r="I719" s="228"/>
      <c r="J719" s="228"/>
      <c r="K719" s="228"/>
      <c r="L719" s="228"/>
      <c r="M719" s="228"/>
      <c r="N719" s="228"/>
      <c r="O719" s="228"/>
      <c r="P719" s="228"/>
      <c r="Q719" s="228"/>
      <c r="R719" s="228"/>
      <c r="S719" s="20"/>
      <c r="T719" s="44"/>
      <c r="AA719" s="45"/>
      <c r="AT719" s="6" t="s">
        <v>139</v>
      </c>
      <c r="AU719" s="6" t="s">
        <v>154</v>
      </c>
    </row>
    <row r="720" spans="2:47" s="6" customFormat="1" ht="97.5" customHeight="1">
      <c r="B720" s="20"/>
      <c r="F720" s="273" t="s">
        <v>838</v>
      </c>
      <c r="G720" s="228"/>
      <c r="H720" s="228"/>
      <c r="I720" s="228"/>
      <c r="J720" s="228"/>
      <c r="K720" s="228"/>
      <c r="L720" s="228"/>
      <c r="M720" s="228"/>
      <c r="N720" s="228"/>
      <c r="O720" s="228"/>
      <c r="P720" s="228"/>
      <c r="Q720" s="228"/>
      <c r="R720" s="228"/>
      <c r="S720" s="20"/>
      <c r="T720" s="44"/>
      <c r="AA720" s="45"/>
      <c r="AT720" s="6" t="s">
        <v>141</v>
      </c>
      <c r="AU720" s="6" t="s">
        <v>154</v>
      </c>
    </row>
    <row r="721" spans="2:63" s="6" customFormat="1" ht="51" customHeight="1">
      <c r="B721" s="20"/>
      <c r="C721" s="108" t="s">
        <v>839</v>
      </c>
      <c r="D721" s="108" t="s">
        <v>132</v>
      </c>
      <c r="E721" s="109" t="s">
        <v>840</v>
      </c>
      <c r="F721" s="269" t="s">
        <v>841</v>
      </c>
      <c r="G721" s="270"/>
      <c r="H721" s="270"/>
      <c r="I721" s="270"/>
      <c r="J721" s="111" t="s">
        <v>149</v>
      </c>
      <c r="K721" s="112">
        <v>7.5</v>
      </c>
      <c r="L721" s="271"/>
      <c r="M721" s="270"/>
      <c r="N721" s="299">
        <f>ROUND($L$721*$K$721,2)</f>
        <v>0</v>
      </c>
      <c r="O721" s="300"/>
      <c r="P721" s="300"/>
      <c r="Q721" s="300"/>
      <c r="R721" s="110"/>
      <c r="S721" s="20"/>
      <c r="T721" s="113"/>
      <c r="U721" s="114" t="s">
        <v>36</v>
      </c>
      <c r="X721" s="115">
        <v>9E-05</v>
      </c>
      <c r="Y721" s="115">
        <f>$X$721*$K$721</f>
        <v>0.000675</v>
      </c>
      <c r="Z721" s="115">
        <v>0</v>
      </c>
      <c r="AA721" s="116">
        <f>$Z$721*$K$721</f>
        <v>0</v>
      </c>
      <c r="AR721" s="79" t="s">
        <v>240</v>
      </c>
      <c r="AT721" s="79" t="s">
        <v>132</v>
      </c>
      <c r="AU721" s="79" t="s">
        <v>154</v>
      </c>
      <c r="AY721" s="6" t="s">
        <v>131</v>
      </c>
      <c r="BE721" s="117">
        <f>IF($U$721="základní",$N$721,0)</f>
        <v>0</v>
      </c>
      <c r="BF721" s="117">
        <f>IF($U$721="snížená",$N$721,0)</f>
        <v>0</v>
      </c>
      <c r="BG721" s="117">
        <f>IF($U$721="zákl. přenesená",$N$721,0)</f>
        <v>0</v>
      </c>
      <c r="BH721" s="117">
        <f>IF($U$721="sníž. přenesená",$N$721,0)</f>
        <v>0</v>
      </c>
      <c r="BI721" s="117">
        <f>IF($U$721="nulová",$N$721,0)</f>
        <v>0</v>
      </c>
      <c r="BJ721" s="79" t="s">
        <v>17</v>
      </c>
      <c r="BK721" s="117">
        <f>ROUND($L$721*$K$721,2)</f>
        <v>0</v>
      </c>
    </row>
    <row r="722" spans="2:47" s="6" customFormat="1" ht="16.5" customHeight="1">
      <c r="B722" s="20"/>
      <c r="F722" s="272" t="s">
        <v>841</v>
      </c>
      <c r="G722" s="228"/>
      <c r="H722" s="228"/>
      <c r="I722" s="228"/>
      <c r="J722" s="228"/>
      <c r="K722" s="228"/>
      <c r="L722" s="228"/>
      <c r="M722" s="228"/>
      <c r="N722" s="228"/>
      <c r="O722" s="228"/>
      <c r="P722" s="228"/>
      <c r="Q722" s="228"/>
      <c r="R722" s="228"/>
      <c r="S722" s="20"/>
      <c r="T722" s="44"/>
      <c r="AA722" s="45"/>
      <c r="AT722" s="6" t="s">
        <v>139</v>
      </c>
      <c r="AU722" s="6" t="s">
        <v>154</v>
      </c>
    </row>
    <row r="723" spans="2:47" s="6" customFormat="1" ht="144.75" customHeight="1">
      <c r="B723" s="20"/>
      <c r="F723" s="273" t="s">
        <v>842</v>
      </c>
      <c r="G723" s="228"/>
      <c r="H723" s="228"/>
      <c r="I723" s="228"/>
      <c r="J723" s="228"/>
      <c r="K723" s="228"/>
      <c r="L723" s="228"/>
      <c r="M723" s="228"/>
      <c r="N723" s="228"/>
      <c r="O723" s="228"/>
      <c r="P723" s="228"/>
      <c r="Q723" s="228"/>
      <c r="R723" s="228"/>
      <c r="S723" s="20"/>
      <c r="T723" s="44"/>
      <c r="AA723" s="45"/>
      <c r="AT723" s="6" t="s">
        <v>141</v>
      </c>
      <c r="AU723" s="6" t="s">
        <v>154</v>
      </c>
    </row>
    <row r="724" spans="2:63" s="6" customFormat="1" ht="63" customHeight="1">
      <c r="B724" s="20"/>
      <c r="C724" s="108" t="s">
        <v>843</v>
      </c>
      <c r="D724" s="108" t="s">
        <v>132</v>
      </c>
      <c r="E724" s="109" t="s">
        <v>844</v>
      </c>
      <c r="F724" s="269" t="s">
        <v>845</v>
      </c>
      <c r="G724" s="270"/>
      <c r="H724" s="270"/>
      <c r="I724" s="270"/>
      <c r="J724" s="111" t="s">
        <v>325</v>
      </c>
      <c r="K724" s="112">
        <v>1</v>
      </c>
      <c r="L724" s="271"/>
      <c r="M724" s="270"/>
      <c r="N724" s="299">
        <f>ROUND($L$724*$K$724,2)</f>
        <v>0</v>
      </c>
      <c r="O724" s="300"/>
      <c r="P724" s="300"/>
      <c r="Q724" s="300"/>
      <c r="R724" s="110"/>
      <c r="S724" s="20"/>
      <c r="T724" s="113"/>
      <c r="U724" s="114" t="s">
        <v>36</v>
      </c>
      <c r="X724" s="115">
        <v>9E-05</v>
      </c>
      <c r="Y724" s="115">
        <f>$X$724*$K$724</f>
        <v>9E-05</v>
      </c>
      <c r="Z724" s="115">
        <v>0</v>
      </c>
      <c r="AA724" s="116">
        <f>$Z$724*$K$724</f>
        <v>0</v>
      </c>
      <c r="AR724" s="79" t="s">
        <v>240</v>
      </c>
      <c r="AT724" s="79" t="s">
        <v>132</v>
      </c>
      <c r="AU724" s="79" t="s">
        <v>154</v>
      </c>
      <c r="AY724" s="6" t="s">
        <v>131</v>
      </c>
      <c r="BE724" s="117">
        <f>IF($U$724="základní",$N$724,0)</f>
        <v>0</v>
      </c>
      <c r="BF724" s="117">
        <f>IF($U$724="snížená",$N$724,0)</f>
        <v>0</v>
      </c>
      <c r="BG724" s="117">
        <f>IF($U$724="zákl. přenesená",$N$724,0)</f>
        <v>0</v>
      </c>
      <c r="BH724" s="117">
        <f>IF($U$724="sníž. přenesená",$N$724,0)</f>
        <v>0</v>
      </c>
      <c r="BI724" s="117">
        <f>IF($U$724="nulová",$N$724,0)</f>
        <v>0</v>
      </c>
      <c r="BJ724" s="79" t="s">
        <v>17</v>
      </c>
      <c r="BK724" s="117">
        <f>ROUND($L$724*$K$724,2)</f>
        <v>0</v>
      </c>
    </row>
    <row r="725" spans="2:47" s="6" customFormat="1" ht="27" customHeight="1">
      <c r="B725" s="20"/>
      <c r="F725" s="272" t="s">
        <v>845</v>
      </c>
      <c r="G725" s="228"/>
      <c r="H725" s="228"/>
      <c r="I725" s="228"/>
      <c r="J725" s="228"/>
      <c r="K725" s="228"/>
      <c r="L725" s="228"/>
      <c r="M725" s="228"/>
      <c r="N725" s="228"/>
      <c r="O725" s="228"/>
      <c r="P725" s="228"/>
      <c r="Q725" s="228"/>
      <c r="R725" s="228"/>
      <c r="S725" s="20"/>
      <c r="T725" s="44"/>
      <c r="AA725" s="45"/>
      <c r="AT725" s="6" t="s">
        <v>139</v>
      </c>
      <c r="AU725" s="6" t="s">
        <v>154</v>
      </c>
    </row>
    <row r="726" spans="2:47" s="6" customFormat="1" ht="97.5" customHeight="1">
      <c r="B726" s="20"/>
      <c r="F726" s="273" t="s">
        <v>846</v>
      </c>
      <c r="G726" s="228"/>
      <c r="H726" s="228"/>
      <c r="I726" s="228"/>
      <c r="J726" s="228"/>
      <c r="K726" s="228"/>
      <c r="L726" s="228"/>
      <c r="M726" s="228"/>
      <c r="N726" s="228"/>
      <c r="O726" s="228"/>
      <c r="P726" s="228"/>
      <c r="Q726" s="228"/>
      <c r="R726" s="228"/>
      <c r="S726" s="20"/>
      <c r="T726" s="44"/>
      <c r="AA726" s="45"/>
      <c r="AT726" s="6" t="s">
        <v>141</v>
      </c>
      <c r="AU726" s="6" t="s">
        <v>154</v>
      </c>
    </row>
    <row r="727" spans="2:63" s="6" customFormat="1" ht="51" customHeight="1">
      <c r="B727" s="20"/>
      <c r="C727" s="108" t="s">
        <v>847</v>
      </c>
      <c r="D727" s="108" t="s">
        <v>132</v>
      </c>
      <c r="E727" s="109" t="s">
        <v>848</v>
      </c>
      <c r="F727" s="269" t="s">
        <v>849</v>
      </c>
      <c r="G727" s="270"/>
      <c r="H727" s="270"/>
      <c r="I727" s="270"/>
      <c r="J727" s="111" t="s">
        <v>325</v>
      </c>
      <c r="K727" s="112">
        <v>1</v>
      </c>
      <c r="L727" s="271"/>
      <c r="M727" s="270"/>
      <c r="N727" s="299">
        <f>ROUND($L$727*$K$727,2)</f>
        <v>0</v>
      </c>
      <c r="O727" s="300"/>
      <c r="P727" s="300"/>
      <c r="Q727" s="300"/>
      <c r="R727" s="110"/>
      <c r="S727" s="20"/>
      <c r="T727" s="113"/>
      <c r="U727" s="114" t="s">
        <v>36</v>
      </c>
      <c r="X727" s="115">
        <v>9E-05</v>
      </c>
      <c r="Y727" s="115">
        <f>$X$727*$K$727</f>
        <v>9E-05</v>
      </c>
      <c r="Z727" s="115">
        <v>0</v>
      </c>
      <c r="AA727" s="116">
        <f>$Z$727*$K$727</f>
        <v>0</v>
      </c>
      <c r="AR727" s="79" t="s">
        <v>240</v>
      </c>
      <c r="AT727" s="79" t="s">
        <v>132</v>
      </c>
      <c r="AU727" s="79" t="s">
        <v>154</v>
      </c>
      <c r="AY727" s="6" t="s">
        <v>131</v>
      </c>
      <c r="BE727" s="117">
        <f>IF($U$727="základní",$N$727,0)</f>
        <v>0</v>
      </c>
      <c r="BF727" s="117">
        <f>IF($U$727="snížená",$N$727,0)</f>
        <v>0</v>
      </c>
      <c r="BG727" s="117">
        <f>IF($U$727="zákl. přenesená",$N$727,0)</f>
        <v>0</v>
      </c>
      <c r="BH727" s="117">
        <f>IF($U$727="sníž. přenesená",$N$727,0)</f>
        <v>0</v>
      </c>
      <c r="BI727" s="117">
        <f>IF($U$727="nulová",$N$727,0)</f>
        <v>0</v>
      </c>
      <c r="BJ727" s="79" t="s">
        <v>17</v>
      </c>
      <c r="BK727" s="117">
        <f>ROUND($L$727*$K$727,2)</f>
        <v>0</v>
      </c>
    </row>
    <row r="728" spans="2:47" s="6" customFormat="1" ht="27" customHeight="1">
      <c r="B728" s="20"/>
      <c r="F728" s="272" t="s">
        <v>849</v>
      </c>
      <c r="G728" s="228"/>
      <c r="H728" s="228"/>
      <c r="I728" s="228"/>
      <c r="J728" s="228"/>
      <c r="K728" s="228"/>
      <c r="L728" s="228"/>
      <c r="M728" s="228"/>
      <c r="N728" s="228"/>
      <c r="O728" s="228"/>
      <c r="P728" s="228"/>
      <c r="Q728" s="228"/>
      <c r="R728" s="228"/>
      <c r="S728" s="20"/>
      <c r="T728" s="44"/>
      <c r="AA728" s="45"/>
      <c r="AT728" s="6" t="s">
        <v>139</v>
      </c>
      <c r="AU728" s="6" t="s">
        <v>154</v>
      </c>
    </row>
    <row r="729" spans="2:47" s="6" customFormat="1" ht="97.5" customHeight="1">
      <c r="B729" s="20"/>
      <c r="F729" s="273" t="s">
        <v>850</v>
      </c>
      <c r="G729" s="228"/>
      <c r="H729" s="228"/>
      <c r="I729" s="228"/>
      <c r="J729" s="228"/>
      <c r="K729" s="228"/>
      <c r="L729" s="228"/>
      <c r="M729" s="228"/>
      <c r="N729" s="228"/>
      <c r="O729" s="228"/>
      <c r="P729" s="228"/>
      <c r="Q729" s="228"/>
      <c r="R729" s="228"/>
      <c r="S729" s="20"/>
      <c r="T729" s="44"/>
      <c r="AA729" s="45"/>
      <c r="AT729" s="6" t="s">
        <v>141</v>
      </c>
      <c r="AU729" s="6" t="s">
        <v>154</v>
      </c>
    </row>
    <row r="730" spans="2:63" s="6" customFormat="1" ht="51" customHeight="1">
      <c r="B730" s="20"/>
      <c r="C730" s="108" t="s">
        <v>851</v>
      </c>
      <c r="D730" s="108" t="s">
        <v>132</v>
      </c>
      <c r="E730" s="109" t="s">
        <v>852</v>
      </c>
      <c r="F730" s="269" t="s">
        <v>853</v>
      </c>
      <c r="G730" s="270"/>
      <c r="H730" s="270"/>
      <c r="I730" s="270"/>
      <c r="J730" s="111" t="s">
        <v>325</v>
      </c>
      <c r="K730" s="112">
        <v>17</v>
      </c>
      <c r="L730" s="271"/>
      <c r="M730" s="270"/>
      <c r="N730" s="299">
        <f>ROUND($L$730*$K$730,2)</f>
        <v>0</v>
      </c>
      <c r="O730" s="300"/>
      <c r="P730" s="300"/>
      <c r="Q730" s="300"/>
      <c r="R730" s="110"/>
      <c r="S730" s="20"/>
      <c r="T730" s="113"/>
      <c r="U730" s="114" t="s">
        <v>36</v>
      </c>
      <c r="X730" s="115">
        <v>9E-05</v>
      </c>
      <c r="Y730" s="115">
        <f>$X$730*$K$730</f>
        <v>0.0015300000000000001</v>
      </c>
      <c r="Z730" s="115">
        <v>0</v>
      </c>
      <c r="AA730" s="116">
        <f>$Z$730*$K$730</f>
        <v>0</v>
      </c>
      <c r="AR730" s="79" t="s">
        <v>240</v>
      </c>
      <c r="AT730" s="79" t="s">
        <v>132</v>
      </c>
      <c r="AU730" s="79" t="s">
        <v>154</v>
      </c>
      <c r="AY730" s="6" t="s">
        <v>131</v>
      </c>
      <c r="BE730" s="117">
        <f>IF($U$730="základní",$N$730,0)</f>
        <v>0</v>
      </c>
      <c r="BF730" s="117">
        <f>IF($U$730="snížená",$N$730,0)</f>
        <v>0</v>
      </c>
      <c r="BG730" s="117">
        <f>IF($U$730="zákl. přenesená",$N$730,0)</f>
        <v>0</v>
      </c>
      <c r="BH730" s="117">
        <f>IF($U$730="sníž. přenesená",$N$730,0)</f>
        <v>0</v>
      </c>
      <c r="BI730" s="117">
        <f>IF($U$730="nulová",$N$730,0)</f>
        <v>0</v>
      </c>
      <c r="BJ730" s="79" t="s">
        <v>17</v>
      </c>
      <c r="BK730" s="117">
        <f>ROUND($L$730*$K$730,2)</f>
        <v>0</v>
      </c>
    </row>
    <row r="731" spans="2:47" s="6" customFormat="1" ht="27" customHeight="1">
      <c r="B731" s="20"/>
      <c r="F731" s="272" t="s">
        <v>853</v>
      </c>
      <c r="G731" s="228"/>
      <c r="H731" s="228"/>
      <c r="I731" s="228"/>
      <c r="J731" s="228"/>
      <c r="K731" s="228"/>
      <c r="L731" s="228"/>
      <c r="M731" s="228"/>
      <c r="N731" s="228"/>
      <c r="O731" s="228"/>
      <c r="P731" s="228"/>
      <c r="Q731" s="228"/>
      <c r="R731" s="228"/>
      <c r="S731" s="20"/>
      <c r="T731" s="44"/>
      <c r="AA731" s="45"/>
      <c r="AT731" s="6" t="s">
        <v>139</v>
      </c>
      <c r="AU731" s="6" t="s">
        <v>154</v>
      </c>
    </row>
    <row r="732" spans="2:47" s="6" customFormat="1" ht="97.5" customHeight="1">
      <c r="B732" s="20"/>
      <c r="F732" s="273" t="s">
        <v>854</v>
      </c>
      <c r="G732" s="228"/>
      <c r="H732" s="228"/>
      <c r="I732" s="228"/>
      <c r="J732" s="228"/>
      <c r="K732" s="228"/>
      <c r="L732" s="228"/>
      <c r="M732" s="228"/>
      <c r="N732" s="228"/>
      <c r="O732" s="228"/>
      <c r="P732" s="228"/>
      <c r="Q732" s="228"/>
      <c r="R732" s="228"/>
      <c r="S732" s="20"/>
      <c r="T732" s="44"/>
      <c r="AA732" s="45"/>
      <c r="AT732" s="6" t="s">
        <v>141</v>
      </c>
      <c r="AU732" s="6" t="s">
        <v>154</v>
      </c>
    </row>
    <row r="733" spans="2:63" s="6" customFormat="1" ht="63" customHeight="1">
      <c r="B733" s="20"/>
      <c r="C733" s="108" t="s">
        <v>855</v>
      </c>
      <c r="D733" s="108" t="s">
        <v>132</v>
      </c>
      <c r="E733" s="109" t="s">
        <v>856</v>
      </c>
      <c r="F733" s="269" t="s">
        <v>857</v>
      </c>
      <c r="G733" s="270"/>
      <c r="H733" s="270"/>
      <c r="I733" s="270"/>
      <c r="J733" s="111" t="s">
        <v>325</v>
      </c>
      <c r="K733" s="112">
        <v>10</v>
      </c>
      <c r="L733" s="271"/>
      <c r="M733" s="270"/>
      <c r="N733" s="299">
        <f>ROUND($L$733*$K$733,2)</f>
        <v>0</v>
      </c>
      <c r="O733" s="300"/>
      <c r="P733" s="300"/>
      <c r="Q733" s="300"/>
      <c r="R733" s="110"/>
      <c r="S733" s="20"/>
      <c r="T733" s="113"/>
      <c r="U733" s="114" t="s">
        <v>36</v>
      </c>
      <c r="X733" s="115">
        <v>9E-05</v>
      </c>
      <c r="Y733" s="115">
        <f>$X$733*$K$733</f>
        <v>0.0009000000000000001</v>
      </c>
      <c r="Z733" s="115">
        <v>0</v>
      </c>
      <c r="AA733" s="116">
        <f>$Z$733*$K$733</f>
        <v>0</v>
      </c>
      <c r="AR733" s="79" t="s">
        <v>240</v>
      </c>
      <c r="AT733" s="79" t="s">
        <v>132</v>
      </c>
      <c r="AU733" s="79" t="s">
        <v>154</v>
      </c>
      <c r="AY733" s="6" t="s">
        <v>131</v>
      </c>
      <c r="BE733" s="117">
        <f>IF($U$733="základní",$N$733,0)</f>
        <v>0</v>
      </c>
      <c r="BF733" s="117">
        <f>IF($U$733="snížená",$N$733,0)</f>
        <v>0</v>
      </c>
      <c r="BG733" s="117">
        <f>IF($U$733="zákl. přenesená",$N$733,0)</f>
        <v>0</v>
      </c>
      <c r="BH733" s="117">
        <f>IF($U$733="sníž. přenesená",$N$733,0)</f>
        <v>0</v>
      </c>
      <c r="BI733" s="117">
        <f>IF($U$733="nulová",$N$733,0)</f>
        <v>0</v>
      </c>
      <c r="BJ733" s="79" t="s">
        <v>17</v>
      </c>
      <c r="BK733" s="117">
        <f>ROUND($L$733*$K$733,2)</f>
        <v>0</v>
      </c>
    </row>
    <row r="734" spans="2:47" s="6" customFormat="1" ht="27" customHeight="1">
      <c r="B734" s="20"/>
      <c r="F734" s="272" t="s">
        <v>857</v>
      </c>
      <c r="G734" s="228"/>
      <c r="H734" s="228"/>
      <c r="I734" s="228"/>
      <c r="J734" s="228"/>
      <c r="K734" s="228"/>
      <c r="L734" s="228"/>
      <c r="M734" s="228"/>
      <c r="N734" s="228"/>
      <c r="O734" s="228"/>
      <c r="P734" s="228"/>
      <c r="Q734" s="228"/>
      <c r="R734" s="228"/>
      <c r="S734" s="20"/>
      <c r="T734" s="44"/>
      <c r="AA734" s="45"/>
      <c r="AT734" s="6" t="s">
        <v>139</v>
      </c>
      <c r="AU734" s="6" t="s">
        <v>154</v>
      </c>
    </row>
    <row r="735" spans="2:47" s="6" customFormat="1" ht="132.75" customHeight="1">
      <c r="B735" s="20"/>
      <c r="F735" s="273" t="s">
        <v>858</v>
      </c>
      <c r="G735" s="228"/>
      <c r="H735" s="228"/>
      <c r="I735" s="228"/>
      <c r="J735" s="228"/>
      <c r="K735" s="228"/>
      <c r="L735" s="228"/>
      <c r="M735" s="228"/>
      <c r="N735" s="228"/>
      <c r="O735" s="228"/>
      <c r="P735" s="228"/>
      <c r="Q735" s="228"/>
      <c r="R735" s="228"/>
      <c r="S735" s="20"/>
      <c r="T735" s="44"/>
      <c r="AA735" s="45"/>
      <c r="AT735" s="6" t="s">
        <v>141</v>
      </c>
      <c r="AU735" s="6" t="s">
        <v>154</v>
      </c>
    </row>
    <row r="736" spans="2:63" s="6" customFormat="1" ht="63" customHeight="1">
      <c r="B736" s="20"/>
      <c r="C736" s="108" t="s">
        <v>859</v>
      </c>
      <c r="D736" s="108" t="s">
        <v>132</v>
      </c>
      <c r="E736" s="109" t="s">
        <v>860</v>
      </c>
      <c r="F736" s="269" t="s">
        <v>861</v>
      </c>
      <c r="G736" s="270"/>
      <c r="H736" s="270"/>
      <c r="I736" s="270"/>
      <c r="J736" s="111" t="s">
        <v>325</v>
      </c>
      <c r="K736" s="112">
        <v>2</v>
      </c>
      <c r="L736" s="271"/>
      <c r="M736" s="270"/>
      <c r="N736" s="299">
        <f>ROUND($L$736*$K$736,2)</f>
        <v>0</v>
      </c>
      <c r="O736" s="300"/>
      <c r="P736" s="300"/>
      <c r="Q736" s="300"/>
      <c r="R736" s="110"/>
      <c r="S736" s="20"/>
      <c r="T736" s="113"/>
      <c r="U736" s="114" t="s">
        <v>36</v>
      </c>
      <c r="X736" s="115">
        <v>9E-05</v>
      </c>
      <c r="Y736" s="115">
        <f>$X$736*$K$736</f>
        <v>0.00018</v>
      </c>
      <c r="Z736" s="115">
        <v>0</v>
      </c>
      <c r="AA736" s="116">
        <f>$Z$736*$K$736</f>
        <v>0</v>
      </c>
      <c r="AR736" s="79" t="s">
        <v>240</v>
      </c>
      <c r="AT736" s="79" t="s">
        <v>132</v>
      </c>
      <c r="AU736" s="79" t="s">
        <v>154</v>
      </c>
      <c r="AY736" s="6" t="s">
        <v>131</v>
      </c>
      <c r="BE736" s="117">
        <f>IF($U$736="základní",$N$736,0)</f>
        <v>0</v>
      </c>
      <c r="BF736" s="117">
        <f>IF($U$736="snížená",$N$736,0)</f>
        <v>0</v>
      </c>
      <c r="BG736" s="117">
        <f>IF($U$736="zákl. přenesená",$N$736,0)</f>
        <v>0</v>
      </c>
      <c r="BH736" s="117">
        <f>IF($U$736="sníž. přenesená",$N$736,0)</f>
        <v>0</v>
      </c>
      <c r="BI736" s="117">
        <f>IF($U$736="nulová",$N$736,0)</f>
        <v>0</v>
      </c>
      <c r="BJ736" s="79" t="s">
        <v>17</v>
      </c>
      <c r="BK736" s="117">
        <f>ROUND($L$736*$K$736,2)</f>
        <v>0</v>
      </c>
    </row>
    <row r="737" spans="2:47" s="6" customFormat="1" ht="27" customHeight="1">
      <c r="B737" s="20"/>
      <c r="F737" s="272" t="s">
        <v>861</v>
      </c>
      <c r="G737" s="228"/>
      <c r="H737" s="228"/>
      <c r="I737" s="228"/>
      <c r="J737" s="228"/>
      <c r="K737" s="228"/>
      <c r="L737" s="228"/>
      <c r="M737" s="228"/>
      <c r="N737" s="228"/>
      <c r="O737" s="228"/>
      <c r="P737" s="228"/>
      <c r="Q737" s="228"/>
      <c r="R737" s="228"/>
      <c r="S737" s="20"/>
      <c r="T737" s="44"/>
      <c r="AA737" s="45"/>
      <c r="AT737" s="6" t="s">
        <v>139</v>
      </c>
      <c r="AU737" s="6" t="s">
        <v>154</v>
      </c>
    </row>
    <row r="738" spans="2:47" s="6" customFormat="1" ht="132.75" customHeight="1">
      <c r="B738" s="20"/>
      <c r="F738" s="273" t="s">
        <v>862</v>
      </c>
      <c r="G738" s="228"/>
      <c r="H738" s="228"/>
      <c r="I738" s="228"/>
      <c r="J738" s="228"/>
      <c r="K738" s="228"/>
      <c r="L738" s="228"/>
      <c r="M738" s="228"/>
      <c r="N738" s="228"/>
      <c r="O738" s="228"/>
      <c r="P738" s="228"/>
      <c r="Q738" s="228"/>
      <c r="R738" s="228"/>
      <c r="S738" s="20"/>
      <c r="T738" s="44"/>
      <c r="AA738" s="45"/>
      <c r="AT738" s="6" t="s">
        <v>141</v>
      </c>
      <c r="AU738" s="6" t="s">
        <v>154</v>
      </c>
    </row>
    <row r="739" spans="2:63" s="6" customFormat="1" ht="87" customHeight="1">
      <c r="B739" s="20"/>
      <c r="C739" s="108" t="s">
        <v>863</v>
      </c>
      <c r="D739" s="108" t="s">
        <v>132</v>
      </c>
      <c r="E739" s="109" t="s">
        <v>864</v>
      </c>
      <c r="F739" s="269" t="s">
        <v>865</v>
      </c>
      <c r="G739" s="270"/>
      <c r="H739" s="270"/>
      <c r="I739" s="270"/>
      <c r="J739" s="111" t="s">
        <v>325</v>
      </c>
      <c r="K739" s="112">
        <v>2</v>
      </c>
      <c r="L739" s="271"/>
      <c r="M739" s="270"/>
      <c r="N739" s="299">
        <f>ROUND($L$739*$K$739,2)</f>
        <v>0</v>
      </c>
      <c r="O739" s="300"/>
      <c r="P739" s="300"/>
      <c r="Q739" s="300"/>
      <c r="R739" s="110"/>
      <c r="S739" s="20"/>
      <c r="T739" s="113"/>
      <c r="U739" s="114" t="s">
        <v>36</v>
      </c>
      <c r="X739" s="115">
        <v>9E-05</v>
      </c>
      <c r="Y739" s="115">
        <f>$X$739*$K$739</f>
        <v>0.00018</v>
      </c>
      <c r="Z739" s="115">
        <v>0</v>
      </c>
      <c r="AA739" s="116">
        <f>$Z$739*$K$739</f>
        <v>0</v>
      </c>
      <c r="AR739" s="79" t="s">
        <v>240</v>
      </c>
      <c r="AT739" s="79" t="s">
        <v>132</v>
      </c>
      <c r="AU739" s="79" t="s">
        <v>154</v>
      </c>
      <c r="AY739" s="6" t="s">
        <v>131</v>
      </c>
      <c r="BE739" s="117">
        <f>IF($U$739="základní",$N$739,0)</f>
        <v>0</v>
      </c>
      <c r="BF739" s="117">
        <f>IF($U$739="snížená",$N$739,0)</f>
        <v>0</v>
      </c>
      <c r="BG739" s="117">
        <f>IF($U$739="zákl. přenesená",$N$739,0)</f>
        <v>0</v>
      </c>
      <c r="BH739" s="117">
        <f>IF($U$739="sníž. přenesená",$N$739,0)</f>
        <v>0</v>
      </c>
      <c r="BI739" s="117">
        <f>IF($U$739="nulová",$N$739,0)</f>
        <v>0</v>
      </c>
      <c r="BJ739" s="79" t="s">
        <v>17</v>
      </c>
      <c r="BK739" s="117">
        <f>ROUND($L$739*$K$739,2)</f>
        <v>0</v>
      </c>
    </row>
    <row r="740" spans="2:47" s="6" customFormat="1" ht="38.25" customHeight="1">
      <c r="B740" s="20"/>
      <c r="F740" s="272" t="s">
        <v>865</v>
      </c>
      <c r="G740" s="228"/>
      <c r="H740" s="228"/>
      <c r="I740" s="228"/>
      <c r="J740" s="228"/>
      <c r="K740" s="228"/>
      <c r="L740" s="228"/>
      <c r="M740" s="228"/>
      <c r="N740" s="228"/>
      <c r="O740" s="228"/>
      <c r="P740" s="228"/>
      <c r="Q740" s="228"/>
      <c r="R740" s="228"/>
      <c r="S740" s="20"/>
      <c r="T740" s="44"/>
      <c r="AA740" s="45"/>
      <c r="AT740" s="6" t="s">
        <v>139</v>
      </c>
      <c r="AU740" s="6" t="s">
        <v>154</v>
      </c>
    </row>
    <row r="741" spans="2:47" s="6" customFormat="1" ht="132.75" customHeight="1">
      <c r="B741" s="20"/>
      <c r="F741" s="273" t="s">
        <v>866</v>
      </c>
      <c r="G741" s="228"/>
      <c r="H741" s="228"/>
      <c r="I741" s="228"/>
      <c r="J741" s="228"/>
      <c r="K741" s="228"/>
      <c r="L741" s="228"/>
      <c r="M741" s="228"/>
      <c r="N741" s="228"/>
      <c r="O741" s="228"/>
      <c r="P741" s="228"/>
      <c r="Q741" s="228"/>
      <c r="R741" s="228"/>
      <c r="S741" s="20"/>
      <c r="T741" s="44"/>
      <c r="AA741" s="45"/>
      <c r="AT741" s="6" t="s">
        <v>141</v>
      </c>
      <c r="AU741" s="6" t="s">
        <v>154</v>
      </c>
    </row>
    <row r="742" spans="2:63" s="6" customFormat="1" ht="51" customHeight="1">
      <c r="B742" s="20"/>
      <c r="C742" s="108" t="s">
        <v>867</v>
      </c>
      <c r="D742" s="108" t="s">
        <v>132</v>
      </c>
      <c r="E742" s="109" t="s">
        <v>868</v>
      </c>
      <c r="F742" s="269" t="s">
        <v>869</v>
      </c>
      <c r="G742" s="270"/>
      <c r="H742" s="270"/>
      <c r="I742" s="270"/>
      <c r="J742" s="111" t="s">
        <v>325</v>
      </c>
      <c r="K742" s="112">
        <v>4</v>
      </c>
      <c r="L742" s="271"/>
      <c r="M742" s="270"/>
      <c r="N742" s="299">
        <f>ROUND($L$742*$K$742,2)</f>
        <v>0</v>
      </c>
      <c r="O742" s="300"/>
      <c r="P742" s="300"/>
      <c r="Q742" s="300"/>
      <c r="R742" s="110"/>
      <c r="S742" s="20"/>
      <c r="T742" s="113"/>
      <c r="U742" s="114" t="s">
        <v>36</v>
      </c>
      <c r="X742" s="115">
        <v>9E-05</v>
      </c>
      <c r="Y742" s="115">
        <f>$X$742*$K$742</f>
        <v>0.00036</v>
      </c>
      <c r="Z742" s="115">
        <v>0</v>
      </c>
      <c r="AA742" s="116">
        <f>$Z$742*$K$742</f>
        <v>0</v>
      </c>
      <c r="AR742" s="79" t="s">
        <v>240</v>
      </c>
      <c r="AT742" s="79" t="s">
        <v>132</v>
      </c>
      <c r="AU742" s="79" t="s">
        <v>154</v>
      </c>
      <c r="AY742" s="6" t="s">
        <v>131</v>
      </c>
      <c r="BE742" s="117">
        <f>IF($U$742="základní",$N$742,0)</f>
        <v>0</v>
      </c>
      <c r="BF742" s="117">
        <f>IF($U$742="snížená",$N$742,0)</f>
        <v>0</v>
      </c>
      <c r="BG742" s="117">
        <f>IF($U$742="zákl. přenesená",$N$742,0)</f>
        <v>0</v>
      </c>
      <c r="BH742" s="117">
        <f>IF($U$742="sníž. přenesená",$N$742,0)</f>
        <v>0</v>
      </c>
      <c r="BI742" s="117">
        <f>IF($U$742="nulová",$N$742,0)</f>
        <v>0</v>
      </c>
      <c r="BJ742" s="79" t="s">
        <v>17</v>
      </c>
      <c r="BK742" s="117">
        <f>ROUND($L$742*$K$742,2)</f>
        <v>0</v>
      </c>
    </row>
    <row r="743" spans="2:47" s="6" customFormat="1" ht="27" customHeight="1">
      <c r="B743" s="20"/>
      <c r="F743" s="272" t="s">
        <v>869</v>
      </c>
      <c r="G743" s="228"/>
      <c r="H743" s="228"/>
      <c r="I743" s="228"/>
      <c r="J743" s="228"/>
      <c r="K743" s="228"/>
      <c r="L743" s="228"/>
      <c r="M743" s="228"/>
      <c r="N743" s="228"/>
      <c r="O743" s="228"/>
      <c r="P743" s="228"/>
      <c r="Q743" s="228"/>
      <c r="R743" s="228"/>
      <c r="S743" s="20"/>
      <c r="T743" s="44"/>
      <c r="AA743" s="45"/>
      <c r="AT743" s="6" t="s">
        <v>139</v>
      </c>
      <c r="AU743" s="6" t="s">
        <v>154</v>
      </c>
    </row>
    <row r="744" spans="2:47" s="6" customFormat="1" ht="97.5" customHeight="1">
      <c r="B744" s="20"/>
      <c r="F744" s="273" t="s">
        <v>870</v>
      </c>
      <c r="G744" s="228"/>
      <c r="H744" s="228"/>
      <c r="I744" s="228"/>
      <c r="J744" s="228"/>
      <c r="K744" s="228"/>
      <c r="L744" s="228"/>
      <c r="M744" s="228"/>
      <c r="N744" s="228"/>
      <c r="O744" s="228"/>
      <c r="P744" s="228"/>
      <c r="Q744" s="228"/>
      <c r="R744" s="228"/>
      <c r="S744" s="20"/>
      <c r="T744" s="44"/>
      <c r="AA744" s="45"/>
      <c r="AT744" s="6" t="s">
        <v>141</v>
      </c>
      <c r="AU744" s="6" t="s">
        <v>154</v>
      </c>
    </row>
    <row r="745" spans="2:63" s="6" customFormat="1" ht="75" customHeight="1">
      <c r="B745" s="20"/>
      <c r="C745" s="108" t="s">
        <v>871</v>
      </c>
      <c r="D745" s="108" t="s">
        <v>132</v>
      </c>
      <c r="E745" s="109" t="s">
        <v>872</v>
      </c>
      <c r="F745" s="269" t="s">
        <v>873</v>
      </c>
      <c r="G745" s="270"/>
      <c r="H745" s="270"/>
      <c r="I745" s="270"/>
      <c r="J745" s="111" t="s">
        <v>325</v>
      </c>
      <c r="K745" s="112">
        <v>2</v>
      </c>
      <c r="L745" s="271"/>
      <c r="M745" s="270"/>
      <c r="N745" s="299">
        <f>ROUND($L$745*$K$745,2)</f>
        <v>0</v>
      </c>
      <c r="O745" s="300"/>
      <c r="P745" s="300"/>
      <c r="Q745" s="300"/>
      <c r="R745" s="110"/>
      <c r="S745" s="20"/>
      <c r="T745" s="113"/>
      <c r="U745" s="114" t="s">
        <v>36</v>
      </c>
      <c r="X745" s="115">
        <v>9E-05</v>
      </c>
      <c r="Y745" s="115">
        <f>$X$745*$K$745</f>
        <v>0.00018</v>
      </c>
      <c r="Z745" s="115">
        <v>0</v>
      </c>
      <c r="AA745" s="116">
        <f>$Z$745*$K$745</f>
        <v>0</v>
      </c>
      <c r="AR745" s="79" t="s">
        <v>240</v>
      </c>
      <c r="AT745" s="79" t="s">
        <v>132</v>
      </c>
      <c r="AU745" s="79" t="s">
        <v>154</v>
      </c>
      <c r="AY745" s="6" t="s">
        <v>131</v>
      </c>
      <c r="BE745" s="117">
        <f>IF($U$745="základní",$N$745,0)</f>
        <v>0</v>
      </c>
      <c r="BF745" s="117">
        <f>IF($U$745="snížená",$N$745,0)</f>
        <v>0</v>
      </c>
      <c r="BG745" s="117">
        <f>IF($U$745="zákl. přenesená",$N$745,0)</f>
        <v>0</v>
      </c>
      <c r="BH745" s="117">
        <f>IF($U$745="sníž. přenesená",$N$745,0)</f>
        <v>0</v>
      </c>
      <c r="BI745" s="117">
        <f>IF($U$745="nulová",$N$745,0)</f>
        <v>0</v>
      </c>
      <c r="BJ745" s="79" t="s">
        <v>17</v>
      </c>
      <c r="BK745" s="117">
        <f>ROUND($L$745*$K$745,2)</f>
        <v>0</v>
      </c>
    </row>
    <row r="746" spans="2:47" s="6" customFormat="1" ht="50.25" customHeight="1">
      <c r="B746" s="20"/>
      <c r="F746" s="272" t="s">
        <v>874</v>
      </c>
      <c r="G746" s="228"/>
      <c r="H746" s="228"/>
      <c r="I746" s="228"/>
      <c r="J746" s="228"/>
      <c r="K746" s="228"/>
      <c r="L746" s="228"/>
      <c r="M746" s="228"/>
      <c r="N746" s="228"/>
      <c r="O746" s="228"/>
      <c r="P746" s="228"/>
      <c r="Q746" s="228"/>
      <c r="R746" s="228"/>
      <c r="S746" s="20"/>
      <c r="T746" s="44"/>
      <c r="AA746" s="45"/>
      <c r="AT746" s="6" t="s">
        <v>139</v>
      </c>
      <c r="AU746" s="6" t="s">
        <v>154</v>
      </c>
    </row>
    <row r="747" spans="2:47" s="6" customFormat="1" ht="144.75" customHeight="1">
      <c r="B747" s="20"/>
      <c r="F747" s="273" t="s">
        <v>875</v>
      </c>
      <c r="G747" s="228"/>
      <c r="H747" s="228"/>
      <c r="I747" s="228"/>
      <c r="J747" s="228"/>
      <c r="K747" s="228"/>
      <c r="L747" s="228"/>
      <c r="M747" s="228"/>
      <c r="N747" s="228"/>
      <c r="O747" s="228"/>
      <c r="P747" s="228"/>
      <c r="Q747" s="228"/>
      <c r="R747" s="228"/>
      <c r="S747" s="20"/>
      <c r="T747" s="44"/>
      <c r="AA747" s="45"/>
      <c r="AT747" s="6" t="s">
        <v>141</v>
      </c>
      <c r="AU747" s="6" t="s">
        <v>154</v>
      </c>
    </row>
    <row r="748" spans="2:63" s="99" customFormat="1" ht="23.25" customHeight="1">
      <c r="B748" s="100"/>
      <c r="D748" s="107" t="s">
        <v>109</v>
      </c>
      <c r="N748" s="298">
        <f>$BK$748</f>
        <v>0</v>
      </c>
      <c r="O748" s="297"/>
      <c r="P748" s="297"/>
      <c r="Q748" s="297"/>
      <c r="S748" s="100"/>
      <c r="T748" s="103"/>
      <c r="W748" s="104">
        <f>SUM($W$749:$W$778)</f>
        <v>0</v>
      </c>
      <c r="Y748" s="104">
        <f>SUM($Y$749:$Y$778)</f>
        <v>0</v>
      </c>
      <c r="AA748" s="105">
        <f>SUM($AA$749:$AA$778)</f>
        <v>0.315</v>
      </c>
      <c r="AR748" s="102" t="s">
        <v>75</v>
      </c>
      <c r="AT748" s="102" t="s">
        <v>65</v>
      </c>
      <c r="AU748" s="102" t="s">
        <v>75</v>
      </c>
      <c r="AY748" s="102" t="s">
        <v>131</v>
      </c>
      <c r="BK748" s="106">
        <f>SUM($BK$749:$BK$778)</f>
        <v>0</v>
      </c>
    </row>
    <row r="749" spans="2:63" s="6" customFormat="1" ht="87" customHeight="1">
      <c r="B749" s="20"/>
      <c r="C749" s="108" t="s">
        <v>876</v>
      </c>
      <c r="D749" s="108" t="s">
        <v>132</v>
      </c>
      <c r="E749" s="109" t="s">
        <v>877</v>
      </c>
      <c r="F749" s="269" t="s">
        <v>878</v>
      </c>
      <c r="G749" s="270"/>
      <c r="H749" s="270"/>
      <c r="I749" s="270"/>
      <c r="J749" s="111" t="s">
        <v>879</v>
      </c>
      <c r="K749" s="112">
        <v>5</v>
      </c>
      <c r="L749" s="271"/>
      <c r="M749" s="270"/>
      <c r="N749" s="299">
        <f>ROUND($L$749*$K$749,2)</f>
        <v>0</v>
      </c>
      <c r="O749" s="300"/>
      <c r="P749" s="300"/>
      <c r="Q749" s="300"/>
      <c r="R749" s="110"/>
      <c r="S749" s="20"/>
      <c r="T749" s="113"/>
      <c r="U749" s="114" t="s">
        <v>36</v>
      </c>
      <c r="X749" s="115">
        <v>0</v>
      </c>
      <c r="Y749" s="115">
        <f>$X$749*$K$749</f>
        <v>0</v>
      </c>
      <c r="Z749" s="115">
        <v>0</v>
      </c>
      <c r="AA749" s="116">
        <f>$Z$749*$K$749</f>
        <v>0</v>
      </c>
      <c r="AR749" s="79" t="s">
        <v>137</v>
      </c>
      <c r="AT749" s="79" t="s">
        <v>132</v>
      </c>
      <c r="AU749" s="79" t="s">
        <v>154</v>
      </c>
      <c r="AY749" s="6" t="s">
        <v>131</v>
      </c>
      <c r="BE749" s="117">
        <f>IF($U$749="základní",$N$749,0)</f>
        <v>0</v>
      </c>
      <c r="BF749" s="117">
        <f>IF($U$749="snížená",$N$749,0)</f>
        <v>0</v>
      </c>
      <c r="BG749" s="117">
        <f>IF($U$749="zákl. přenesená",$N$749,0)</f>
        <v>0</v>
      </c>
      <c r="BH749" s="117">
        <f>IF($U$749="sníž. přenesená",$N$749,0)</f>
        <v>0</v>
      </c>
      <c r="BI749" s="117">
        <f>IF($U$749="nulová",$N$749,0)</f>
        <v>0</v>
      </c>
      <c r="BJ749" s="79" t="s">
        <v>17</v>
      </c>
      <c r="BK749" s="117">
        <f>ROUND($L$749*$K$749,2)</f>
        <v>0</v>
      </c>
    </row>
    <row r="750" spans="2:47" s="6" customFormat="1" ht="50.25" customHeight="1">
      <c r="B750" s="20"/>
      <c r="F750" s="272" t="s">
        <v>880</v>
      </c>
      <c r="G750" s="228"/>
      <c r="H750" s="228"/>
      <c r="I750" s="228"/>
      <c r="J750" s="228"/>
      <c r="K750" s="228"/>
      <c r="L750" s="228"/>
      <c r="M750" s="228"/>
      <c r="N750" s="228"/>
      <c r="O750" s="228"/>
      <c r="P750" s="228"/>
      <c r="Q750" s="228"/>
      <c r="R750" s="228"/>
      <c r="S750" s="20"/>
      <c r="T750" s="44"/>
      <c r="AA750" s="45"/>
      <c r="AT750" s="6" t="s">
        <v>139</v>
      </c>
      <c r="AU750" s="6" t="s">
        <v>154</v>
      </c>
    </row>
    <row r="751" spans="2:47" s="6" customFormat="1" ht="144.75" customHeight="1">
      <c r="B751" s="20"/>
      <c r="F751" s="273" t="s">
        <v>881</v>
      </c>
      <c r="G751" s="228"/>
      <c r="H751" s="228"/>
      <c r="I751" s="228"/>
      <c r="J751" s="228"/>
      <c r="K751" s="228"/>
      <c r="L751" s="228"/>
      <c r="M751" s="228"/>
      <c r="N751" s="228"/>
      <c r="O751" s="228"/>
      <c r="P751" s="228"/>
      <c r="Q751" s="228"/>
      <c r="R751" s="228"/>
      <c r="S751" s="20"/>
      <c r="T751" s="44"/>
      <c r="AA751" s="45"/>
      <c r="AT751" s="6" t="s">
        <v>141</v>
      </c>
      <c r="AU751" s="6" t="s">
        <v>154</v>
      </c>
    </row>
    <row r="752" spans="2:63" s="6" customFormat="1" ht="87" customHeight="1">
      <c r="B752" s="20"/>
      <c r="C752" s="108" t="s">
        <v>882</v>
      </c>
      <c r="D752" s="108" t="s">
        <v>132</v>
      </c>
      <c r="E752" s="109" t="s">
        <v>883</v>
      </c>
      <c r="F752" s="269" t="s">
        <v>884</v>
      </c>
      <c r="G752" s="270"/>
      <c r="H752" s="270"/>
      <c r="I752" s="270"/>
      <c r="J752" s="111" t="s">
        <v>879</v>
      </c>
      <c r="K752" s="112">
        <v>9</v>
      </c>
      <c r="L752" s="271"/>
      <c r="M752" s="270"/>
      <c r="N752" s="299">
        <f>ROUND($L$752*$K$752,2)</f>
        <v>0</v>
      </c>
      <c r="O752" s="300"/>
      <c r="P752" s="300"/>
      <c r="Q752" s="300"/>
      <c r="R752" s="110"/>
      <c r="S752" s="20"/>
      <c r="T752" s="113"/>
      <c r="U752" s="114" t="s">
        <v>36</v>
      </c>
      <c r="X752" s="115">
        <v>0</v>
      </c>
      <c r="Y752" s="115">
        <f>$X$752*$K$752</f>
        <v>0</v>
      </c>
      <c r="Z752" s="115">
        <v>0</v>
      </c>
      <c r="AA752" s="116">
        <f>$Z$752*$K$752</f>
        <v>0</v>
      </c>
      <c r="AR752" s="79" t="s">
        <v>137</v>
      </c>
      <c r="AT752" s="79" t="s">
        <v>132</v>
      </c>
      <c r="AU752" s="79" t="s">
        <v>154</v>
      </c>
      <c r="AY752" s="6" t="s">
        <v>131</v>
      </c>
      <c r="BE752" s="117">
        <f>IF($U$752="základní",$N$752,0)</f>
        <v>0</v>
      </c>
      <c r="BF752" s="117">
        <f>IF($U$752="snížená",$N$752,0)</f>
        <v>0</v>
      </c>
      <c r="BG752" s="117">
        <f>IF($U$752="zákl. přenesená",$N$752,0)</f>
        <v>0</v>
      </c>
      <c r="BH752" s="117">
        <f>IF($U$752="sníž. přenesená",$N$752,0)</f>
        <v>0</v>
      </c>
      <c r="BI752" s="117">
        <f>IF($U$752="nulová",$N$752,0)</f>
        <v>0</v>
      </c>
      <c r="BJ752" s="79" t="s">
        <v>17</v>
      </c>
      <c r="BK752" s="117">
        <f>ROUND($L$752*$K$752,2)</f>
        <v>0</v>
      </c>
    </row>
    <row r="753" spans="2:47" s="6" customFormat="1" ht="74.25" customHeight="1">
      <c r="B753" s="20"/>
      <c r="F753" s="272" t="s">
        <v>885</v>
      </c>
      <c r="G753" s="228"/>
      <c r="H753" s="228"/>
      <c r="I753" s="228"/>
      <c r="J753" s="228"/>
      <c r="K753" s="228"/>
      <c r="L753" s="228"/>
      <c r="M753" s="228"/>
      <c r="N753" s="228"/>
      <c r="O753" s="228"/>
      <c r="P753" s="228"/>
      <c r="Q753" s="228"/>
      <c r="R753" s="228"/>
      <c r="S753" s="20"/>
      <c r="T753" s="44"/>
      <c r="AA753" s="45"/>
      <c r="AT753" s="6" t="s">
        <v>139</v>
      </c>
      <c r="AU753" s="6" t="s">
        <v>154</v>
      </c>
    </row>
    <row r="754" spans="2:47" s="6" customFormat="1" ht="168.75" customHeight="1">
      <c r="B754" s="20"/>
      <c r="F754" s="273" t="s">
        <v>886</v>
      </c>
      <c r="G754" s="228"/>
      <c r="H754" s="228"/>
      <c r="I754" s="228"/>
      <c r="J754" s="228"/>
      <c r="K754" s="228"/>
      <c r="L754" s="228"/>
      <c r="M754" s="228"/>
      <c r="N754" s="228"/>
      <c r="O754" s="228"/>
      <c r="P754" s="228"/>
      <c r="Q754" s="228"/>
      <c r="R754" s="228"/>
      <c r="S754" s="20"/>
      <c r="T754" s="44"/>
      <c r="AA754" s="45"/>
      <c r="AT754" s="6" t="s">
        <v>141</v>
      </c>
      <c r="AU754" s="6" t="s">
        <v>154</v>
      </c>
    </row>
    <row r="755" spans="2:63" s="6" customFormat="1" ht="87" customHeight="1">
      <c r="B755" s="20"/>
      <c r="C755" s="108" t="s">
        <v>887</v>
      </c>
      <c r="D755" s="108" t="s">
        <v>132</v>
      </c>
      <c r="E755" s="109" t="s">
        <v>888</v>
      </c>
      <c r="F755" s="269" t="s">
        <v>889</v>
      </c>
      <c r="G755" s="270"/>
      <c r="H755" s="270"/>
      <c r="I755" s="270"/>
      <c r="J755" s="111" t="s">
        <v>879</v>
      </c>
      <c r="K755" s="112">
        <v>3</v>
      </c>
      <c r="L755" s="271"/>
      <c r="M755" s="270"/>
      <c r="N755" s="299">
        <f>ROUND($L$755*$K$755,2)</f>
        <v>0</v>
      </c>
      <c r="O755" s="300"/>
      <c r="P755" s="300"/>
      <c r="Q755" s="300"/>
      <c r="R755" s="110"/>
      <c r="S755" s="20"/>
      <c r="T755" s="113"/>
      <c r="U755" s="114" t="s">
        <v>36</v>
      </c>
      <c r="X755" s="115">
        <v>0</v>
      </c>
      <c r="Y755" s="115">
        <f>$X$755*$K$755</f>
        <v>0</v>
      </c>
      <c r="Z755" s="115">
        <v>0</v>
      </c>
      <c r="AA755" s="116">
        <f>$Z$755*$K$755</f>
        <v>0</v>
      </c>
      <c r="AR755" s="79" t="s">
        <v>137</v>
      </c>
      <c r="AT755" s="79" t="s">
        <v>132</v>
      </c>
      <c r="AU755" s="79" t="s">
        <v>154</v>
      </c>
      <c r="AY755" s="6" t="s">
        <v>131</v>
      </c>
      <c r="BE755" s="117">
        <f>IF($U$755="základní",$N$755,0)</f>
        <v>0</v>
      </c>
      <c r="BF755" s="117">
        <f>IF($U$755="snížená",$N$755,0)</f>
        <v>0</v>
      </c>
      <c r="BG755" s="117">
        <f>IF($U$755="zákl. přenesená",$N$755,0)</f>
        <v>0</v>
      </c>
      <c r="BH755" s="117">
        <f>IF($U$755="sníž. přenesená",$N$755,0)</f>
        <v>0</v>
      </c>
      <c r="BI755" s="117">
        <f>IF($U$755="nulová",$N$755,0)</f>
        <v>0</v>
      </c>
      <c r="BJ755" s="79" t="s">
        <v>17</v>
      </c>
      <c r="BK755" s="117">
        <f>ROUND($L$755*$K$755,2)</f>
        <v>0</v>
      </c>
    </row>
    <row r="756" spans="2:47" s="6" customFormat="1" ht="50.25" customHeight="1">
      <c r="B756" s="20"/>
      <c r="F756" s="272" t="s">
        <v>890</v>
      </c>
      <c r="G756" s="228"/>
      <c r="H756" s="228"/>
      <c r="I756" s="228"/>
      <c r="J756" s="228"/>
      <c r="K756" s="228"/>
      <c r="L756" s="228"/>
      <c r="M756" s="228"/>
      <c r="N756" s="228"/>
      <c r="O756" s="228"/>
      <c r="P756" s="228"/>
      <c r="Q756" s="228"/>
      <c r="R756" s="228"/>
      <c r="S756" s="20"/>
      <c r="T756" s="44"/>
      <c r="AA756" s="45"/>
      <c r="AT756" s="6" t="s">
        <v>139</v>
      </c>
      <c r="AU756" s="6" t="s">
        <v>154</v>
      </c>
    </row>
    <row r="757" spans="2:47" s="6" customFormat="1" ht="168.75" customHeight="1">
      <c r="B757" s="20"/>
      <c r="F757" s="273" t="s">
        <v>891</v>
      </c>
      <c r="G757" s="228"/>
      <c r="H757" s="228"/>
      <c r="I757" s="228"/>
      <c r="J757" s="228"/>
      <c r="K757" s="228"/>
      <c r="L757" s="228"/>
      <c r="M757" s="228"/>
      <c r="N757" s="228"/>
      <c r="O757" s="228"/>
      <c r="P757" s="228"/>
      <c r="Q757" s="228"/>
      <c r="R757" s="228"/>
      <c r="S757" s="20"/>
      <c r="T757" s="44"/>
      <c r="AA757" s="45"/>
      <c r="AT757" s="6" t="s">
        <v>141</v>
      </c>
      <c r="AU757" s="6" t="s">
        <v>154</v>
      </c>
    </row>
    <row r="758" spans="2:63" s="6" customFormat="1" ht="87" customHeight="1">
      <c r="B758" s="20"/>
      <c r="C758" s="108" t="s">
        <v>892</v>
      </c>
      <c r="D758" s="108" t="s">
        <v>132</v>
      </c>
      <c r="E758" s="109" t="s">
        <v>893</v>
      </c>
      <c r="F758" s="269" t="s">
        <v>894</v>
      </c>
      <c r="G758" s="270"/>
      <c r="H758" s="270"/>
      <c r="I758" s="270"/>
      <c r="J758" s="111" t="s">
        <v>879</v>
      </c>
      <c r="K758" s="112">
        <v>19</v>
      </c>
      <c r="L758" s="271"/>
      <c r="M758" s="270"/>
      <c r="N758" s="299">
        <f>ROUND($L$758*$K$758,2)</f>
        <v>0</v>
      </c>
      <c r="O758" s="300"/>
      <c r="P758" s="300"/>
      <c r="Q758" s="300"/>
      <c r="R758" s="110"/>
      <c r="S758" s="20"/>
      <c r="T758" s="113"/>
      <c r="U758" s="114" t="s">
        <v>36</v>
      </c>
      <c r="X758" s="115">
        <v>0</v>
      </c>
      <c r="Y758" s="115">
        <f>$X$758*$K$758</f>
        <v>0</v>
      </c>
      <c r="Z758" s="115">
        <v>0</v>
      </c>
      <c r="AA758" s="116">
        <f>$Z$758*$K$758</f>
        <v>0</v>
      </c>
      <c r="AR758" s="79" t="s">
        <v>137</v>
      </c>
      <c r="AT758" s="79" t="s">
        <v>132</v>
      </c>
      <c r="AU758" s="79" t="s">
        <v>154</v>
      </c>
      <c r="AY758" s="6" t="s">
        <v>131</v>
      </c>
      <c r="BE758" s="117">
        <f>IF($U$758="základní",$N$758,0)</f>
        <v>0</v>
      </c>
      <c r="BF758" s="117">
        <f>IF($U$758="snížená",$N$758,0)</f>
        <v>0</v>
      </c>
      <c r="BG758" s="117">
        <f>IF($U$758="zákl. přenesená",$N$758,0)</f>
        <v>0</v>
      </c>
      <c r="BH758" s="117">
        <f>IF($U$758="sníž. přenesená",$N$758,0)</f>
        <v>0</v>
      </c>
      <c r="BI758" s="117">
        <f>IF($U$758="nulová",$N$758,0)</f>
        <v>0</v>
      </c>
      <c r="BJ758" s="79" t="s">
        <v>17</v>
      </c>
      <c r="BK758" s="117">
        <f>ROUND($L$758*$K$758,2)</f>
        <v>0</v>
      </c>
    </row>
    <row r="759" spans="2:47" s="6" customFormat="1" ht="50.25" customHeight="1">
      <c r="B759" s="20"/>
      <c r="F759" s="272" t="s">
        <v>895</v>
      </c>
      <c r="G759" s="228"/>
      <c r="H759" s="228"/>
      <c r="I759" s="228"/>
      <c r="J759" s="228"/>
      <c r="K759" s="228"/>
      <c r="L759" s="228"/>
      <c r="M759" s="228"/>
      <c r="N759" s="228"/>
      <c r="O759" s="228"/>
      <c r="P759" s="228"/>
      <c r="Q759" s="228"/>
      <c r="R759" s="228"/>
      <c r="S759" s="20"/>
      <c r="T759" s="44"/>
      <c r="AA759" s="45"/>
      <c r="AT759" s="6" t="s">
        <v>139</v>
      </c>
      <c r="AU759" s="6" t="s">
        <v>154</v>
      </c>
    </row>
    <row r="760" spans="2:47" s="6" customFormat="1" ht="168.75" customHeight="1">
      <c r="B760" s="20"/>
      <c r="F760" s="273" t="s">
        <v>896</v>
      </c>
      <c r="G760" s="228"/>
      <c r="H760" s="228"/>
      <c r="I760" s="228"/>
      <c r="J760" s="228"/>
      <c r="K760" s="228"/>
      <c r="L760" s="228"/>
      <c r="M760" s="228"/>
      <c r="N760" s="228"/>
      <c r="O760" s="228"/>
      <c r="P760" s="228"/>
      <c r="Q760" s="228"/>
      <c r="R760" s="228"/>
      <c r="S760" s="20"/>
      <c r="T760" s="44"/>
      <c r="AA760" s="45"/>
      <c r="AT760" s="6" t="s">
        <v>141</v>
      </c>
      <c r="AU760" s="6" t="s">
        <v>154</v>
      </c>
    </row>
    <row r="761" spans="2:63" s="6" customFormat="1" ht="87" customHeight="1">
      <c r="B761" s="20"/>
      <c r="C761" s="108" t="s">
        <v>897</v>
      </c>
      <c r="D761" s="108" t="s">
        <v>132</v>
      </c>
      <c r="E761" s="109" t="s">
        <v>898</v>
      </c>
      <c r="F761" s="269" t="s">
        <v>899</v>
      </c>
      <c r="G761" s="270"/>
      <c r="H761" s="270"/>
      <c r="I761" s="270"/>
      <c r="J761" s="111" t="s">
        <v>879</v>
      </c>
      <c r="K761" s="112">
        <v>1</v>
      </c>
      <c r="L761" s="271"/>
      <c r="M761" s="270"/>
      <c r="N761" s="299">
        <f>ROUND($L$761*$K$761,2)</f>
        <v>0</v>
      </c>
      <c r="O761" s="300"/>
      <c r="P761" s="300"/>
      <c r="Q761" s="300"/>
      <c r="R761" s="110"/>
      <c r="S761" s="20"/>
      <c r="T761" s="113"/>
      <c r="U761" s="114" t="s">
        <v>36</v>
      </c>
      <c r="X761" s="115">
        <v>0</v>
      </c>
      <c r="Y761" s="115">
        <f>$X$761*$K$761</f>
        <v>0</v>
      </c>
      <c r="Z761" s="115">
        <v>0</v>
      </c>
      <c r="AA761" s="116">
        <f>$Z$761*$K$761</f>
        <v>0</v>
      </c>
      <c r="AR761" s="79" t="s">
        <v>137</v>
      </c>
      <c r="AT761" s="79" t="s">
        <v>132</v>
      </c>
      <c r="AU761" s="79" t="s">
        <v>154</v>
      </c>
      <c r="AY761" s="6" t="s">
        <v>131</v>
      </c>
      <c r="BE761" s="117">
        <f>IF($U$761="základní",$N$761,0)</f>
        <v>0</v>
      </c>
      <c r="BF761" s="117">
        <f>IF($U$761="snížená",$N$761,0)</f>
        <v>0</v>
      </c>
      <c r="BG761" s="117">
        <f>IF($U$761="zákl. přenesená",$N$761,0)</f>
        <v>0</v>
      </c>
      <c r="BH761" s="117">
        <f>IF($U$761="sníž. přenesená",$N$761,0)</f>
        <v>0</v>
      </c>
      <c r="BI761" s="117">
        <f>IF($U$761="nulová",$N$761,0)</f>
        <v>0</v>
      </c>
      <c r="BJ761" s="79" t="s">
        <v>17</v>
      </c>
      <c r="BK761" s="117">
        <f>ROUND($L$761*$K$761,2)</f>
        <v>0</v>
      </c>
    </row>
    <row r="762" spans="2:47" s="6" customFormat="1" ht="50.25" customHeight="1">
      <c r="B762" s="20"/>
      <c r="F762" s="272" t="s">
        <v>900</v>
      </c>
      <c r="G762" s="228"/>
      <c r="H762" s="228"/>
      <c r="I762" s="228"/>
      <c r="J762" s="228"/>
      <c r="K762" s="228"/>
      <c r="L762" s="228"/>
      <c r="M762" s="228"/>
      <c r="N762" s="228"/>
      <c r="O762" s="228"/>
      <c r="P762" s="228"/>
      <c r="Q762" s="228"/>
      <c r="R762" s="228"/>
      <c r="S762" s="20"/>
      <c r="T762" s="44"/>
      <c r="AA762" s="45"/>
      <c r="AT762" s="6" t="s">
        <v>139</v>
      </c>
      <c r="AU762" s="6" t="s">
        <v>154</v>
      </c>
    </row>
    <row r="763" spans="2:47" s="6" customFormat="1" ht="168.75" customHeight="1">
      <c r="B763" s="20"/>
      <c r="F763" s="273" t="s">
        <v>901</v>
      </c>
      <c r="G763" s="228"/>
      <c r="H763" s="228"/>
      <c r="I763" s="228"/>
      <c r="J763" s="228"/>
      <c r="K763" s="228"/>
      <c r="L763" s="228"/>
      <c r="M763" s="228"/>
      <c r="N763" s="228"/>
      <c r="O763" s="228"/>
      <c r="P763" s="228"/>
      <c r="Q763" s="228"/>
      <c r="R763" s="228"/>
      <c r="S763" s="20"/>
      <c r="T763" s="44"/>
      <c r="AA763" s="45"/>
      <c r="AT763" s="6" t="s">
        <v>141</v>
      </c>
      <c r="AU763" s="6" t="s">
        <v>154</v>
      </c>
    </row>
    <row r="764" spans="2:63" s="6" customFormat="1" ht="51" customHeight="1">
      <c r="B764" s="20"/>
      <c r="C764" s="108" t="s">
        <v>902</v>
      </c>
      <c r="D764" s="108" t="s">
        <v>132</v>
      </c>
      <c r="E764" s="109" t="s">
        <v>903</v>
      </c>
      <c r="F764" s="269" t="s">
        <v>904</v>
      </c>
      <c r="G764" s="270"/>
      <c r="H764" s="270"/>
      <c r="I764" s="270"/>
      <c r="J764" s="111" t="s">
        <v>325</v>
      </c>
      <c r="K764" s="112">
        <v>1</v>
      </c>
      <c r="L764" s="271"/>
      <c r="M764" s="270"/>
      <c r="N764" s="299">
        <f>ROUND($L$764*$K$764,2)</f>
        <v>0</v>
      </c>
      <c r="O764" s="300"/>
      <c r="P764" s="300"/>
      <c r="Q764" s="300"/>
      <c r="R764" s="110"/>
      <c r="S764" s="20"/>
      <c r="T764" s="113"/>
      <c r="U764" s="114" t="s">
        <v>36</v>
      </c>
      <c r="X764" s="115">
        <v>0</v>
      </c>
      <c r="Y764" s="115">
        <f>$X$764*$K$764</f>
        <v>0</v>
      </c>
      <c r="Z764" s="115">
        <v>0.063</v>
      </c>
      <c r="AA764" s="116">
        <f>$Z$764*$K$764</f>
        <v>0.063</v>
      </c>
      <c r="AR764" s="79" t="s">
        <v>137</v>
      </c>
      <c r="AT764" s="79" t="s">
        <v>132</v>
      </c>
      <c r="AU764" s="79" t="s">
        <v>154</v>
      </c>
      <c r="AY764" s="6" t="s">
        <v>131</v>
      </c>
      <c r="BE764" s="117">
        <f>IF($U$764="základní",$N$764,0)</f>
        <v>0</v>
      </c>
      <c r="BF764" s="117">
        <f>IF($U$764="snížená",$N$764,0)</f>
        <v>0</v>
      </c>
      <c r="BG764" s="117">
        <f>IF($U$764="zákl. přenesená",$N$764,0)</f>
        <v>0</v>
      </c>
      <c r="BH764" s="117">
        <f>IF($U$764="sníž. přenesená",$N$764,0)</f>
        <v>0</v>
      </c>
      <c r="BI764" s="117">
        <f>IF($U$764="nulová",$N$764,0)</f>
        <v>0</v>
      </c>
      <c r="BJ764" s="79" t="s">
        <v>17</v>
      </c>
      <c r="BK764" s="117">
        <f>ROUND($L$764*$K$764,2)</f>
        <v>0</v>
      </c>
    </row>
    <row r="765" spans="2:47" s="6" customFormat="1" ht="27" customHeight="1">
      <c r="B765" s="20"/>
      <c r="F765" s="272" t="s">
        <v>904</v>
      </c>
      <c r="G765" s="228"/>
      <c r="H765" s="228"/>
      <c r="I765" s="228"/>
      <c r="J765" s="228"/>
      <c r="K765" s="228"/>
      <c r="L765" s="228"/>
      <c r="M765" s="228"/>
      <c r="N765" s="228"/>
      <c r="O765" s="228"/>
      <c r="P765" s="228"/>
      <c r="Q765" s="228"/>
      <c r="R765" s="228"/>
      <c r="S765" s="20"/>
      <c r="T765" s="44"/>
      <c r="AA765" s="45"/>
      <c r="AT765" s="6" t="s">
        <v>139</v>
      </c>
      <c r="AU765" s="6" t="s">
        <v>154</v>
      </c>
    </row>
    <row r="766" spans="2:47" s="6" customFormat="1" ht="62.25" customHeight="1">
      <c r="B766" s="20"/>
      <c r="F766" s="273" t="s">
        <v>905</v>
      </c>
      <c r="G766" s="228"/>
      <c r="H766" s="228"/>
      <c r="I766" s="228"/>
      <c r="J766" s="228"/>
      <c r="K766" s="228"/>
      <c r="L766" s="228"/>
      <c r="M766" s="228"/>
      <c r="N766" s="228"/>
      <c r="O766" s="228"/>
      <c r="P766" s="228"/>
      <c r="Q766" s="228"/>
      <c r="R766" s="228"/>
      <c r="S766" s="20"/>
      <c r="T766" s="44"/>
      <c r="AA766" s="45"/>
      <c r="AT766" s="6" t="s">
        <v>141</v>
      </c>
      <c r="AU766" s="6" t="s">
        <v>154</v>
      </c>
    </row>
    <row r="767" spans="2:63" s="6" customFormat="1" ht="63" customHeight="1">
      <c r="B767" s="20"/>
      <c r="C767" s="108" t="s">
        <v>906</v>
      </c>
      <c r="D767" s="108" t="s">
        <v>132</v>
      </c>
      <c r="E767" s="109" t="s">
        <v>907</v>
      </c>
      <c r="F767" s="269" t="s">
        <v>908</v>
      </c>
      <c r="G767" s="270"/>
      <c r="H767" s="270"/>
      <c r="I767" s="270"/>
      <c r="J767" s="111" t="s">
        <v>325</v>
      </c>
      <c r="K767" s="112">
        <v>1</v>
      </c>
      <c r="L767" s="271"/>
      <c r="M767" s="270"/>
      <c r="N767" s="299">
        <f>ROUND($L$767*$K$767,2)</f>
        <v>0</v>
      </c>
      <c r="O767" s="300"/>
      <c r="P767" s="300"/>
      <c r="Q767" s="300"/>
      <c r="R767" s="110"/>
      <c r="S767" s="20"/>
      <c r="T767" s="113"/>
      <c r="U767" s="114" t="s">
        <v>36</v>
      </c>
      <c r="X767" s="115">
        <v>0</v>
      </c>
      <c r="Y767" s="115">
        <f>$X$767*$K$767</f>
        <v>0</v>
      </c>
      <c r="Z767" s="115">
        <v>0.063</v>
      </c>
      <c r="AA767" s="116">
        <f>$Z$767*$K$767</f>
        <v>0.063</v>
      </c>
      <c r="AR767" s="79" t="s">
        <v>137</v>
      </c>
      <c r="AT767" s="79" t="s">
        <v>132</v>
      </c>
      <c r="AU767" s="79" t="s">
        <v>154</v>
      </c>
      <c r="AY767" s="6" t="s">
        <v>131</v>
      </c>
      <c r="BE767" s="117">
        <f>IF($U$767="základní",$N$767,0)</f>
        <v>0</v>
      </c>
      <c r="BF767" s="117">
        <f>IF($U$767="snížená",$N$767,0)</f>
        <v>0</v>
      </c>
      <c r="BG767" s="117">
        <f>IF($U$767="zákl. přenesená",$N$767,0)</f>
        <v>0</v>
      </c>
      <c r="BH767" s="117">
        <f>IF($U$767="sníž. přenesená",$N$767,0)</f>
        <v>0</v>
      </c>
      <c r="BI767" s="117">
        <f>IF($U$767="nulová",$N$767,0)</f>
        <v>0</v>
      </c>
      <c r="BJ767" s="79" t="s">
        <v>17</v>
      </c>
      <c r="BK767" s="117">
        <f>ROUND($L$767*$K$767,2)</f>
        <v>0</v>
      </c>
    </row>
    <row r="768" spans="2:47" s="6" customFormat="1" ht="62.25" customHeight="1">
      <c r="B768" s="20"/>
      <c r="F768" s="272" t="s">
        <v>909</v>
      </c>
      <c r="G768" s="228"/>
      <c r="H768" s="228"/>
      <c r="I768" s="228"/>
      <c r="J768" s="228"/>
      <c r="K768" s="228"/>
      <c r="L768" s="228"/>
      <c r="M768" s="228"/>
      <c r="N768" s="228"/>
      <c r="O768" s="228"/>
      <c r="P768" s="228"/>
      <c r="Q768" s="228"/>
      <c r="R768" s="228"/>
      <c r="S768" s="20"/>
      <c r="T768" s="44"/>
      <c r="AA768" s="45"/>
      <c r="AT768" s="6" t="s">
        <v>139</v>
      </c>
      <c r="AU768" s="6" t="s">
        <v>154</v>
      </c>
    </row>
    <row r="769" spans="2:47" s="6" customFormat="1" ht="62.25" customHeight="1">
      <c r="B769" s="20"/>
      <c r="F769" s="273" t="s">
        <v>910</v>
      </c>
      <c r="G769" s="228"/>
      <c r="H769" s="228"/>
      <c r="I769" s="228"/>
      <c r="J769" s="228"/>
      <c r="K769" s="228"/>
      <c r="L769" s="228"/>
      <c r="M769" s="228"/>
      <c r="N769" s="228"/>
      <c r="O769" s="228"/>
      <c r="P769" s="228"/>
      <c r="Q769" s="228"/>
      <c r="R769" s="228"/>
      <c r="S769" s="20"/>
      <c r="T769" s="44"/>
      <c r="AA769" s="45"/>
      <c r="AT769" s="6" t="s">
        <v>141</v>
      </c>
      <c r="AU769" s="6" t="s">
        <v>154</v>
      </c>
    </row>
    <row r="770" spans="2:63" s="6" customFormat="1" ht="75" customHeight="1">
      <c r="B770" s="20"/>
      <c r="C770" s="108" t="s">
        <v>911</v>
      </c>
      <c r="D770" s="108" t="s">
        <v>132</v>
      </c>
      <c r="E770" s="109" t="s">
        <v>912</v>
      </c>
      <c r="F770" s="269" t="s">
        <v>913</v>
      </c>
      <c r="G770" s="270"/>
      <c r="H770" s="270"/>
      <c r="I770" s="270"/>
      <c r="J770" s="111" t="s">
        <v>325</v>
      </c>
      <c r="K770" s="112">
        <v>1</v>
      </c>
      <c r="L770" s="271"/>
      <c r="M770" s="270"/>
      <c r="N770" s="299">
        <f>ROUND($L$770*$K$770,2)</f>
        <v>0</v>
      </c>
      <c r="O770" s="300"/>
      <c r="P770" s="300"/>
      <c r="Q770" s="300"/>
      <c r="R770" s="110"/>
      <c r="S770" s="20"/>
      <c r="T770" s="113"/>
      <c r="U770" s="114" t="s">
        <v>36</v>
      </c>
      <c r="X770" s="115">
        <v>0</v>
      </c>
      <c r="Y770" s="115">
        <f>$X$770*$K$770</f>
        <v>0</v>
      </c>
      <c r="Z770" s="115">
        <v>0.063</v>
      </c>
      <c r="AA770" s="116">
        <f>$Z$770*$K$770</f>
        <v>0.063</v>
      </c>
      <c r="AR770" s="79" t="s">
        <v>137</v>
      </c>
      <c r="AT770" s="79" t="s">
        <v>132</v>
      </c>
      <c r="AU770" s="79" t="s">
        <v>154</v>
      </c>
      <c r="AY770" s="6" t="s">
        <v>131</v>
      </c>
      <c r="BE770" s="117">
        <f>IF($U$770="základní",$N$770,0)</f>
        <v>0</v>
      </c>
      <c r="BF770" s="117">
        <f>IF($U$770="snížená",$N$770,0)</f>
        <v>0</v>
      </c>
      <c r="BG770" s="117">
        <f>IF($U$770="zákl. přenesená",$N$770,0)</f>
        <v>0</v>
      </c>
      <c r="BH770" s="117">
        <f>IF($U$770="sníž. přenesená",$N$770,0)</f>
        <v>0</v>
      </c>
      <c r="BI770" s="117">
        <f>IF($U$770="nulová",$N$770,0)</f>
        <v>0</v>
      </c>
      <c r="BJ770" s="79" t="s">
        <v>17</v>
      </c>
      <c r="BK770" s="117">
        <f>ROUND($L$770*$K$770,2)</f>
        <v>0</v>
      </c>
    </row>
    <row r="771" spans="2:47" s="6" customFormat="1" ht="109.5" customHeight="1">
      <c r="B771" s="20"/>
      <c r="F771" s="272" t="s">
        <v>914</v>
      </c>
      <c r="G771" s="228"/>
      <c r="H771" s="228"/>
      <c r="I771" s="228"/>
      <c r="J771" s="228"/>
      <c r="K771" s="228"/>
      <c r="L771" s="228"/>
      <c r="M771" s="228"/>
      <c r="N771" s="228"/>
      <c r="O771" s="228"/>
      <c r="P771" s="228"/>
      <c r="Q771" s="228"/>
      <c r="R771" s="228"/>
      <c r="S771" s="20"/>
      <c r="T771" s="44"/>
      <c r="AA771" s="45"/>
      <c r="AT771" s="6" t="s">
        <v>139</v>
      </c>
      <c r="AU771" s="6" t="s">
        <v>154</v>
      </c>
    </row>
    <row r="772" spans="2:47" s="6" customFormat="1" ht="97.5" customHeight="1">
      <c r="B772" s="20"/>
      <c r="F772" s="273" t="s">
        <v>915</v>
      </c>
      <c r="G772" s="228"/>
      <c r="H772" s="228"/>
      <c r="I772" s="228"/>
      <c r="J772" s="228"/>
      <c r="K772" s="228"/>
      <c r="L772" s="228"/>
      <c r="M772" s="228"/>
      <c r="N772" s="228"/>
      <c r="O772" s="228"/>
      <c r="P772" s="228"/>
      <c r="Q772" s="228"/>
      <c r="R772" s="228"/>
      <c r="S772" s="20"/>
      <c r="T772" s="44"/>
      <c r="AA772" s="45"/>
      <c r="AT772" s="6" t="s">
        <v>141</v>
      </c>
      <c r="AU772" s="6" t="s">
        <v>154</v>
      </c>
    </row>
    <row r="773" spans="2:63" s="6" customFormat="1" ht="147" customHeight="1">
      <c r="B773" s="20"/>
      <c r="C773" s="108" t="s">
        <v>916</v>
      </c>
      <c r="D773" s="108" t="s">
        <v>132</v>
      </c>
      <c r="E773" s="109" t="s">
        <v>917</v>
      </c>
      <c r="F773" s="269" t="s">
        <v>918</v>
      </c>
      <c r="G773" s="270"/>
      <c r="H773" s="270"/>
      <c r="I773" s="270"/>
      <c r="J773" s="111" t="s">
        <v>325</v>
      </c>
      <c r="K773" s="112">
        <v>1</v>
      </c>
      <c r="L773" s="271"/>
      <c r="M773" s="270"/>
      <c r="N773" s="299">
        <f>ROUND($L$773*$K$773,2)</f>
        <v>0</v>
      </c>
      <c r="O773" s="300"/>
      <c r="P773" s="300"/>
      <c r="Q773" s="300"/>
      <c r="R773" s="110"/>
      <c r="S773" s="20"/>
      <c r="T773" s="113"/>
      <c r="U773" s="114" t="s">
        <v>36</v>
      </c>
      <c r="X773" s="115">
        <v>0</v>
      </c>
      <c r="Y773" s="115">
        <f>$X$773*$K$773</f>
        <v>0</v>
      </c>
      <c r="Z773" s="115">
        <v>0.063</v>
      </c>
      <c r="AA773" s="116">
        <f>$Z$773*$K$773</f>
        <v>0.063</v>
      </c>
      <c r="AR773" s="79" t="s">
        <v>137</v>
      </c>
      <c r="AT773" s="79" t="s">
        <v>132</v>
      </c>
      <c r="AU773" s="79" t="s">
        <v>154</v>
      </c>
      <c r="AY773" s="6" t="s">
        <v>131</v>
      </c>
      <c r="BE773" s="117">
        <f>IF($U$773="základní",$N$773,0)</f>
        <v>0</v>
      </c>
      <c r="BF773" s="117">
        <f>IF($U$773="snížená",$N$773,0)</f>
        <v>0</v>
      </c>
      <c r="BG773" s="117">
        <f>IF($U$773="zákl. přenesená",$N$773,0)</f>
        <v>0</v>
      </c>
      <c r="BH773" s="117">
        <f>IF($U$773="sníž. přenesená",$N$773,0)</f>
        <v>0</v>
      </c>
      <c r="BI773" s="117">
        <f>IF($U$773="nulová",$N$773,0)</f>
        <v>0</v>
      </c>
      <c r="BJ773" s="79" t="s">
        <v>17</v>
      </c>
      <c r="BK773" s="117">
        <f>ROUND($L$773*$K$773,2)</f>
        <v>0</v>
      </c>
    </row>
    <row r="774" spans="2:47" s="6" customFormat="1" ht="121.5" customHeight="1">
      <c r="B774" s="20"/>
      <c r="F774" s="272" t="s">
        <v>918</v>
      </c>
      <c r="G774" s="228"/>
      <c r="H774" s="228"/>
      <c r="I774" s="228"/>
      <c r="J774" s="228"/>
      <c r="K774" s="228"/>
      <c r="L774" s="228"/>
      <c r="M774" s="228"/>
      <c r="N774" s="228"/>
      <c r="O774" s="228"/>
      <c r="P774" s="228"/>
      <c r="Q774" s="228"/>
      <c r="R774" s="228"/>
      <c r="S774" s="20"/>
      <c r="T774" s="44"/>
      <c r="AA774" s="45"/>
      <c r="AT774" s="6" t="s">
        <v>139</v>
      </c>
      <c r="AU774" s="6" t="s">
        <v>154</v>
      </c>
    </row>
    <row r="775" spans="2:47" s="6" customFormat="1" ht="50.25" customHeight="1">
      <c r="B775" s="20"/>
      <c r="F775" s="273" t="s">
        <v>919</v>
      </c>
      <c r="G775" s="228"/>
      <c r="H775" s="228"/>
      <c r="I775" s="228"/>
      <c r="J775" s="228"/>
      <c r="K775" s="228"/>
      <c r="L775" s="228"/>
      <c r="M775" s="228"/>
      <c r="N775" s="228"/>
      <c r="O775" s="228"/>
      <c r="P775" s="228"/>
      <c r="Q775" s="228"/>
      <c r="R775" s="228"/>
      <c r="S775" s="20"/>
      <c r="T775" s="44"/>
      <c r="AA775" s="45"/>
      <c r="AT775" s="6" t="s">
        <v>141</v>
      </c>
      <c r="AU775" s="6" t="s">
        <v>154</v>
      </c>
    </row>
    <row r="776" spans="2:63" s="6" customFormat="1" ht="135" customHeight="1">
      <c r="B776" s="20"/>
      <c r="C776" s="108" t="s">
        <v>920</v>
      </c>
      <c r="D776" s="108" t="s">
        <v>132</v>
      </c>
      <c r="E776" s="109" t="s">
        <v>921</v>
      </c>
      <c r="F776" s="269" t="s">
        <v>922</v>
      </c>
      <c r="G776" s="270"/>
      <c r="H776" s="270"/>
      <c r="I776" s="270"/>
      <c r="J776" s="111" t="s">
        <v>325</v>
      </c>
      <c r="K776" s="112">
        <v>1</v>
      </c>
      <c r="L776" s="271"/>
      <c r="M776" s="270"/>
      <c r="N776" s="299">
        <f>ROUND($L$776*$K$776,2)</f>
        <v>0</v>
      </c>
      <c r="O776" s="300"/>
      <c r="P776" s="300"/>
      <c r="Q776" s="300"/>
      <c r="R776" s="110"/>
      <c r="S776" s="20"/>
      <c r="T776" s="113"/>
      <c r="U776" s="114" t="s">
        <v>36</v>
      </c>
      <c r="X776" s="115">
        <v>0</v>
      </c>
      <c r="Y776" s="115">
        <f>$X$776*$K$776</f>
        <v>0</v>
      </c>
      <c r="Z776" s="115">
        <v>0.063</v>
      </c>
      <c r="AA776" s="116">
        <f>$Z$776*$K$776</f>
        <v>0.063</v>
      </c>
      <c r="AR776" s="79" t="s">
        <v>137</v>
      </c>
      <c r="AT776" s="79" t="s">
        <v>132</v>
      </c>
      <c r="AU776" s="79" t="s">
        <v>154</v>
      </c>
      <c r="AY776" s="6" t="s">
        <v>131</v>
      </c>
      <c r="BE776" s="117">
        <f>IF($U$776="základní",$N$776,0)</f>
        <v>0</v>
      </c>
      <c r="BF776" s="117">
        <f>IF($U$776="snížená",$N$776,0)</f>
        <v>0</v>
      </c>
      <c r="BG776" s="117">
        <f>IF($U$776="zákl. přenesená",$N$776,0)</f>
        <v>0</v>
      </c>
      <c r="BH776" s="117">
        <f>IF($U$776="sníž. přenesená",$N$776,0)</f>
        <v>0</v>
      </c>
      <c r="BI776" s="117">
        <f>IF($U$776="nulová",$N$776,0)</f>
        <v>0</v>
      </c>
      <c r="BJ776" s="79" t="s">
        <v>17</v>
      </c>
      <c r="BK776" s="117">
        <f>ROUND($L$776*$K$776,2)</f>
        <v>0</v>
      </c>
    </row>
    <row r="777" spans="2:47" s="6" customFormat="1" ht="129.75" customHeight="1">
      <c r="B777" s="20"/>
      <c r="F777" s="272" t="s">
        <v>922</v>
      </c>
      <c r="G777" s="228"/>
      <c r="H777" s="228"/>
      <c r="I777" s="228"/>
      <c r="J777" s="228"/>
      <c r="K777" s="228"/>
      <c r="L777" s="228"/>
      <c r="M777" s="228"/>
      <c r="N777" s="228"/>
      <c r="O777" s="228"/>
      <c r="P777" s="228"/>
      <c r="Q777" s="228"/>
      <c r="R777" s="228"/>
      <c r="S777" s="20"/>
      <c r="T777" s="44"/>
      <c r="AA777" s="45"/>
      <c r="AT777" s="6" t="s">
        <v>139</v>
      </c>
      <c r="AU777" s="6" t="s">
        <v>154</v>
      </c>
    </row>
    <row r="778" spans="2:47" s="6" customFormat="1" ht="85.5" customHeight="1">
      <c r="B778" s="20"/>
      <c r="F778" s="273" t="s">
        <v>923</v>
      </c>
      <c r="G778" s="228"/>
      <c r="H778" s="228"/>
      <c r="I778" s="228"/>
      <c r="J778" s="228"/>
      <c r="K778" s="228"/>
      <c r="L778" s="228"/>
      <c r="M778" s="228"/>
      <c r="N778" s="228"/>
      <c r="O778" s="228"/>
      <c r="P778" s="228"/>
      <c r="Q778" s="228"/>
      <c r="R778" s="228"/>
      <c r="S778" s="20"/>
      <c r="T778" s="44"/>
      <c r="AA778" s="45"/>
      <c r="AT778" s="6" t="s">
        <v>141</v>
      </c>
      <c r="AU778" s="6" t="s">
        <v>154</v>
      </c>
    </row>
    <row r="779" spans="2:63" s="99" customFormat="1" ht="30.75" customHeight="1">
      <c r="B779" s="100"/>
      <c r="D779" s="107" t="s">
        <v>110</v>
      </c>
      <c r="N779" s="298">
        <f>$BK$779</f>
        <v>0</v>
      </c>
      <c r="O779" s="297"/>
      <c r="P779" s="297"/>
      <c r="Q779" s="297"/>
      <c r="S779" s="100"/>
      <c r="T779" s="103"/>
      <c r="W779" s="104">
        <f>SUM($W$780:$W$814)</f>
        <v>0</v>
      </c>
      <c r="Y779" s="104">
        <f>SUM($Y$780:$Y$814)</f>
        <v>10.362002760000001</v>
      </c>
      <c r="AA779" s="105">
        <f>SUM($AA$780:$AA$814)</f>
        <v>0</v>
      </c>
      <c r="AR779" s="102" t="s">
        <v>75</v>
      </c>
      <c r="AT779" s="102" t="s">
        <v>65</v>
      </c>
      <c r="AU779" s="102" t="s">
        <v>17</v>
      </c>
      <c r="AY779" s="102" t="s">
        <v>131</v>
      </c>
      <c r="BK779" s="106">
        <f>SUM($BK$780:$BK$814)</f>
        <v>0</v>
      </c>
    </row>
    <row r="780" spans="2:63" s="6" customFormat="1" ht="99" customHeight="1">
      <c r="B780" s="20"/>
      <c r="C780" s="108" t="s">
        <v>924</v>
      </c>
      <c r="D780" s="108" t="s">
        <v>132</v>
      </c>
      <c r="E780" s="109" t="s">
        <v>925</v>
      </c>
      <c r="F780" s="269" t="s">
        <v>926</v>
      </c>
      <c r="G780" s="270"/>
      <c r="H780" s="270"/>
      <c r="I780" s="270"/>
      <c r="J780" s="111" t="s">
        <v>149</v>
      </c>
      <c r="K780" s="112">
        <v>171.393</v>
      </c>
      <c r="L780" s="271"/>
      <c r="M780" s="270"/>
      <c r="N780" s="299">
        <f>ROUND($L$780*$K$780,2)</f>
        <v>0</v>
      </c>
      <c r="O780" s="300"/>
      <c r="P780" s="300"/>
      <c r="Q780" s="300"/>
      <c r="R780" s="110"/>
      <c r="S780" s="20"/>
      <c r="T780" s="113"/>
      <c r="U780" s="114" t="s">
        <v>36</v>
      </c>
      <c r="X780" s="115">
        <v>0.03132</v>
      </c>
      <c r="Y780" s="115">
        <f>$X$780*$K$780</f>
        <v>5.3680287600000005</v>
      </c>
      <c r="Z780" s="115">
        <v>0</v>
      </c>
      <c r="AA780" s="116">
        <f>$Z$780*$K$780</f>
        <v>0</v>
      </c>
      <c r="AR780" s="79" t="s">
        <v>240</v>
      </c>
      <c r="AT780" s="79" t="s">
        <v>132</v>
      </c>
      <c r="AU780" s="79" t="s">
        <v>75</v>
      </c>
      <c r="AY780" s="6" t="s">
        <v>131</v>
      </c>
      <c r="BE780" s="117">
        <f>IF($U$780="základní",$N$780,0)</f>
        <v>0</v>
      </c>
      <c r="BF780" s="117">
        <f>IF($U$780="snížená",$N$780,0)</f>
        <v>0</v>
      </c>
      <c r="BG780" s="117">
        <f>IF($U$780="zákl. přenesená",$N$780,0)</f>
        <v>0</v>
      </c>
      <c r="BH780" s="117">
        <f>IF($U$780="sníž. přenesená",$N$780,0)</f>
        <v>0</v>
      </c>
      <c r="BI780" s="117">
        <f>IF($U$780="nulová",$N$780,0)</f>
        <v>0</v>
      </c>
      <c r="BJ780" s="79" t="s">
        <v>17</v>
      </c>
      <c r="BK780" s="117">
        <f>ROUND($L$780*$K$780,2)</f>
        <v>0</v>
      </c>
    </row>
    <row r="781" spans="2:47" s="6" customFormat="1" ht="70.5" customHeight="1">
      <c r="B781" s="20"/>
      <c r="F781" s="272" t="s">
        <v>926</v>
      </c>
      <c r="G781" s="228"/>
      <c r="H781" s="228"/>
      <c r="I781" s="228"/>
      <c r="J781" s="228"/>
      <c r="K781" s="228"/>
      <c r="L781" s="228"/>
      <c r="M781" s="228"/>
      <c r="N781" s="228"/>
      <c r="O781" s="228"/>
      <c r="P781" s="228"/>
      <c r="Q781" s="228"/>
      <c r="R781" s="228"/>
      <c r="S781" s="20"/>
      <c r="T781" s="44"/>
      <c r="AA781" s="45"/>
      <c r="AT781" s="6" t="s">
        <v>139</v>
      </c>
      <c r="AU781" s="6" t="s">
        <v>75</v>
      </c>
    </row>
    <row r="782" spans="2:47" s="6" customFormat="1" ht="121.5" customHeight="1">
      <c r="B782" s="20"/>
      <c r="F782" s="273" t="s">
        <v>927</v>
      </c>
      <c r="G782" s="228"/>
      <c r="H782" s="228"/>
      <c r="I782" s="228"/>
      <c r="J782" s="228"/>
      <c r="K782" s="228"/>
      <c r="L782" s="228"/>
      <c r="M782" s="228"/>
      <c r="N782" s="228"/>
      <c r="O782" s="228"/>
      <c r="P782" s="228"/>
      <c r="Q782" s="228"/>
      <c r="R782" s="228"/>
      <c r="S782" s="20"/>
      <c r="T782" s="44"/>
      <c r="AA782" s="45"/>
      <c r="AT782" s="6" t="s">
        <v>141</v>
      </c>
      <c r="AU782" s="6" t="s">
        <v>75</v>
      </c>
    </row>
    <row r="783" spans="2:51" s="6" customFormat="1" ht="27" customHeight="1">
      <c r="B783" s="118"/>
      <c r="E783" s="119"/>
      <c r="F783" s="274" t="s">
        <v>928</v>
      </c>
      <c r="G783" s="275"/>
      <c r="H783" s="275"/>
      <c r="I783" s="275"/>
      <c r="K783" s="119"/>
      <c r="N783" s="301"/>
      <c r="O783" s="301"/>
      <c r="P783" s="301"/>
      <c r="Q783" s="301"/>
      <c r="S783" s="118"/>
      <c r="T783" s="120"/>
      <c r="AA783" s="121"/>
      <c r="AT783" s="119" t="s">
        <v>143</v>
      </c>
      <c r="AU783" s="119" t="s">
        <v>75</v>
      </c>
      <c r="AV783" s="119" t="s">
        <v>17</v>
      </c>
      <c r="AW783" s="119" t="s">
        <v>99</v>
      </c>
      <c r="AX783" s="119" t="s">
        <v>66</v>
      </c>
      <c r="AY783" s="119" t="s">
        <v>131</v>
      </c>
    </row>
    <row r="784" spans="2:51" s="6" customFormat="1" ht="15.75" customHeight="1">
      <c r="B784" s="122"/>
      <c r="E784" s="123"/>
      <c r="F784" s="276" t="s">
        <v>929</v>
      </c>
      <c r="G784" s="277"/>
      <c r="H784" s="277"/>
      <c r="I784" s="277"/>
      <c r="K784" s="124">
        <v>56.658</v>
      </c>
      <c r="N784" s="301"/>
      <c r="O784" s="301"/>
      <c r="P784" s="301"/>
      <c r="Q784" s="301"/>
      <c r="S784" s="122"/>
      <c r="T784" s="125"/>
      <c r="AA784" s="126"/>
      <c r="AT784" s="123" t="s">
        <v>143</v>
      </c>
      <c r="AU784" s="123" t="s">
        <v>75</v>
      </c>
      <c r="AV784" s="123" t="s">
        <v>75</v>
      </c>
      <c r="AW784" s="123" t="s">
        <v>99</v>
      </c>
      <c r="AX784" s="123" t="s">
        <v>66</v>
      </c>
      <c r="AY784" s="123" t="s">
        <v>131</v>
      </c>
    </row>
    <row r="785" spans="2:51" s="6" customFormat="1" ht="15.75" customHeight="1">
      <c r="B785" s="122"/>
      <c r="E785" s="123"/>
      <c r="F785" s="276" t="s">
        <v>930</v>
      </c>
      <c r="G785" s="277"/>
      <c r="H785" s="277"/>
      <c r="I785" s="277"/>
      <c r="K785" s="124">
        <v>28.613</v>
      </c>
      <c r="N785" s="301"/>
      <c r="O785" s="301"/>
      <c r="P785" s="301"/>
      <c r="Q785" s="301"/>
      <c r="S785" s="122"/>
      <c r="T785" s="125"/>
      <c r="AA785" s="126"/>
      <c r="AT785" s="123" t="s">
        <v>143</v>
      </c>
      <c r="AU785" s="123" t="s">
        <v>75</v>
      </c>
      <c r="AV785" s="123" t="s">
        <v>75</v>
      </c>
      <c r="AW785" s="123" t="s">
        <v>99</v>
      </c>
      <c r="AX785" s="123" t="s">
        <v>66</v>
      </c>
      <c r="AY785" s="123" t="s">
        <v>131</v>
      </c>
    </row>
    <row r="786" spans="2:51" s="6" customFormat="1" ht="15.75" customHeight="1">
      <c r="B786" s="122"/>
      <c r="E786" s="123"/>
      <c r="F786" s="276" t="s">
        <v>931</v>
      </c>
      <c r="G786" s="277"/>
      <c r="H786" s="277"/>
      <c r="I786" s="277"/>
      <c r="K786" s="124">
        <v>10.934</v>
      </c>
      <c r="N786" s="301"/>
      <c r="O786" s="301"/>
      <c r="P786" s="301"/>
      <c r="Q786" s="301"/>
      <c r="S786" s="122"/>
      <c r="T786" s="125"/>
      <c r="AA786" s="126"/>
      <c r="AT786" s="123" t="s">
        <v>143</v>
      </c>
      <c r="AU786" s="123" t="s">
        <v>75</v>
      </c>
      <c r="AV786" s="123" t="s">
        <v>75</v>
      </c>
      <c r="AW786" s="123" t="s">
        <v>99</v>
      </c>
      <c r="AX786" s="123" t="s">
        <v>66</v>
      </c>
      <c r="AY786" s="123" t="s">
        <v>131</v>
      </c>
    </row>
    <row r="787" spans="2:51" s="6" customFormat="1" ht="15.75" customHeight="1">
      <c r="B787" s="122"/>
      <c r="E787" s="123"/>
      <c r="F787" s="276" t="s">
        <v>932</v>
      </c>
      <c r="G787" s="277"/>
      <c r="H787" s="277"/>
      <c r="I787" s="277"/>
      <c r="K787" s="124">
        <v>44.588</v>
      </c>
      <c r="N787" s="301"/>
      <c r="O787" s="301"/>
      <c r="P787" s="301"/>
      <c r="Q787" s="301"/>
      <c r="S787" s="122"/>
      <c r="T787" s="125"/>
      <c r="AA787" s="126"/>
      <c r="AT787" s="123" t="s">
        <v>143</v>
      </c>
      <c r="AU787" s="123" t="s">
        <v>75</v>
      </c>
      <c r="AV787" s="123" t="s">
        <v>75</v>
      </c>
      <c r="AW787" s="123" t="s">
        <v>99</v>
      </c>
      <c r="AX787" s="123" t="s">
        <v>66</v>
      </c>
      <c r="AY787" s="123" t="s">
        <v>131</v>
      </c>
    </row>
    <row r="788" spans="2:51" s="6" customFormat="1" ht="15.75" customHeight="1">
      <c r="B788" s="122"/>
      <c r="E788" s="123"/>
      <c r="F788" s="276" t="s">
        <v>933</v>
      </c>
      <c r="G788" s="277"/>
      <c r="H788" s="277"/>
      <c r="I788" s="277"/>
      <c r="K788" s="124">
        <v>30.6</v>
      </c>
      <c r="N788" s="301"/>
      <c r="O788" s="301"/>
      <c r="P788" s="301"/>
      <c r="Q788" s="301"/>
      <c r="S788" s="122"/>
      <c r="T788" s="125"/>
      <c r="AA788" s="126"/>
      <c r="AT788" s="123" t="s">
        <v>143</v>
      </c>
      <c r="AU788" s="123" t="s">
        <v>75</v>
      </c>
      <c r="AV788" s="123" t="s">
        <v>75</v>
      </c>
      <c r="AW788" s="123" t="s">
        <v>99</v>
      </c>
      <c r="AX788" s="123" t="s">
        <v>66</v>
      </c>
      <c r="AY788" s="123" t="s">
        <v>131</v>
      </c>
    </row>
    <row r="789" spans="2:51" s="6" customFormat="1" ht="15.75" customHeight="1">
      <c r="B789" s="127"/>
      <c r="E789" s="128"/>
      <c r="F789" s="278" t="s">
        <v>146</v>
      </c>
      <c r="G789" s="279"/>
      <c r="H789" s="279"/>
      <c r="I789" s="279"/>
      <c r="K789" s="129">
        <v>171.393</v>
      </c>
      <c r="N789" s="301"/>
      <c r="O789" s="301"/>
      <c r="P789" s="301"/>
      <c r="Q789" s="301"/>
      <c r="S789" s="127"/>
      <c r="T789" s="130"/>
      <c r="AA789" s="131"/>
      <c r="AT789" s="128" t="s">
        <v>143</v>
      </c>
      <c r="AU789" s="128" t="s">
        <v>75</v>
      </c>
      <c r="AV789" s="128" t="s">
        <v>137</v>
      </c>
      <c r="AW789" s="128" t="s">
        <v>99</v>
      </c>
      <c r="AX789" s="128" t="s">
        <v>17</v>
      </c>
      <c r="AY789" s="128" t="s">
        <v>131</v>
      </c>
    </row>
    <row r="790" spans="2:63" s="6" customFormat="1" ht="99" customHeight="1">
      <c r="B790" s="20"/>
      <c r="C790" s="108" t="s">
        <v>934</v>
      </c>
      <c r="D790" s="108" t="s">
        <v>132</v>
      </c>
      <c r="E790" s="109" t="s">
        <v>935</v>
      </c>
      <c r="F790" s="269" t="s">
        <v>936</v>
      </c>
      <c r="G790" s="270"/>
      <c r="H790" s="270"/>
      <c r="I790" s="270"/>
      <c r="J790" s="111" t="s">
        <v>149</v>
      </c>
      <c r="K790" s="112">
        <v>88.8</v>
      </c>
      <c r="L790" s="271"/>
      <c r="M790" s="270"/>
      <c r="N790" s="299">
        <f>ROUND($L$790*$K$790,2)</f>
        <v>0</v>
      </c>
      <c r="O790" s="300"/>
      <c r="P790" s="300"/>
      <c r="Q790" s="300"/>
      <c r="R790" s="110"/>
      <c r="S790" s="20"/>
      <c r="T790" s="113"/>
      <c r="U790" s="114" t="s">
        <v>36</v>
      </c>
      <c r="X790" s="115">
        <v>0.03132</v>
      </c>
      <c r="Y790" s="115">
        <f>$X$790*$K$790</f>
        <v>2.781216</v>
      </c>
      <c r="Z790" s="115">
        <v>0</v>
      </c>
      <c r="AA790" s="116">
        <f>$Z$790*$K$790</f>
        <v>0</v>
      </c>
      <c r="AR790" s="79" t="s">
        <v>240</v>
      </c>
      <c r="AT790" s="79" t="s">
        <v>132</v>
      </c>
      <c r="AU790" s="79" t="s">
        <v>75</v>
      </c>
      <c r="AY790" s="6" t="s">
        <v>131</v>
      </c>
      <c r="BE790" s="117">
        <f>IF($U$790="základní",$N$790,0)</f>
        <v>0</v>
      </c>
      <c r="BF790" s="117">
        <f>IF($U$790="snížená",$N$790,0)</f>
        <v>0</v>
      </c>
      <c r="BG790" s="117">
        <f>IF($U$790="zákl. přenesená",$N$790,0)</f>
        <v>0</v>
      </c>
      <c r="BH790" s="117">
        <f>IF($U$790="sníž. přenesená",$N$790,0)</f>
        <v>0</v>
      </c>
      <c r="BI790" s="117">
        <f>IF($U$790="nulová",$N$790,0)</f>
        <v>0</v>
      </c>
      <c r="BJ790" s="79" t="s">
        <v>17</v>
      </c>
      <c r="BK790" s="117">
        <f>ROUND($L$790*$K$790,2)</f>
        <v>0</v>
      </c>
    </row>
    <row r="791" spans="2:47" s="6" customFormat="1" ht="50.25" customHeight="1">
      <c r="B791" s="20"/>
      <c r="F791" s="272" t="s">
        <v>936</v>
      </c>
      <c r="G791" s="228"/>
      <c r="H791" s="228"/>
      <c r="I791" s="228"/>
      <c r="J791" s="228"/>
      <c r="K791" s="228"/>
      <c r="L791" s="228"/>
      <c r="M791" s="228"/>
      <c r="N791" s="228"/>
      <c r="O791" s="228"/>
      <c r="P791" s="228"/>
      <c r="Q791" s="228"/>
      <c r="R791" s="228"/>
      <c r="S791" s="20"/>
      <c r="T791" s="44"/>
      <c r="AA791" s="45"/>
      <c r="AT791" s="6" t="s">
        <v>139</v>
      </c>
      <c r="AU791" s="6" t="s">
        <v>75</v>
      </c>
    </row>
    <row r="792" spans="2:47" s="6" customFormat="1" ht="121.5" customHeight="1">
      <c r="B792" s="20"/>
      <c r="F792" s="273" t="s">
        <v>937</v>
      </c>
      <c r="G792" s="228"/>
      <c r="H792" s="228"/>
      <c r="I792" s="228"/>
      <c r="J792" s="228"/>
      <c r="K792" s="228"/>
      <c r="L792" s="228"/>
      <c r="M792" s="228"/>
      <c r="N792" s="228"/>
      <c r="O792" s="228"/>
      <c r="P792" s="228"/>
      <c r="Q792" s="228"/>
      <c r="R792" s="228"/>
      <c r="S792" s="20"/>
      <c r="T792" s="44"/>
      <c r="AA792" s="45"/>
      <c r="AT792" s="6" t="s">
        <v>141</v>
      </c>
      <c r="AU792" s="6" t="s">
        <v>75</v>
      </c>
    </row>
    <row r="793" spans="2:51" s="6" customFormat="1" ht="27" customHeight="1">
      <c r="B793" s="118"/>
      <c r="E793" s="119"/>
      <c r="F793" s="274" t="s">
        <v>938</v>
      </c>
      <c r="G793" s="275"/>
      <c r="H793" s="275"/>
      <c r="I793" s="275"/>
      <c r="K793" s="119"/>
      <c r="N793" s="301"/>
      <c r="O793" s="301"/>
      <c r="P793" s="301"/>
      <c r="Q793" s="301"/>
      <c r="S793" s="118"/>
      <c r="T793" s="120"/>
      <c r="AA793" s="121"/>
      <c r="AT793" s="119" t="s">
        <v>143</v>
      </c>
      <c r="AU793" s="119" t="s">
        <v>75</v>
      </c>
      <c r="AV793" s="119" t="s">
        <v>17</v>
      </c>
      <c r="AW793" s="119" t="s">
        <v>99</v>
      </c>
      <c r="AX793" s="119" t="s">
        <v>66</v>
      </c>
      <c r="AY793" s="119" t="s">
        <v>131</v>
      </c>
    </row>
    <row r="794" spans="2:51" s="6" customFormat="1" ht="15.75" customHeight="1">
      <c r="B794" s="122"/>
      <c r="E794" s="123"/>
      <c r="F794" s="276" t="s">
        <v>939</v>
      </c>
      <c r="G794" s="277"/>
      <c r="H794" s="277"/>
      <c r="I794" s="277"/>
      <c r="K794" s="124">
        <v>70.2</v>
      </c>
      <c r="N794" s="301"/>
      <c r="O794" s="301"/>
      <c r="P794" s="301"/>
      <c r="Q794" s="301"/>
      <c r="S794" s="122"/>
      <c r="T794" s="125"/>
      <c r="AA794" s="126"/>
      <c r="AT794" s="123" t="s">
        <v>143</v>
      </c>
      <c r="AU794" s="123" t="s">
        <v>75</v>
      </c>
      <c r="AV794" s="123" t="s">
        <v>75</v>
      </c>
      <c r="AW794" s="123" t="s">
        <v>99</v>
      </c>
      <c r="AX794" s="123" t="s">
        <v>66</v>
      </c>
      <c r="AY794" s="123" t="s">
        <v>131</v>
      </c>
    </row>
    <row r="795" spans="2:51" s="6" customFormat="1" ht="27" customHeight="1">
      <c r="B795" s="118"/>
      <c r="E795" s="119"/>
      <c r="F795" s="274" t="s">
        <v>940</v>
      </c>
      <c r="G795" s="275"/>
      <c r="H795" s="275"/>
      <c r="I795" s="275"/>
      <c r="K795" s="119"/>
      <c r="N795" s="301"/>
      <c r="O795" s="301"/>
      <c r="P795" s="301"/>
      <c r="Q795" s="301"/>
      <c r="S795" s="118"/>
      <c r="T795" s="120"/>
      <c r="AA795" s="121"/>
      <c r="AT795" s="119" t="s">
        <v>143</v>
      </c>
      <c r="AU795" s="119" t="s">
        <v>75</v>
      </c>
      <c r="AV795" s="119" t="s">
        <v>17</v>
      </c>
      <c r="AW795" s="119" t="s">
        <v>99</v>
      </c>
      <c r="AX795" s="119" t="s">
        <v>66</v>
      </c>
      <c r="AY795" s="119" t="s">
        <v>131</v>
      </c>
    </row>
    <row r="796" spans="2:51" s="6" customFormat="1" ht="15.75" customHeight="1">
      <c r="B796" s="122"/>
      <c r="E796" s="123"/>
      <c r="F796" s="276" t="s">
        <v>941</v>
      </c>
      <c r="G796" s="277"/>
      <c r="H796" s="277"/>
      <c r="I796" s="277"/>
      <c r="K796" s="124">
        <v>18.6</v>
      </c>
      <c r="N796" s="301"/>
      <c r="O796" s="301"/>
      <c r="P796" s="301"/>
      <c r="Q796" s="301"/>
      <c r="S796" s="122"/>
      <c r="T796" s="125"/>
      <c r="AA796" s="126"/>
      <c r="AT796" s="123" t="s">
        <v>143</v>
      </c>
      <c r="AU796" s="123" t="s">
        <v>75</v>
      </c>
      <c r="AV796" s="123" t="s">
        <v>75</v>
      </c>
      <c r="AW796" s="123" t="s">
        <v>99</v>
      </c>
      <c r="AX796" s="123" t="s">
        <v>66</v>
      </c>
      <c r="AY796" s="123" t="s">
        <v>131</v>
      </c>
    </row>
    <row r="797" spans="2:51" s="6" customFormat="1" ht="15.75" customHeight="1">
      <c r="B797" s="127"/>
      <c r="E797" s="128"/>
      <c r="F797" s="278" t="s">
        <v>146</v>
      </c>
      <c r="G797" s="279"/>
      <c r="H797" s="279"/>
      <c r="I797" s="279"/>
      <c r="K797" s="129">
        <v>88.8</v>
      </c>
      <c r="N797" s="301"/>
      <c r="O797" s="301"/>
      <c r="P797" s="301"/>
      <c r="Q797" s="301"/>
      <c r="S797" s="127"/>
      <c r="T797" s="130"/>
      <c r="AA797" s="131"/>
      <c r="AT797" s="128" t="s">
        <v>143</v>
      </c>
      <c r="AU797" s="128" t="s">
        <v>75</v>
      </c>
      <c r="AV797" s="128" t="s">
        <v>137</v>
      </c>
      <c r="AW797" s="128" t="s">
        <v>99</v>
      </c>
      <c r="AX797" s="128" t="s">
        <v>17</v>
      </c>
      <c r="AY797" s="128" t="s">
        <v>131</v>
      </c>
    </row>
    <row r="798" spans="2:63" s="6" customFormat="1" ht="87" customHeight="1">
      <c r="B798" s="20"/>
      <c r="C798" s="108" t="s">
        <v>942</v>
      </c>
      <c r="D798" s="108" t="s">
        <v>132</v>
      </c>
      <c r="E798" s="109" t="s">
        <v>943</v>
      </c>
      <c r="F798" s="269" t="s">
        <v>944</v>
      </c>
      <c r="G798" s="270"/>
      <c r="H798" s="270"/>
      <c r="I798" s="270"/>
      <c r="J798" s="111" t="s">
        <v>135</v>
      </c>
      <c r="K798" s="112">
        <v>3.65</v>
      </c>
      <c r="L798" s="271"/>
      <c r="M798" s="270"/>
      <c r="N798" s="299">
        <f>ROUND($L$798*$K$798,2)</f>
        <v>0</v>
      </c>
      <c r="O798" s="300"/>
      <c r="P798" s="300"/>
      <c r="Q798" s="300"/>
      <c r="R798" s="110"/>
      <c r="S798" s="20"/>
      <c r="T798" s="113"/>
      <c r="U798" s="114" t="s">
        <v>36</v>
      </c>
      <c r="X798" s="115">
        <v>0.03132</v>
      </c>
      <c r="Y798" s="115">
        <f>$X$798*$K$798</f>
        <v>0.114318</v>
      </c>
      <c r="Z798" s="115">
        <v>0</v>
      </c>
      <c r="AA798" s="116">
        <f>$Z$798*$K$798</f>
        <v>0</v>
      </c>
      <c r="AR798" s="79" t="s">
        <v>240</v>
      </c>
      <c r="AT798" s="79" t="s">
        <v>132</v>
      </c>
      <c r="AU798" s="79" t="s">
        <v>75</v>
      </c>
      <c r="AY798" s="6" t="s">
        <v>131</v>
      </c>
      <c r="BE798" s="117">
        <f>IF($U$798="základní",$N$798,0)</f>
        <v>0</v>
      </c>
      <c r="BF798" s="117">
        <f>IF($U$798="snížená",$N$798,0)</f>
        <v>0</v>
      </c>
      <c r="BG798" s="117">
        <f>IF($U$798="zákl. přenesená",$N$798,0)</f>
        <v>0</v>
      </c>
      <c r="BH798" s="117">
        <f>IF($U$798="sníž. přenesená",$N$798,0)</f>
        <v>0</v>
      </c>
      <c r="BI798" s="117">
        <f>IF($U$798="nulová",$N$798,0)</f>
        <v>0</v>
      </c>
      <c r="BJ798" s="79" t="s">
        <v>17</v>
      </c>
      <c r="BK798" s="117">
        <f>ROUND($L$798*$K$798,2)</f>
        <v>0</v>
      </c>
    </row>
    <row r="799" spans="2:47" s="6" customFormat="1" ht="82.5" customHeight="1">
      <c r="B799" s="20"/>
      <c r="F799" s="272" t="s">
        <v>945</v>
      </c>
      <c r="G799" s="228"/>
      <c r="H799" s="228"/>
      <c r="I799" s="228"/>
      <c r="J799" s="228"/>
      <c r="K799" s="228"/>
      <c r="L799" s="228"/>
      <c r="M799" s="228"/>
      <c r="N799" s="228"/>
      <c r="O799" s="228"/>
      <c r="P799" s="228"/>
      <c r="Q799" s="228"/>
      <c r="R799" s="228"/>
      <c r="S799" s="20"/>
      <c r="T799" s="44"/>
      <c r="AA799" s="45"/>
      <c r="AT799" s="6" t="s">
        <v>139</v>
      </c>
      <c r="AU799" s="6" t="s">
        <v>75</v>
      </c>
    </row>
    <row r="800" spans="2:47" s="6" customFormat="1" ht="144.75" customHeight="1">
      <c r="B800" s="20"/>
      <c r="F800" s="273" t="s">
        <v>946</v>
      </c>
      <c r="G800" s="228"/>
      <c r="H800" s="228"/>
      <c r="I800" s="228"/>
      <c r="J800" s="228"/>
      <c r="K800" s="228"/>
      <c r="L800" s="228"/>
      <c r="M800" s="228"/>
      <c r="N800" s="228"/>
      <c r="O800" s="228"/>
      <c r="P800" s="228"/>
      <c r="Q800" s="228"/>
      <c r="R800" s="228"/>
      <c r="S800" s="20"/>
      <c r="T800" s="44"/>
      <c r="AA800" s="45"/>
      <c r="AT800" s="6" t="s">
        <v>141</v>
      </c>
      <c r="AU800" s="6" t="s">
        <v>75</v>
      </c>
    </row>
    <row r="801" spans="2:51" s="6" customFormat="1" ht="15.75" customHeight="1">
      <c r="B801" s="118"/>
      <c r="E801" s="119"/>
      <c r="F801" s="274" t="s">
        <v>947</v>
      </c>
      <c r="G801" s="275"/>
      <c r="H801" s="275"/>
      <c r="I801" s="275"/>
      <c r="K801" s="119"/>
      <c r="N801" s="301"/>
      <c r="O801" s="301"/>
      <c r="P801" s="301"/>
      <c r="Q801" s="301"/>
      <c r="S801" s="118"/>
      <c r="T801" s="120"/>
      <c r="AA801" s="121"/>
      <c r="AT801" s="119" t="s">
        <v>143</v>
      </c>
      <c r="AU801" s="119" t="s">
        <v>75</v>
      </c>
      <c r="AV801" s="119" t="s">
        <v>17</v>
      </c>
      <c r="AW801" s="119" t="s">
        <v>99</v>
      </c>
      <c r="AX801" s="119" t="s">
        <v>66</v>
      </c>
      <c r="AY801" s="119" t="s">
        <v>131</v>
      </c>
    </row>
    <row r="802" spans="2:51" s="6" customFormat="1" ht="15.75" customHeight="1">
      <c r="B802" s="122"/>
      <c r="E802" s="123"/>
      <c r="F802" s="276" t="s">
        <v>948</v>
      </c>
      <c r="G802" s="277"/>
      <c r="H802" s="277"/>
      <c r="I802" s="277"/>
      <c r="K802" s="124">
        <v>3.65</v>
      </c>
      <c r="N802" s="301"/>
      <c r="O802" s="301"/>
      <c r="P802" s="301"/>
      <c r="Q802" s="301"/>
      <c r="S802" s="122"/>
      <c r="T802" s="125"/>
      <c r="AA802" s="126"/>
      <c r="AT802" s="123" t="s">
        <v>143</v>
      </c>
      <c r="AU802" s="123" t="s">
        <v>75</v>
      </c>
      <c r="AV802" s="123" t="s">
        <v>75</v>
      </c>
      <c r="AW802" s="123" t="s">
        <v>99</v>
      </c>
      <c r="AX802" s="123" t="s">
        <v>66</v>
      </c>
      <c r="AY802" s="123" t="s">
        <v>131</v>
      </c>
    </row>
    <row r="803" spans="2:51" s="6" customFormat="1" ht="15.75" customHeight="1">
      <c r="B803" s="127"/>
      <c r="E803" s="128"/>
      <c r="F803" s="278" t="s">
        <v>146</v>
      </c>
      <c r="G803" s="279"/>
      <c r="H803" s="279"/>
      <c r="I803" s="279"/>
      <c r="K803" s="129">
        <v>3.65</v>
      </c>
      <c r="N803" s="301"/>
      <c r="O803" s="301"/>
      <c r="P803" s="301"/>
      <c r="Q803" s="301"/>
      <c r="S803" s="127"/>
      <c r="T803" s="130"/>
      <c r="AA803" s="131"/>
      <c r="AT803" s="128" t="s">
        <v>143</v>
      </c>
      <c r="AU803" s="128" t="s">
        <v>75</v>
      </c>
      <c r="AV803" s="128" t="s">
        <v>137</v>
      </c>
      <c r="AW803" s="128" t="s">
        <v>99</v>
      </c>
      <c r="AX803" s="128" t="s">
        <v>17</v>
      </c>
      <c r="AY803" s="128" t="s">
        <v>131</v>
      </c>
    </row>
    <row r="804" spans="2:63" s="6" customFormat="1" ht="99" customHeight="1">
      <c r="B804" s="20"/>
      <c r="C804" s="108" t="s">
        <v>949</v>
      </c>
      <c r="D804" s="108" t="s">
        <v>132</v>
      </c>
      <c r="E804" s="109" t="s">
        <v>950</v>
      </c>
      <c r="F804" s="269" t="s">
        <v>951</v>
      </c>
      <c r="G804" s="270"/>
      <c r="H804" s="270"/>
      <c r="I804" s="270"/>
      <c r="J804" s="111" t="s">
        <v>149</v>
      </c>
      <c r="K804" s="112">
        <v>67</v>
      </c>
      <c r="L804" s="271"/>
      <c r="M804" s="270"/>
      <c r="N804" s="299">
        <f>ROUND($L$804*$K$804,2)</f>
        <v>0</v>
      </c>
      <c r="O804" s="300"/>
      <c r="P804" s="300"/>
      <c r="Q804" s="300"/>
      <c r="R804" s="110"/>
      <c r="S804" s="20"/>
      <c r="T804" s="113"/>
      <c r="U804" s="114" t="s">
        <v>36</v>
      </c>
      <c r="X804" s="115">
        <v>0.03132</v>
      </c>
      <c r="Y804" s="115">
        <f>$X$804*$K$804</f>
        <v>2.09844</v>
      </c>
      <c r="Z804" s="115">
        <v>0</v>
      </c>
      <c r="AA804" s="116">
        <f>$Z$804*$K$804</f>
        <v>0</v>
      </c>
      <c r="AR804" s="79" t="s">
        <v>240</v>
      </c>
      <c r="AT804" s="79" t="s">
        <v>132</v>
      </c>
      <c r="AU804" s="79" t="s">
        <v>75</v>
      </c>
      <c r="AY804" s="6" t="s">
        <v>131</v>
      </c>
      <c r="BE804" s="117">
        <f>IF($U$804="základní",$N$804,0)</f>
        <v>0</v>
      </c>
      <c r="BF804" s="117">
        <f>IF($U$804="snížená",$N$804,0)</f>
        <v>0</v>
      </c>
      <c r="BG804" s="117">
        <f>IF($U$804="zákl. přenesená",$N$804,0)</f>
        <v>0</v>
      </c>
      <c r="BH804" s="117">
        <f>IF($U$804="sníž. přenesená",$N$804,0)</f>
        <v>0</v>
      </c>
      <c r="BI804" s="117">
        <f>IF($U$804="nulová",$N$804,0)</f>
        <v>0</v>
      </c>
      <c r="BJ804" s="79" t="s">
        <v>17</v>
      </c>
      <c r="BK804" s="117">
        <f>ROUND($L$804*$K$804,2)</f>
        <v>0</v>
      </c>
    </row>
    <row r="805" spans="2:47" s="6" customFormat="1" ht="50.25" customHeight="1">
      <c r="B805" s="20"/>
      <c r="F805" s="272" t="s">
        <v>951</v>
      </c>
      <c r="G805" s="228"/>
      <c r="H805" s="228"/>
      <c r="I805" s="228"/>
      <c r="J805" s="228"/>
      <c r="K805" s="228"/>
      <c r="L805" s="228"/>
      <c r="M805" s="228"/>
      <c r="N805" s="228"/>
      <c r="O805" s="228"/>
      <c r="P805" s="228"/>
      <c r="Q805" s="228"/>
      <c r="R805" s="228"/>
      <c r="S805" s="20"/>
      <c r="T805" s="44"/>
      <c r="AA805" s="45"/>
      <c r="AT805" s="6" t="s">
        <v>139</v>
      </c>
      <c r="AU805" s="6" t="s">
        <v>75</v>
      </c>
    </row>
    <row r="806" spans="2:47" s="6" customFormat="1" ht="156.75" customHeight="1">
      <c r="B806" s="20"/>
      <c r="F806" s="273" t="s">
        <v>952</v>
      </c>
      <c r="G806" s="228"/>
      <c r="H806" s="228"/>
      <c r="I806" s="228"/>
      <c r="J806" s="228"/>
      <c r="K806" s="228"/>
      <c r="L806" s="228"/>
      <c r="M806" s="228"/>
      <c r="N806" s="228"/>
      <c r="O806" s="228"/>
      <c r="P806" s="228"/>
      <c r="Q806" s="228"/>
      <c r="R806" s="228"/>
      <c r="S806" s="20"/>
      <c r="T806" s="44"/>
      <c r="AA806" s="45"/>
      <c r="AT806" s="6" t="s">
        <v>141</v>
      </c>
      <c r="AU806" s="6" t="s">
        <v>75</v>
      </c>
    </row>
    <row r="807" spans="2:51" s="6" customFormat="1" ht="15.75" customHeight="1">
      <c r="B807" s="118"/>
      <c r="E807" s="119"/>
      <c r="F807" s="274" t="s">
        <v>953</v>
      </c>
      <c r="G807" s="275"/>
      <c r="H807" s="275"/>
      <c r="I807" s="275"/>
      <c r="K807" s="119"/>
      <c r="N807" s="301"/>
      <c r="O807" s="301"/>
      <c r="P807" s="301"/>
      <c r="Q807" s="301"/>
      <c r="S807" s="118"/>
      <c r="T807" s="120"/>
      <c r="AA807" s="121"/>
      <c r="AT807" s="119" t="s">
        <v>143</v>
      </c>
      <c r="AU807" s="119" t="s">
        <v>75</v>
      </c>
      <c r="AV807" s="119" t="s">
        <v>17</v>
      </c>
      <c r="AW807" s="119" t="s">
        <v>99</v>
      </c>
      <c r="AX807" s="119" t="s">
        <v>66</v>
      </c>
      <c r="AY807" s="119" t="s">
        <v>131</v>
      </c>
    </row>
    <row r="808" spans="2:51" s="6" customFormat="1" ht="15.75" customHeight="1">
      <c r="B808" s="122"/>
      <c r="E808" s="123"/>
      <c r="F808" s="276" t="s">
        <v>954</v>
      </c>
      <c r="G808" s="277"/>
      <c r="H808" s="277"/>
      <c r="I808" s="277"/>
      <c r="K808" s="124">
        <v>48.5</v>
      </c>
      <c r="N808" s="301"/>
      <c r="O808" s="301"/>
      <c r="P808" s="301"/>
      <c r="Q808" s="301"/>
      <c r="S808" s="122"/>
      <c r="T808" s="125"/>
      <c r="AA808" s="126"/>
      <c r="AT808" s="123" t="s">
        <v>143</v>
      </c>
      <c r="AU808" s="123" t="s">
        <v>75</v>
      </c>
      <c r="AV808" s="123" t="s">
        <v>75</v>
      </c>
      <c r="AW808" s="123" t="s">
        <v>99</v>
      </c>
      <c r="AX808" s="123" t="s">
        <v>66</v>
      </c>
      <c r="AY808" s="123" t="s">
        <v>131</v>
      </c>
    </row>
    <row r="809" spans="2:51" s="6" customFormat="1" ht="15.75" customHeight="1">
      <c r="B809" s="122"/>
      <c r="E809" s="123"/>
      <c r="F809" s="276" t="s">
        <v>955</v>
      </c>
      <c r="G809" s="277"/>
      <c r="H809" s="277"/>
      <c r="I809" s="277"/>
      <c r="K809" s="124">
        <v>18.5</v>
      </c>
      <c r="N809" s="301"/>
      <c r="O809" s="301"/>
      <c r="P809" s="301"/>
      <c r="Q809" s="301"/>
      <c r="S809" s="122"/>
      <c r="T809" s="125"/>
      <c r="AA809" s="126"/>
      <c r="AT809" s="123" t="s">
        <v>143</v>
      </c>
      <c r="AU809" s="123" t="s">
        <v>75</v>
      </c>
      <c r="AV809" s="123" t="s">
        <v>75</v>
      </c>
      <c r="AW809" s="123" t="s">
        <v>99</v>
      </c>
      <c r="AX809" s="123" t="s">
        <v>66</v>
      </c>
      <c r="AY809" s="123" t="s">
        <v>131</v>
      </c>
    </row>
    <row r="810" spans="2:51" s="6" customFormat="1" ht="15.75" customHeight="1">
      <c r="B810" s="127"/>
      <c r="E810" s="128"/>
      <c r="F810" s="278" t="s">
        <v>146</v>
      </c>
      <c r="G810" s="279"/>
      <c r="H810" s="279"/>
      <c r="I810" s="279"/>
      <c r="K810" s="129">
        <v>67</v>
      </c>
      <c r="N810" s="301"/>
      <c r="O810" s="301"/>
      <c r="P810" s="301"/>
      <c r="Q810" s="301"/>
      <c r="S810" s="127"/>
      <c r="T810" s="130"/>
      <c r="AA810" s="131"/>
      <c r="AT810" s="128" t="s">
        <v>143</v>
      </c>
      <c r="AU810" s="128" t="s">
        <v>75</v>
      </c>
      <c r="AV810" s="128" t="s">
        <v>137</v>
      </c>
      <c r="AW810" s="128" t="s">
        <v>99</v>
      </c>
      <c r="AX810" s="128" t="s">
        <v>17</v>
      </c>
      <c r="AY810" s="128" t="s">
        <v>131</v>
      </c>
    </row>
    <row r="811" spans="2:63" s="6" customFormat="1" ht="27" customHeight="1">
      <c r="B811" s="20"/>
      <c r="C811" s="108" t="s">
        <v>956</v>
      </c>
      <c r="D811" s="108" t="s">
        <v>132</v>
      </c>
      <c r="E811" s="109" t="s">
        <v>957</v>
      </c>
      <c r="F811" s="269" t="s">
        <v>958</v>
      </c>
      <c r="G811" s="270"/>
      <c r="H811" s="270"/>
      <c r="I811" s="270"/>
      <c r="J811" s="111" t="s">
        <v>631</v>
      </c>
      <c r="K811" s="132">
        <v>4451.603</v>
      </c>
      <c r="L811" s="271"/>
      <c r="M811" s="270"/>
      <c r="N811" s="299">
        <f>ROUND($L$811*$K$811,2)</f>
        <v>0</v>
      </c>
      <c r="O811" s="300"/>
      <c r="P811" s="300"/>
      <c r="Q811" s="300"/>
      <c r="R811" s="110" t="s">
        <v>136</v>
      </c>
      <c r="S811" s="20"/>
      <c r="T811" s="113"/>
      <c r="U811" s="114" t="s">
        <v>36</v>
      </c>
      <c r="X811" s="115">
        <v>0</v>
      </c>
      <c r="Y811" s="115">
        <f>$X$811*$K$811</f>
        <v>0</v>
      </c>
      <c r="Z811" s="115">
        <v>0</v>
      </c>
      <c r="AA811" s="116">
        <f>$Z$811*$K$811</f>
        <v>0</v>
      </c>
      <c r="AR811" s="79" t="s">
        <v>240</v>
      </c>
      <c r="AT811" s="79" t="s">
        <v>132</v>
      </c>
      <c r="AU811" s="79" t="s">
        <v>75</v>
      </c>
      <c r="AY811" s="6" t="s">
        <v>131</v>
      </c>
      <c r="BE811" s="117">
        <f>IF($U$811="základní",$N$811,0)</f>
        <v>0</v>
      </c>
      <c r="BF811" s="117">
        <f>IF($U$811="snížená",$N$811,0)</f>
        <v>0</v>
      </c>
      <c r="BG811" s="117">
        <f>IF($U$811="zákl. přenesená",$N$811,0)</f>
        <v>0</v>
      </c>
      <c r="BH811" s="117">
        <f>IF($U$811="sníž. přenesená",$N$811,0)</f>
        <v>0</v>
      </c>
      <c r="BI811" s="117">
        <f>IF($U$811="nulová",$N$811,0)</f>
        <v>0</v>
      </c>
      <c r="BJ811" s="79" t="s">
        <v>17</v>
      </c>
      <c r="BK811" s="117">
        <f>ROUND($L$811*$K$811,2)</f>
        <v>0</v>
      </c>
    </row>
    <row r="812" spans="2:47" s="6" customFormat="1" ht="16.5" customHeight="1">
      <c r="B812" s="20"/>
      <c r="F812" s="272" t="s">
        <v>959</v>
      </c>
      <c r="G812" s="228"/>
      <c r="H812" s="228"/>
      <c r="I812" s="228"/>
      <c r="J812" s="228"/>
      <c r="K812" s="228"/>
      <c r="L812" s="228"/>
      <c r="M812" s="228"/>
      <c r="N812" s="228"/>
      <c r="O812" s="228"/>
      <c r="P812" s="228"/>
      <c r="Q812" s="228"/>
      <c r="R812" s="228"/>
      <c r="S812" s="20"/>
      <c r="T812" s="44"/>
      <c r="AA812" s="45"/>
      <c r="AT812" s="6" t="s">
        <v>139</v>
      </c>
      <c r="AU812" s="6" t="s">
        <v>75</v>
      </c>
    </row>
    <row r="813" spans="2:63" s="6" customFormat="1" ht="27" customHeight="1">
      <c r="B813" s="20"/>
      <c r="C813" s="108" t="s">
        <v>960</v>
      </c>
      <c r="D813" s="108" t="s">
        <v>132</v>
      </c>
      <c r="E813" s="109" t="s">
        <v>961</v>
      </c>
      <c r="F813" s="269" t="s">
        <v>962</v>
      </c>
      <c r="G813" s="270"/>
      <c r="H813" s="270"/>
      <c r="I813" s="270"/>
      <c r="J813" s="111" t="s">
        <v>631</v>
      </c>
      <c r="K813" s="132">
        <v>4451.603</v>
      </c>
      <c r="L813" s="271"/>
      <c r="M813" s="270"/>
      <c r="N813" s="299">
        <f>ROUND($L$813*$K$813,2)</f>
        <v>0</v>
      </c>
      <c r="O813" s="300"/>
      <c r="P813" s="300"/>
      <c r="Q813" s="300"/>
      <c r="R813" s="110" t="s">
        <v>136</v>
      </c>
      <c r="S813" s="20"/>
      <c r="T813" s="113"/>
      <c r="U813" s="114" t="s">
        <v>36</v>
      </c>
      <c r="X813" s="115">
        <v>0</v>
      </c>
      <c r="Y813" s="115">
        <f>$X$813*$K$813</f>
        <v>0</v>
      </c>
      <c r="Z813" s="115">
        <v>0</v>
      </c>
      <c r="AA813" s="116">
        <f>$Z$813*$K$813</f>
        <v>0</v>
      </c>
      <c r="AR813" s="79" t="s">
        <v>240</v>
      </c>
      <c r="AT813" s="79" t="s">
        <v>132</v>
      </c>
      <c r="AU813" s="79" t="s">
        <v>75</v>
      </c>
      <c r="AY813" s="6" t="s">
        <v>131</v>
      </c>
      <c r="BE813" s="117">
        <f>IF($U$813="základní",$N$813,0)</f>
        <v>0</v>
      </c>
      <c r="BF813" s="117">
        <f>IF($U$813="snížená",$N$813,0)</f>
        <v>0</v>
      </c>
      <c r="BG813" s="117">
        <f>IF($U$813="zákl. přenesená",$N$813,0)</f>
        <v>0</v>
      </c>
      <c r="BH813" s="117">
        <f>IF($U$813="sníž. přenesená",$N$813,0)</f>
        <v>0</v>
      </c>
      <c r="BI813" s="117">
        <f>IF($U$813="nulová",$N$813,0)</f>
        <v>0</v>
      </c>
      <c r="BJ813" s="79" t="s">
        <v>17</v>
      </c>
      <c r="BK813" s="117">
        <f>ROUND($L$813*$K$813,2)</f>
        <v>0</v>
      </c>
    </row>
    <row r="814" spans="2:47" s="6" customFormat="1" ht="27" customHeight="1">
      <c r="B814" s="20"/>
      <c r="F814" s="272" t="s">
        <v>963</v>
      </c>
      <c r="G814" s="228"/>
      <c r="H814" s="228"/>
      <c r="I814" s="228"/>
      <c r="J814" s="228"/>
      <c r="K814" s="228"/>
      <c r="L814" s="228"/>
      <c r="M814" s="228"/>
      <c r="N814" s="228"/>
      <c r="O814" s="228"/>
      <c r="P814" s="228"/>
      <c r="Q814" s="228"/>
      <c r="R814" s="228"/>
      <c r="S814" s="20"/>
      <c r="T814" s="44"/>
      <c r="AA814" s="45"/>
      <c r="AT814" s="6" t="s">
        <v>139</v>
      </c>
      <c r="AU814" s="6" t="s">
        <v>75</v>
      </c>
    </row>
    <row r="815" spans="2:63" s="99" customFormat="1" ht="30.75" customHeight="1">
      <c r="B815" s="100"/>
      <c r="D815" s="107" t="s">
        <v>111</v>
      </c>
      <c r="N815" s="298">
        <f>$BK$815</f>
        <v>0</v>
      </c>
      <c r="O815" s="297"/>
      <c r="P815" s="297"/>
      <c r="Q815" s="297"/>
      <c r="S815" s="100"/>
      <c r="T815" s="103"/>
      <c r="W815" s="104">
        <f>SUM($W$816:$W$853)</f>
        <v>0</v>
      </c>
      <c r="Y815" s="104">
        <f>SUM($Y$816:$Y$853)</f>
        <v>6.980392899999999</v>
      </c>
      <c r="AA815" s="105">
        <f>SUM($AA$816:$AA$853)</f>
        <v>0</v>
      </c>
      <c r="AR815" s="102" t="s">
        <v>75</v>
      </c>
      <c r="AT815" s="102" t="s">
        <v>65</v>
      </c>
      <c r="AU815" s="102" t="s">
        <v>17</v>
      </c>
      <c r="AY815" s="102" t="s">
        <v>131</v>
      </c>
      <c r="BK815" s="106">
        <f>SUM($BK$816:$BK$853)</f>
        <v>0</v>
      </c>
    </row>
    <row r="816" spans="2:63" s="6" customFormat="1" ht="87" customHeight="1">
      <c r="B816" s="20"/>
      <c r="C816" s="108" t="s">
        <v>964</v>
      </c>
      <c r="D816" s="108" t="s">
        <v>132</v>
      </c>
      <c r="E816" s="109" t="s">
        <v>965</v>
      </c>
      <c r="F816" s="269" t="s">
        <v>966</v>
      </c>
      <c r="G816" s="270"/>
      <c r="H816" s="270"/>
      <c r="I816" s="270"/>
      <c r="J816" s="111" t="s">
        <v>149</v>
      </c>
      <c r="K816" s="112">
        <v>2.99</v>
      </c>
      <c r="L816" s="271"/>
      <c r="M816" s="270"/>
      <c r="N816" s="299">
        <f>ROUND($L$816*$K$816,2)</f>
        <v>0</v>
      </c>
      <c r="O816" s="300"/>
      <c r="P816" s="300"/>
      <c r="Q816" s="300"/>
      <c r="R816" s="110"/>
      <c r="S816" s="20"/>
      <c r="T816" s="113"/>
      <c r="U816" s="114" t="s">
        <v>36</v>
      </c>
      <c r="X816" s="115">
        <v>0.00021</v>
      </c>
      <c r="Y816" s="115">
        <f>$X$816*$K$816</f>
        <v>0.0006279</v>
      </c>
      <c r="Z816" s="115">
        <v>0</v>
      </c>
      <c r="AA816" s="116">
        <f>$Z$816*$K$816</f>
        <v>0</v>
      </c>
      <c r="AR816" s="79" t="s">
        <v>240</v>
      </c>
      <c r="AT816" s="79" t="s">
        <v>132</v>
      </c>
      <c r="AU816" s="79" t="s">
        <v>75</v>
      </c>
      <c r="AY816" s="6" t="s">
        <v>131</v>
      </c>
      <c r="BE816" s="117">
        <f>IF($U$816="základní",$N$816,0)</f>
        <v>0</v>
      </c>
      <c r="BF816" s="117">
        <f>IF($U$816="snížená",$N$816,0)</f>
        <v>0</v>
      </c>
      <c r="BG816" s="117">
        <f>IF($U$816="zákl. přenesená",$N$816,0)</f>
        <v>0</v>
      </c>
      <c r="BH816" s="117">
        <f>IF($U$816="sníž. přenesená",$N$816,0)</f>
        <v>0</v>
      </c>
      <c r="BI816" s="117">
        <f>IF($U$816="nulová",$N$816,0)</f>
        <v>0</v>
      </c>
      <c r="BJ816" s="79" t="s">
        <v>17</v>
      </c>
      <c r="BK816" s="117">
        <f>ROUND($L$816*$K$816,2)</f>
        <v>0</v>
      </c>
    </row>
    <row r="817" spans="2:47" s="6" customFormat="1" ht="38.25" customHeight="1">
      <c r="B817" s="20"/>
      <c r="F817" s="272" t="s">
        <v>967</v>
      </c>
      <c r="G817" s="228"/>
      <c r="H817" s="228"/>
      <c r="I817" s="228"/>
      <c r="J817" s="228"/>
      <c r="K817" s="228"/>
      <c r="L817" s="228"/>
      <c r="M817" s="228"/>
      <c r="N817" s="228"/>
      <c r="O817" s="228"/>
      <c r="P817" s="228"/>
      <c r="Q817" s="228"/>
      <c r="R817" s="228"/>
      <c r="S817" s="20"/>
      <c r="T817" s="44"/>
      <c r="AA817" s="45"/>
      <c r="AT817" s="6" t="s">
        <v>139</v>
      </c>
      <c r="AU817" s="6" t="s">
        <v>75</v>
      </c>
    </row>
    <row r="818" spans="2:47" s="6" customFormat="1" ht="144.75" customHeight="1">
      <c r="B818" s="20"/>
      <c r="F818" s="273" t="s">
        <v>968</v>
      </c>
      <c r="G818" s="228"/>
      <c r="H818" s="228"/>
      <c r="I818" s="228"/>
      <c r="J818" s="228"/>
      <c r="K818" s="228"/>
      <c r="L818" s="228"/>
      <c r="M818" s="228"/>
      <c r="N818" s="228"/>
      <c r="O818" s="228"/>
      <c r="P818" s="228"/>
      <c r="Q818" s="228"/>
      <c r="R818" s="228"/>
      <c r="S818" s="20"/>
      <c r="T818" s="44"/>
      <c r="AA818" s="45"/>
      <c r="AT818" s="6" t="s">
        <v>141</v>
      </c>
      <c r="AU818" s="6" t="s">
        <v>75</v>
      </c>
    </row>
    <row r="819" spans="2:51" s="6" customFormat="1" ht="15.75" customHeight="1">
      <c r="B819" s="118"/>
      <c r="E819" s="119"/>
      <c r="F819" s="274" t="s">
        <v>969</v>
      </c>
      <c r="G819" s="275"/>
      <c r="H819" s="275"/>
      <c r="I819" s="275"/>
      <c r="K819" s="119"/>
      <c r="N819" s="301"/>
      <c r="O819" s="301"/>
      <c r="P819" s="301"/>
      <c r="Q819" s="301"/>
      <c r="S819" s="118"/>
      <c r="T819" s="120"/>
      <c r="AA819" s="121"/>
      <c r="AT819" s="119" t="s">
        <v>143</v>
      </c>
      <c r="AU819" s="119" t="s">
        <v>75</v>
      </c>
      <c r="AV819" s="119" t="s">
        <v>17</v>
      </c>
      <c r="AW819" s="119" t="s">
        <v>99</v>
      </c>
      <c r="AX819" s="119" t="s">
        <v>66</v>
      </c>
      <c r="AY819" s="119" t="s">
        <v>131</v>
      </c>
    </row>
    <row r="820" spans="2:51" s="6" customFormat="1" ht="15.75" customHeight="1">
      <c r="B820" s="122"/>
      <c r="E820" s="123"/>
      <c r="F820" s="276" t="s">
        <v>245</v>
      </c>
      <c r="G820" s="277"/>
      <c r="H820" s="277"/>
      <c r="I820" s="277"/>
      <c r="K820" s="124">
        <v>2.6</v>
      </c>
      <c r="N820" s="301"/>
      <c r="O820" s="301"/>
      <c r="P820" s="301"/>
      <c r="Q820" s="301"/>
      <c r="S820" s="122"/>
      <c r="T820" s="125"/>
      <c r="AA820" s="126"/>
      <c r="AT820" s="123" t="s">
        <v>143</v>
      </c>
      <c r="AU820" s="123" t="s">
        <v>75</v>
      </c>
      <c r="AV820" s="123" t="s">
        <v>75</v>
      </c>
      <c r="AW820" s="123" t="s">
        <v>99</v>
      </c>
      <c r="AX820" s="123" t="s">
        <v>66</v>
      </c>
      <c r="AY820" s="123" t="s">
        <v>131</v>
      </c>
    </row>
    <row r="821" spans="2:51" s="6" customFormat="1" ht="15.75" customHeight="1">
      <c r="B821" s="127"/>
      <c r="E821" s="128"/>
      <c r="F821" s="278" t="s">
        <v>146</v>
      </c>
      <c r="G821" s="279"/>
      <c r="H821" s="279"/>
      <c r="I821" s="279"/>
      <c r="K821" s="129">
        <v>2.6</v>
      </c>
      <c r="N821" s="301"/>
      <c r="O821" s="301"/>
      <c r="P821" s="301"/>
      <c r="Q821" s="301"/>
      <c r="S821" s="127"/>
      <c r="T821" s="130"/>
      <c r="AA821" s="131"/>
      <c r="AT821" s="128" t="s">
        <v>143</v>
      </c>
      <c r="AU821" s="128" t="s">
        <v>75</v>
      </c>
      <c r="AV821" s="128" t="s">
        <v>137</v>
      </c>
      <c r="AW821" s="128" t="s">
        <v>99</v>
      </c>
      <c r="AX821" s="128" t="s">
        <v>66</v>
      </c>
      <c r="AY821" s="128" t="s">
        <v>131</v>
      </c>
    </row>
    <row r="822" spans="2:51" s="6" customFormat="1" ht="15.75" customHeight="1">
      <c r="B822" s="122"/>
      <c r="E822" s="123"/>
      <c r="F822" s="276" t="s">
        <v>970</v>
      </c>
      <c r="G822" s="277"/>
      <c r="H822" s="277"/>
      <c r="I822" s="277"/>
      <c r="K822" s="124">
        <v>2.99</v>
      </c>
      <c r="N822" s="301"/>
      <c r="O822" s="301"/>
      <c r="P822" s="301"/>
      <c r="Q822" s="301"/>
      <c r="S822" s="122"/>
      <c r="T822" s="125"/>
      <c r="AA822" s="126"/>
      <c r="AT822" s="123" t="s">
        <v>143</v>
      </c>
      <c r="AU822" s="123" t="s">
        <v>75</v>
      </c>
      <c r="AV822" s="123" t="s">
        <v>75</v>
      </c>
      <c r="AW822" s="123" t="s">
        <v>99</v>
      </c>
      <c r="AX822" s="123" t="s">
        <v>17</v>
      </c>
      <c r="AY822" s="123" t="s">
        <v>131</v>
      </c>
    </row>
    <row r="823" spans="2:63" s="6" customFormat="1" ht="27" customHeight="1">
      <c r="B823" s="20"/>
      <c r="C823" s="108" t="s">
        <v>971</v>
      </c>
      <c r="D823" s="108" t="s">
        <v>132</v>
      </c>
      <c r="E823" s="109" t="s">
        <v>972</v>
      </c>
      <c r="F823" s="269" t="s">
        <v>973</v>
      </c>
      <c r="G823" s="270"/>
      <c r="H823" s="270"/>
      <c r="I823" s="270"/>
      <c r="J823" s="111" t="s">
        <v>392</v>
      </c>
      <c r="K823" s="112">
        <v>390</v>
      </c>
      <c r="L823" s="271"/>
      <c r="M823" s="270"/>
      <c r="N823" s="299">
        <f>ROUND($L$823*$K$823,2)</f>
        <v>0</v>
      </c>
      <c r="O823" s="300"/>
      <c r="P823" s="300"/>
      <c r="Q823" s="300"/>
      <c r="R823" s="110"/>
      <c r="S823" s="20"/>
      <c r="T823" s="113"/>
      <c r="U823" s="114" t="s">
        <v>36</v>
      </c>
      <c r="X823" s="115">
        <v>0.00835</v>
      </c>
      <c r="Y823" s="115">
        <f>$X$823*$K$823</f>
        <v>3.2565</v>
      </c>
      <c r="Z823" s="115">
        <v>0</v>
      </c>
      <c r="AA823" s="116">
        <f>$Z$823*$K$823</f>
        <v>0</v>
      </c>
      <c r="AR823" s="79" t="s">
        <v>240</v>
      </c>
      <c r="AT823" s="79" t="s">
        <v>132</v>
      </c>
      <c r="AU823" s="79" t="s">
        <v>75</v>
      </c>
      <c r="AY823" s="6" t="s">
        <v>131</v>
      </c>
      <c r="BE823" s="117">
        <f>IF($U$823="základní",$N$823,0)</f>
        <v>0</v>
      </c>
      <c r="BF823" s="117">
        <f>IF($U$823="snížená",$N$823,0)</f>
        <v>0</v>
      </c>
      <c r="BG823" s="117">
        <f>IF($U$823="zákl. přenesená",$N$823,0)</f>
        <v>0</v>
      </c>
      <c r="BH823" s="117">
        <f>IF($U$823="sníž. přenesená",$N$823,0)</f>
        <v>0</v>
      </c>
      <c r="BI823" s="117">
        <f>IF($U$823="nulová",$N$823,0)</f>
        <v>0</v>
      </c>
      <c r="BJ823" s="79" t="s">
        <v>17</v>
      </c>
      <c r="BK823" s="117">
        <f>ROUND($L$823*$K$823,2)</f>
        <v>0</v>
      </c>
    </row>
    <row r="824" spans="2:47" s="6" customFormat="1" ht="16.5" customHeight="1">
      <c r="B824" s="20"/>
      <c r="F824" s="272" t="s">
        <v>973</v>
      </c>
      <c r="G824" s="228"/>
      <c r="H824" s="228"/>
      <c r="I824" s="228"/>
      <c r="J824" s="228"/>
      <c r="K824" s="228"/>
      <c r="L824" s="228"/>
      <c r="M824" s="228"/>
      <c r="N824" s="228"/>
      <c r="O824" s="228"/>
      <c r="P824" s="228"/>
      <c r="Q824" s="228"/>
      <c r="R824" s="228"/>
      <c r="S824" s="20"/>
      <c r="T824" s="44"/>
      <c r="AA824" s="45"/>
      <c r="AT824" s="6" t="s">
        <v>139</v>
      </c>
      <c r="AU824" s="6" t="s">
        <v>75</v>
      </c>
    </row>
    <row r="825" spans="2:63" s="6" customFormat="1" ht="27" customHeight="1">
      <c r="B825" s="20"/>
      <c r="C825" s="108" t="s">
        <v>974</v>
      </c>
      <c r="D825" s="108" t="s">
        <v>132</v>
      </c>
      <c r="E825" s="109" t="s">
        <v>975</v>
      </c>
      <c r="F825" s="269" t="s">
        <v>976</v>
      </c>
      <c r="G825" s="270"/>
      <c r="H825" s="270"/>
      <c r="I825" s="270"/>
      <c r="J825" s="111" t="s">
        <v>392</v>
      </c>
      <c r="K825" s="112">
        <v>78</v>
      </c>
      <c r="L825" s="271"/>
      <c r="M825" s="270"/>
      <c r="N825" s="299">
        <f>ROUND($L$825*$K$825,2)</f>
        <v>0</v>
      </c>
      <c r="O825" s="300"/>
      <c r="P825" s="300"/>
      <c r="Q825" s="300"/>
      <c r="R825" s="110"/>
      <c r="S825" s="20"/>
      <c r="T825" s="113"/>
      <c r="U825" s="114" t="s">
        <v>36</v>
      </c>
      <c r="X825" s="115">
        <v>0.00835</v>
      </c>
      <c r="Y825" s="115">
        <f>$X$825*$K$825</f>
        <v>0.6513</v>
      </c>
      <c r="Z825" s="115">
        <v>0</v>
      </c>
      <c r="AA825" s="116">
        <f>$Z$825*$K$825</f>
        <v>0</v>
      </c>
      <c r="AR825" s="79" t="s">
        <v>240</v>
      </c>
      <c r="AT825" s="79" t="s">
        <v>132</v>
      </c>
      <c r="AU825" s="79" t="s">
        <v>75</v>
      </c>
      <c r="AY825" s="6" t="s">
        <v>131</v>
      </c>
      <c r="BE825" s="117">
        <f>IF($U$825="základní",$N$825,0)</f>
        <v>0</v>
      </c>
      <c r="BF825" s="117">
        <f>IF($U$825="snížená",$N$825,0)</f>
        <v>0</v>
      </c>
      <c r="BG825" s="117">
        <f>IF($U$825="zákl. přenesená",$N$825,0)</f>
        <v>0</v>
      </c>
      <c r="BH825" s="117">
        <f>IF($U$825="sníž. přenesená",$N$825,0)</f>
        <v>0</v>
      </c>
      <c r="BI825" s="117">
        <f>IF($U$825="nulová",$N$825,0)</f>
        <v>0</v>
      </c>
      <c r="BJ825" s="79" t="s">
        <v>17</v>
      </c>
      <c r="BK825" s="117">
        <f>ROUND($L$825*$K$825,2)</f>
        <v>0</v>
      </c>
    </row>
    <row r="826" spans="2:47" s="6" customFormat="1" ht="16.5" customHeight="1">
      <c r="B826" s="20"/>
      <c r="F826" s="272" t="s">
        <v>976</v>
      </c>
      <c r="G826" s="228"/>
      <c r="H826" s="228"/>
      <c r="I826" s="228"/>
      <c r="J826" s="228"/>
      <c r="K826" s="228"/>
      <c r="L826" s="228"/>
      <c r="M826" s="228"/>
      <c r="N826" s="228"/>
      <c r="O826" s="228"/>
      <c r="P826" s="228"/>
      <c r="Q826" s="228"/>
      <c r="R826" s="228"/>
      <c r="S826" s="20"/>
      <c r="T826" s="44"/>
      <c r="AA826" s="45"/>
      <c r="AT826" s="6" t="s">
        <v>139</v>
      </c>
      <c r="AU826" s="6" t="s">
        <v>75</v>
      </c>
    </row>
    <row r="827" spans="2:63" s="6" customFormat="1" ht="27" customHeight="1">
      <c r="B827" s="20"/>
      <c r="C827" s="108" t="s">
        <v>977</v>
      </c>
      <c r="D827" s="108" t="s">
        <v>132</v>
      </c>
      <c r="E827" s="109" t="s">
        <v>978</v>
      </c>
      <c r="F827" s="269" t="s">
        <v>979</v>
      </c>
      <c r="G827" s="270"/>
      <c r="H827" s="270"/>
      <c r="I827" s="270"/>
      <c r="J827" s="111" t="s">
        <v>392</v>
      </c>
      <c r="K827" s="112">
        <v>31</v>
      </c>
      <c r="L827" s="271"/>
      <c r="M827" s="270"/>
      <c r="N827" s="299">
        <f>ROUND($L$827*$K$827,2)</f>
        <v>0</v>
      </c>
      <c r="O827" s="300"/>
      <c r="P827" s="300"/>
      <c r="Q827" s="300"/>
      <c r="R827" s="110"/>
      <c r="S827" s="20"/>
      <c r="T827" s="113"/>
      <c r="U827" s="114" t="s">
        <v>36</v>
      </c>
      <c r="X827" s="115">
        <v>0.00835</v>
      </c>
      <c r="Y827" s="115">
        <f>$X$827*$K$827</f>
        <v>0.25884999999999997</v>
      </c>
      <c r="Z827" s="115">
        <v>0</v>
      </c>
      <c r="AA827" s="116">
        <f>$Z$827*$K$827</f>
        <v>0</v>
      </c>
      <c r="AR827" s="79" t="s">
        <v>240</v>
      </c>
      <c r="AT827" s="79" t="s">
        <v>132</v>
      </c>
      <c r="AU827" s="79" t="s">
        <v>75</v>
      </c>
      <c r="AY827" s="6" t="s">
        <v>131</v>
      </c>
      <c r="BE827" s="117">
        <f>IF($U$827="základní",$N$827,0)</f>
        <v>0</v>
      </c>
      <c r="BF827" s="117">
        <f>IF($U$827="snížená",$N$827,0)</f>
        <v>0</v>
      </c>
      <c r="BG827" s="117">
        <f>IF($U$827="zákl. přenesená",$N$827,0)</f>
        <v>0</v>
      </c>
      <c r="BH827" s="117">
        <f>IF($U$827="sníž. přenesená",$N$827,0)</f>
        <v>0</v>
      </c>
      <c r="BI827" s="117">
        <f>IF($U$827="nulová",$N$827,0)</f>
        <v>0</v>
      </c>
      <c r="BJ827" s="79" t="s">
        <v>17</v>
      </c>
      <c r="BK827" s="117">
        <f>ROUND($L$827*$K$827,2)</f>
        <v>0</v>
      </c>
    </row>
    <row r="828" spans="2:47" s="6" customFormat="1" ht="16.5" customHeight="1">
      <c r="B828" s="20"/>
      <c r="F828" s="272" t="s">
        <v>979</v>
      </c>
      <c r="G828" s="228"/>
      <c r="H828" s="228"/>
      <c r="I828" s="228"/>
      <c r="J828" s="228"/>
      <c r="K828" s="228"/>
      <c r="L828" s="228"/>
      <c r="M828" s="228"/>
      <c r="N828" s="228"/>
      <c r="O828" s="228"/>
      <c r="P828" s="228"/>
      <c r="Q828" s="228"/>
      <c r="R828" s="228"/>
      <c r="S828" s="20"/>
      <c r="T828" s="44"/>
      <c r="AA828" s="45"/>
      <c r="AT828" s="6" t="s">
        <v>139</v>
      </c>
      <c r="AU828" s="6" t="s">
        <v>75</v>
      </c>
    </row>
    <row r="829" spans="2:63" s="6" customFormat="1" ht="27" customHeight="1">
      <c r="B829" s="20"/>
      <c r="C829" s="108" t="s">
        <v>980</v>
      </c>
      <c r="D829" s="108" t="s">
        <v>132</v>
      </c>
      <c r="E829" s="109" t="s">
        <v>981</v>
      </c>
      <c r="F829" s="269" t="s">
        <v>982</v>
      </c>
      <c r="G829" s="270"/>
      <c r="H829" s="270"/>
      <c r="I829" s="270"/>
      <c r="J829" s="111" t="s">
        <v>392</v>
      </c>
      <c r="K829" s="112">
        <v>17</v>
      </c>
      <c r="L829" s="271"/>
      <c r="M829" s="270"/>
      <c r="N829" s="299">
        <f>ROUND($L$829*$K$829,2)</f>
        <v>0</v>
      </c>
      <c r="O829" s="300"/>
      <c r="P829" s="300"/>
      <c r="Q829" s="300"/>
      <c r="R829" s="110"/>
      <c r="S829" s="20"/>
      <c r="T829" s="113"/>
      <c r="U829" s="114" t="s">
        <v>36</v>
      </c>
      <c r="X829" s="115">
        <v>0.00835</v>
      </c>
      <c r="Y829" s="115">
        <f>$X$829*$K$829</f>
        <v>0.14195</v>
      </c>
      <c r="Z829" s="115">
        <v>0</v>
      </c>
      <c r="AA829" s="116">
        <f>$Z$829*$K$829</f>
        <v>0</v>
      </c>
      <c r="AR829" s="79" t="s">
        <v>240</v>
      </c>
      <c r="AT829" s="79" t="s">
        <v>132</v>
      </c>
      <c r="AU829" s="79" t="s">
        <v>75</v>
      </c>
      <c r="AY829" s="6" t="s">
        <v>131</v>
      </c>
      <c r="BE829" s="117">
        <f>IF($U$829="základní",$N$829,0)</f>
        <v>0</v>
      </c>
      <c r="BF829" s="117">
        <f>IF($U$829="snížená",$N$829,0)</f>
        <v>0</v>
      </c>
      <c r="BG829" s="117">
        <f>IF($U$829="zákl. přenesená",$N$829,0)</f>
        <v>0</v>
      </c>
      <c r="BH829" s="117">
        <f>IF($U$829="sníž. přenesená",$N$829,0)</f>
        <v>0</v>
      </c>
      <c r="BI829" s="117">
        <f>IF($U$829="nulová",$N$829,0)</f>
        <v>0</v>
      </c>
      <c r="BJ829" s="79" t="s">
        <v>17</v>
      </c>
      <c r="BK829" s="117">
        <f>ROUND($L$829*$K$829,2)</f>
        <v>0</v>
      </c>
    </row>
    <row r="830" spans="2:47" s="6" customFormat="1" ht="16.5" customHeight="1">
      <c r="B830" s="20"/>
      <c r="F830" s="272" t="s">
        <v>982</v>
      </c>
      <c r="G830" s="228"/>
      <c r="H830" s="228"/>
      <c r="I830" s="228"/>
      <c r="J830" s="228"/>
      <c r="K830" s="228"/>
      <c r="L830" s="228"/>
      <c r="M830" s="228"/>
      <c r="N830" s="228"/>
      <c r="O830" s="228"/>
      <c r="P830" s="228"/>
      <c r="Q830" s="228"/>
      <c r="R830" s="228"/>
      <c r="S830" s="20"/>
      <c r="T830" s="44"/>
      <c r="AA830" s="45"/>
      <c r="AT830" s="6" t="s">
        <v>139</v>
      </c>
      <c r="AU830" s="6" t="s">
        <v>75</v>
      </c>
    </row>
    <row r="831" spans="2:63" s="6" customFormat="1" ht="27" customHeight="1">
      <c r="B831" s="20"/>
      <c r="C831" s="108" t="s">
        <v>983</v>
      </c>
      <c r="D831" s="108" t="s">
        <v>132</v>
      </c>
      <c r="E831" s="109" t="s">
        <v>984</v>
      </c>
      <c r="F831" s="269" t="s">
        <v>985</v>
      </c>
      <c r="G831" s="270"/>
      <c r="H831" s="270"/>
      <c r="I831" s="270"/>
      <c r="J831" s="111" t="s">
        <v>392</v>
      </c>
      <c r="K831" s="112">
        <v>75</v>
      </c>
      <c r="L831" s="271"/>
      <c r="M831" s="270"/>
      <c r="N831" s="299">
        <f>ROUND($L$831*$K$831,2)</f>
        <v>0</v>
      </c>
      <c r="O831" s="300"/>
      <c r="P831" s="300"/>
      <c r="Q831" s="300"/>
      <c r="R831" s="110"/>
      <c r="S831" s="20"/>
      <c r="T831" s="113"/>
      <c r="U831" s="114" t="s">
        <v>36</v>
      </c>
      <c r="X831" s="115">
        <v>0.00835</v>
      </c>
      <c r="Y831" s="115">
        <f>$X$831*$K$831</f>
        <v>0.62625</v>
      </c>
      <c r="Z831" s="115">
        <v>0</v>
      </c>
      <c r="AA831" s="116">
        <f>$Z$831*$K$831</f>
        <v>0</v>
      </c>
      <c r="AR831" s="79" t="s">
        <v>240</v>
      </c>
      <c r="AT831" s="79" t="s">
        <v>132</v>
      </c>
      <c r="AU831" s="79" t="s">
        <v>75</v>
      </c>
      <c r="AY831" s="6" t="s">
        <v>131</v>
      </c>
      <c r="BE831" s="117">
        <f>IF($U$831="základní",$N$831,0)</f>
        <v>0</v>
      </c>
      <c r="BF831" s="117">
        <f>IF($U$831="snížená",$N$831,0)</f>
        <v>0</v>
      </c>
      <c r="BG831" s="117">
        <f>IF($U$831="zákl. přenesená",$N$831,0)</f>
        <v>0</v>
      </c>
      <c r="BH831" s="117">
        <f>IF($U$831="sníž. přenesená",$N$831,0)</f>
        <v>0</v>
      </c>
      <c r="BI831" s="117">
        <f>IF($U$831="nulová",$N$831,0)</f>
        <v>0</v>
      </c>
      <c r="BJ831" s="79" t="s">
        <v>17</v>
      </c>
      <c r="BK831" s="117">
        <f>ROUND($L$831*$K$831,2)</f>
        <v>0</v>
      </c>
    </row>
    <row r="832" spans="2:47" s="6" customFormat="1" ht="16.5" customHeight="1">
      <c r="B832" s="20"/>
      <c r="F832" s="272" t="s">
        <v>985</v>
      </c>
      <c r="G832" s="228"/>
      <c r="H832" s="228"/>
      <c r="I832" s="228"/>
      <c r="J832" s="228"/>
      <c r="K832" s="228"/>
      <c r="L832" s="228"/>
      <c r="M832" s="228"/>
      <c r="N832" s="228"/>
      <c r="O832" s="228"/>
      <c r="P832" s="228"/>
      <c r="Q832" s="228"/>
      <c r="R832" s="228"/>
      <c r="S832" s="20"/>
      <c r="T832" s="44"/>
      <c r="AA832" s="45"/>
      <c r="AT832" s="6" t="s">
        <v>139</v>
      </c>
      <c r="AU832" s="6" t="s">
        <v>75</v>
      </c>
    </row>
    <row r="833" spans="2:63" s="6" customFormat="1" ht="27" customHeight="1">
      <c r="B833" s="20"/>
      <c r="C833" s="108" t="s">
        <v>986</v>
      </c>
      <c r="D833" s="108" t="s">
        <v>132</v>
      </c>
      <c r="E833" s="109" t="s">
        <v>987</v>
      </c>
      <c r="F833" s="269" t="s">
        <v>988</v>
      </c>
      <c r="G833" s="270"/>
      <c r="H833" s="270"/>
      <c r="I833" s="270"/>
      <c r="J833" s="111" t="s">
        <v>392</v>
      </c>
      <c r="K833" s="112">
        <v>20</v>
      </c>
      <c r="L833" s="271"/>
      <c r="M833" s="270"/>
      <c r="N833" s="299">
        <f>ROUND($L$833*$K$833,2)</f>
        <v>0</v>
      </c>
      <c r="O833" s="300"/>
      <c r="P833" s="300"/>
      <c r="Q833" s="300"/>
      <c r="R833" s="110"/>
      <c r="S833" s="20"/>
      <c r="T833" s="113"/>
      <c r="U833" s="114" t="s">
        <v>36</v>
      </c>
      <c r="X833" s="115">
        <v>0.00835</v>
      </c>
      <c r="Y833" s="115">
        <f>$X$833*$K$833</f>
        <v>0.16699999999999998</v>
      </c>
      <c r="Z833" s="115">
        <v>0</v>
      </c>
      <c r="AA833" s="116">
        <f>$Z$833*$K$833</f>
        <v>0</v>
      </c>
      <c r="AR833" s="79" t="s">
        <v>240</v>
      </c>
      <c r="AT833" s="79" t="s">
        <v>132</v>
      </c>
      <c r="AU833" s="79" t="s">
        <v>75</v>
      </c>
      <c r="AY833" s="6" t="s">
        <v>131</v>
      </c>
      <c r="BE833" s="117">
        <f>IF($U$833="základní",$N$833,0)</f>
        <v>0</v>
      </c>
      <c r="BF833" s="117">
        <f>IF($U$833="snížená",$N$833,0)</f>
        <v>0</v>
      </c>
      <c r="BG833" s="117">
        <f>IF($U$833="zákl. přenesená",$N$833,0)</f>
        <v>0</v>
      </c>
      <c r="BH833" s="117">
        <f>IF($U$833="sníž. přenesená",$N$833,0)</f>
        <v>0</v>
      </c>
      <c r="BI833" s="117">
        <f>IF($U$833="nulová",$N$833,0)</f>
        <v>0</v>
      </c>
      <c r="BJ833" s="79" t="s">
        <v>17</v>
      </c>
      <c r="BK833" s="117">
        <f>ROUND($L$833*$K$833,2)</f>
        <v>0</v>
      </c>
    </row>
    <row r="834" spans="2:47" s="6" customFormat="1" ht="16.5" customHeight="1">
      <c r="B834" s="20"/>
      <c r="F834" s="272" t="s">
        <v>988</v>
      </c>
      <c r="G834" s="228"/>
      <c r="H834" s="228"/>
      <c r="I834" s="228"/>
      <c r="J834" s="228"/>
      <c r="K834" s="228"/>
      <c r="L834" s="228"/>
      <c r="M834" s="228"/>
      <c r="N834" s="228"/>
      <c r="O834" s="228"/>
      <c r="P834" s="228"/>
      <c r="Q834" s="228"/>
      <c r="R834" s="228"/>
      <c r="S834" s="20"/>
      <c r="T834" s="44"/>
      <c r="AA834" s="45"/>
      <c r="AT834" s="6" t="s">
        <v>139</v>
      </c>
      <c r="AU834" s="6" t="s">
        <v>75</v>
      </c>
    </row>
    <row r="835" spans="2:63" s="6" customFormat="1" ht="27" customHeight="1">
      <c r="B835" s="20"/>
      <c r="C835" s="108" t="s">
        <v>989</v>
      </c>
      <c r="D835" s="108" t="s">
        <v>132</v>
      </c>
      <c r="E835" s="109" t="s">
        <v>990</v>
      </c>
      <c r="F835" s="269" t="s">
        <v>991</v>
      </c>
      <c r="G835" s="270"/>
      <c r="H835" s="270"/>
      <c r="I835" s="270"/>
      <c r="J835" s="111" t="s">
        <v>392</v>
      </c>
      <c r="K835" s="112">
        <v>78</v>
      </c>
      <c r="L835" s="271"/>
      <c r="M835" s="270"/>
      <c r="N835" s="299">
        <f>ROUND($L$835*$K$835,2)</f>
        <v>0</v>
      </c>
      <c r="O835" s="300"/>
      <c r="P835" s="300"/>
      <c r="Q835" s="300"/>
      <c r="R835" s="110"/>
      <c r="S835" s="20"/>
      <c r="T835" s="113"/>
      <c r="U835" s="114" t="s">
        <v>36</v>
      </c>
      <c r="X835" s="115">
        <v>0.00835</v>
      </c>
      <c r="Y835" s="115">
        <f>$X$835*$K$835</f>
        <v>0.6513</v>
      </c>
      <c r="Z835" s="115">
        <v>0</v>
      </c>
      <c r="AA835" s="116">
        <f>$Z$835*$K$835</f>
        <v>0</v>
      </c>
      <c r="AR835" s="79" t="s">
        <v>240</v>
      </c>
      <c r="AT835" s="79" t="s">
        <v>132</v>
      </c>
      <c r="AU835" s="79" t="s">
        <v>75</v>
      </c>
      <c r="AY835" s="6" t="s">
        <v>131</v>
      </c>
      <c r="BE835" s="117">
        <f>IF($U$835="základní",$N$835,0)</f>
        <v>0</v>
      </c>
      <c r="BF835" s="117">
        <f>IF($U$835="snížená",$N$835,0)</f>
        <v>0</v>
      </c>
      <c r="BG835" s="117">
        <f>IF($U$835="zákl. přenesená",$N$835,0)</f>
        <v>0</v>
      </c>
      <c r="BH835" s="117">
        <f>IF($U$835="sníž. přenesená",$N$835,0)</f>
        <v>0</v>
      </c>
      <c r="BI835" s="117">
        <f>IF($U$835="nulová",$N$835,0)</f>
        <v>0</v>
      </c>
      <c r="BJ835" s="79" t="s">
        <v>17</v>
      </c>
      <c r="BK835" s="117">
        <f>ROUND($L$835*$K$835,2)</f>
        <v>0</v>
      </c>
    </row>
    <row r="836" spans="2:47" s="6" customFormat="1" ht="16.5" customHeight="1">
      <c r="B836" s="20"/>
      <c r="F836" s="272" t="s">
        <v>991</v>
      </c>
      <c r="G836" s="228"/>
      <c r="H836" s="228"/>
      <c r="I836" s="228"/>
      <c r="J836" s="228"/>
      <c r="K836" s="228"/>
      <c r="L836" s="228"/>
      <c r="M836" s="228"/>
      <c r="N836" s="228"/>
      <c r="O836" s="228"/>
      <c r="P836" s="228"/>
      <c r="Q836" s="228"/>
      <c r="R836" s="228"/>
      <c r="S836" s="20"/>
      <c r="T836" s="44"/>
      <c r="AA836" s="45"/>
      <c r="AT836" s="6" t="s">
        <v>139</v>
      </c>
      <c r="AU836" s="6" t="s">
        <v>75</v>
      </c>
    </row>
    <row r="837" spans="2:63" s="6" customFormat="1" ht="27" customHeight="1">
      <c r="B837" s="20"/>
      <c r="C837" s="108" t="s">
        <v>992</v>
      </c>
      <c r="D837" s="108" t="s">
        <v>132</v>
      </c>
      <c r="E837" s="109" t="s">
        <v>993</v>
      </c>
      <c r="F837" s="269" t="s">
        <v>994</v>
      </c>
      <c r="G837" s="270"/>
      <c r="H837" s="270"/>
      <c r="I837" s="270"/>
      <c r="J837" s="111" t="s">
        <v>392</v>
      </c>
      <c r="K837" s="112">
        <v>6.5</v>
      </c>
      <c r="L837" s="271"/>
      <c r="M837" s="270"/>
      <c r="N837" s="299">
        <f>ROUND($L$837*$K$837,2)</f>
        <v>0</v>
      </c>
      <c r="O837" s="300"/>
      <c r="P837" s="300"/>
      <c r="Q837" s="300"/>
      <c r="R837" s="110"/>
      <c r="S837" s="20"/>
      <c r="T837" s="113"/>
      <c r="U837" s="114" t="s">
        <v>36</v>
      </c>
      <c r="X837" s="115">
        <v>0.00835</v>
      </c>
      <c r="Y837" s="115">
        <f>$X$837*$K$837</f>
        <v>0.054275</v>
      </c>
      <c r="Z837" s="115">
        <v>0</v>
      </c>
      <c r="AA837" s="116">
        <f>$Z$837*$K$837</f>
        <v>0</v>
      </c>
      <c r="AR837" s="79" t="s">
        <v>240</v>
      </c>
      <c r="AT837" s="79" t="s">
        <v>132</v>
      </c>
      <c r="AU837" s="79" t="s">
        <v>75</v>
      </c>
      <c r="AY837" s="6" t="s">
        <v>131</v>
      </c>
      <c r="BE837" s="117">
        <f>IF($U$837="základní",$N$837,0)</f>
        <v>0</v>
      </c>
      <c r="BF837" s="117">
        <f>IF($U$837="snížená",$N$837,0)</f>
        <v>0</v>
      </c>
      <c r="BG837" s="117">
        <f>IF($U$837="zákl. přenesená",$N$837,0)</f>
        <v>0</v>
      </c>
      <c r="BH837" s="117">
        <f>IF($U$837="sníž. přenesená",$N$837,0)</f>
        <v>0</v>
      </c>
      <c r="BI837" s="117">
        <f>IF($U$837="nulová",$N$837,0)</f>
        <v>0</v>
      </c>
      <c r="BJ837" s="79" t="s">
        <v>17</v>
      </c>
      <c r="BK837" s="117">
        <f>ROUND($L$837*$K$837,2)</f>
        <v>0</v>
      </c>
    </row>
    <row r="838" spans="2:47" s="6" customFormat="1" ht="16.5" customHeight="1">
      <c r="B838" s="20"/>
      <c r="F838" s="272" t="s">
        <v>994</v>
      </c>
      <c r="G838" s="228"/>
      <c r="H838" s="228"/>
      <c r="I838" s="228"/>
      <c r="J838" s="228"/>
      <c r="K838" s="228"/>
      <c r="L838" s="228"/>
      <c r="M838" s="228"/>
      <c r="N838" s="228"/>
      <c r="O838" s="228"/>
      <c r="P838" s="228"/>
      <c r="Q838" s="228"/>
      <c r="R838" s="228"/>
      <c r="S838" s="20"/>
      <c r="T838" s="44"/>
      <c r="AA838" s="45"/>
      <c r="AT838" s="6" t="s">
        <v>139</v>
      </c>
      <c r="AU838" s="6" t="s">
        <v>75</v>
      </c>
    </row>
    <row r="839" spans="2:63" s="6" customFormat="1" ht="27" customHeight="1">
      <c r="B839" s="20"/>
      <c r="C839" s="108" t="s">
        <v>995</v>
      </c>
      <c r="D839" s="108" t="s">
        <v>132</v>
      </c>
      <c r="E839" s="109" t="s">
        <v>996</v>
      </c>
      <c r="F839" s="269" t="s">
        <v>997</v>
      </c>
      <c r="G839" s="270"/>
      <c r="H839" s="270"/>
      <c r="I839" s="270"/>
      <c r="J839" s="111" t="s">
        <v>392</v>
      </c>
      <c r="K839" s="112">
        <v>32.5</v>
      </c>
      <c r="L839" s="271"/>
      <c r="M839" s="270"/>
      <c r="N839" s="299">
        <f>ROUND($L$839*$K$839,2)</f>
        <v>0</v>
      </c>
      <c r="O839" s="300"/>
      <c r="P839" s="300"/>
      <c r="Q839" s="300"/>
      <c r="R839" s="110"/>
      <c r="S839" s="20"/>
      <c r="T839" s="113"/>
      <c r="U839" s="114" t="s">
        <v>36</v>
      </c>
      <c r="X839" s="115">
        <v>0.00835</v>
      </c>
      <c r="Y839" s="115">
        <f>$X$839*$K$839</f>
        <v>0.271375</v>
      </c>
      <c r="Z839" s="115">
        <v>0</v>
      </c>
      <c r="AA839" s="116">
        <f>$Z$839*$K$839</f>
        <v>0</v>
      </c>
      <c r="AR839" s="79" t="s">
        <v>240</v>
      </c>
      <c r="AT839" s="79" t="s">
        <v>132</v>
      </c>
      <c r="AU839" s="79" t="s">
        <v>75</v>
      </c>
      <c r="AY839" s="6" t="s">
        <v>131</v>
      </c>
      <c r="BE839" s="117">
        <f>IF($U$839="základní",$N$839,0)</f>
        <v>0</v>
      </c>
      <c r="BF839" s="117">
        <f>IF($U$839="snížená",$N$839,0)</f>
        <v>0</v>
      </c>
      <c r="BG839" s="117">
        <f>IF($U$839="zákl. přenesená",$N$839,0)</f>
        <v>0</v>
      </c>
      <c r="BH839" s="117">
        <f>IF($U$839="sníž. přenesená",$N$839,0)</f>
        <v>0</v>
      </c>
      <c r="BI839" s="117">
        <f>IF($U$839="nulová",$N$839,0)</f>
        <v>0</v>
      </c>
      <c r="BJ839" s="79" t="s">
        <v>17</v>
      </c>
      <c r="BK839" s="117">
        <f>ROUND($L$839*$K$839,2)</f>
        <v>0</v>
      </c>
    </row>
    <row r="840" spans="2:47" s="6" customFormat="1" ht="16.5" customHeight="1">
      <c r="B840" s="20"/>
      <c r="F840" s="272" t="s">
        <v>997</v>
      </c>
      <c r="G840" s="228"/>
      <c r="H840" s="228"/>
      <c r="I840" s="228"/>
      <c r="J840" s="228"/>
      <c r="K840" s="228"/>
      <c r="L840" s="228"/>
      <c r="M840" s="228"/>
      <c r="N840" s="228"/>
      <c r="O840" s="228"/>
      <c r="P840" s="228"/>
      <c r="Q840" s="228"/>
      <c r="R840" s="228"/>
      <c r="S840" s="20"/>
      <c r="T840" s="44"/>
      <c r="AA840" s="45"/>
      <c r="AT840" s="6" t="s">
        <v>139</v>
      </c>
      <c r="AU840" s="6" t="s">
        <v>75</v>
      </c>
    </row>
    <row r="841" spans="2:63" s="6" customFormat="1" ht="27" customHeight="1">
      <c r="B841" s="20"/>
      <c r="C841" s="108" t="s">
        <v>998</v>
      </c>
      <c r="D841" s="108" t="s">
        <v>132</v>
      </c>
      <c r="E841" s="109" t="s">
        <v>999</v>
      </c>
      <c r="F841" s="269" t="s">
        <v>1000</v>
      </c>
      <c r="G841" s="270"/>
      <c r="H841" s="270"/>
      <c r="I841" s="270"/>
      <c r="J841" s="111" t="s">
        <v>392</v>
      </c>
      <c r="K841" s="112">
        <v>61.6</v>
      </c>
      <c r="L841" s="271"/>
      <c r="M841" s="270"/>
      <c r="N841" s="299">
        <f>ROUND($L$841*$K$841,2)</f>
        <v>0</v>
      </c>
      <c r="O841" s="300"/>
      <c r="P841" s="300"/>
      <c r="Q841" s="300"/>
      <c r="R841" s="110"/>
      <c r="S841" s="20"/>
      <c r="T841" s="113"/>
      <c r="U841" s="114" t="s">
        <v>36</v>
      </c>
      <c r="X841" s="115">
        <v>0.00835</v>
      </c>
      <c r="Y841" s="115">
        <f>$X$841*$K$841</f>
        <v>0.51436</v>
      </c>
      <c r="Z841" s="115">
        <v>0</v>
      </c>
      <c r="AA841" s="116">
        <f>$Z$841*$K$841</f>
        <v>0</v>
      </c>
      <c r="AR841" s="79" t="s">
        <v>240</v>
      </c>
      <c r="AT841" s="79" t="s">
        <v>132</v>
      </c>
      <c r="AU841" s="79" t="s">
        <v>75</v>
      </c>
      <c r="AY841" s="6" t="s">
        <v>131</v>
      </c>
      <c r="BE841" s="117">
        <f>IF($U$841="základní",$N$841,0)</f>
        <v>0</v>
      </c>
      <c r="BF841" s="117">
        <f>IF($U$841="snížená",$N$841,0)</f>
        <v>0</v>
      </c>
      <c r="BG841" s="117">
        <f>IF($U$841="zákl. přenesená",$N$841,0)</f>
        <v>0</v>
      </c>
      <c r="BH841" s="117">
        <f>IF($U$841="sníž. přenesená",$N$841,0)</f>
        <v>0</v>
      </c>
      <c r="BI841" s="117">
        <f>IF($U$841="nulová",$N$841,0)</f>
        <v>0</v>
      </c>
      <c r="BJ841" s="79" t="s">
        <v>17</v>
      </c>
      <c r="BK841" s="117">
        <f>ROUND($L$841*$K$841,2)</f>
        <v>0</v>
      </c>
    </row>
    <row r="842" spans="2:47" s="6" customFormat="1" ht="16.5" customHeight="1">
      <c r="B842" s="20"/>
      <c r="F842" s="272" t="s">
        <v>1000</v>
      </c>
      <c r="G842" s="228"/>
      <c r="H842" s="228"/>
      <c r="I842" s="228"/>
      <c r="J842" s="228"/>
      <c r="K842" s="228"/>
      <c r="L842" s="228"/>
      <c r="M842" s="228"/>
      <c r="N842" s="228"/>
      <c r="O842" s="228"/>
      <c r="P842" s="228"/>
      <c r="Q842" s="228"/>
      <c r="R842" s="228"/>
      <c r="S842" s="20"/>
      <c r="T842" s="44"/>
      <c r="AA842" s="45"/>
      <c r="AT842" s="6" t="s">
        <v>139</v>
      </c>
      <c r="AU842" s="6" t="s">
        <v>75</v>
      </c>
    </row>
    <row r="843" spans="2:47" s="6" customFormat="1" ht="50.25" customHeight="1">
      <c r="B843" s="20"/>
      <c r="F843" s="273" t="s">
        <v>1001</v>
      </c>
      <c r="G843" s="228"/>
      <c r="H843" s="228"/>
      <c r="I843" s="228"/>
      <c r="J843" s="228"/>
      <c r="K843" s="228"/>
      <c r="L843" s="228"/>
      <c r="M843" s="228"/>
      <c r="N843" s="228"/>
      <c r="O843" s="228"/>
      <c r="P843" s="228"/>
      <c r="Q843" s="228"/>
      <c r="R843" s="228"/>
      <c r="S843" s="20"/>
      <c r="T843" s="44"/>
      <c r="AA843" s="45"/>
      <c r="AT843" s="6" t="s">
        <v>141</v>
      </c>
      <c r="AU843" s="6" t="s">
        <v>75</v>
      </c>
    </row>
    <row r="844" spans="2:63" s="6" customFormat="1" ht="27" customHeight="1">
      <c r="B844" s="20"/>
      <c r="C844" s="108" t="s">
        <v>1002</v>
      </c>
      <c r="D844" s="108" t="s">
        <v>132</v>
      </c>
      <c r="E844" s="109" t="s">
        <v>1003</v>
      </c>
      <c r="F844" s="269" t="s">
        <v>1004</v>
      </c>
      <c r="G844" s="270"/>
      <c r="H844" s="270"/>
      <c r="I844" s="270"/>
      <c r="J844" s="111" t="s">
        <v>392</v>
      </c>
      <c r="K844" s="112">
        <v>7.1</v>
      </c>
      <c r="L844" s="271"/>
      <c r="M844" s="270"/>
      <c r="N844" s="299">
        <f>ROUND($L$844*$K$844,2)</f>
        <v>0</v>
      </c>
      <c r="O844" s="300"/>
      <c r="P844" s="300"/>
      <c r="Q844" s="300"/>
      <c r="R844" s="110"/>
      <c r="S844" s="20"/>
      <c r="T844" s="113"/>
      <c r="U844" s="114" t="s">
        <v>36</v>
      </c>
      <c r="X844" s="115">
        <v>0.00835</v>
      </c>
      <c r="Y844" s="115">
        <f>$X$844*$K$844</f>
        <v>0.059285</v>
      </c>
      <c r="Z844" s="115">
        <v>0</v>
      </c>
      <c r="AA844" s="116">
        <f>$Z$844*$K$844</f>
        <v>0</v>
      </c>
      <c r="AR844" s="79" t="s">
        <v>240</v>
      </c>
      <c r="AT844" s="79" t="s">
        <v>132</v>
      </c>
      <c r="AU844" s="79" t="s">
        <v>75</v>
      </c>
      <c r="AY844" s="6" t="s">
        <v>131</v>
      </c>
      <c r="BE844" s="117">
        <f>IF($U$844="základní",$N$844,0)</f>
        <v>0</v>
      </c>
      <c r="BF844" s="117">
        <f>IF($U$844="snížená",$N$844,0)</f>
        <v>0</v>
      </c>
      <c r="BG844" s="117">
        <f>IF($U$844="zákl. přenesená",$N$844,0)</f>
        <v>0</v>
      </c>
      <c r="BH844" s="117">
        <f>IF($U$844="sníž. přenesená",$N$844,0)</f>
        <v>0</v>
      </c>
      <c r="BI844" s="117">
        <f>IF($U$844="nulová",$N$844,0)</f>
        <v>0</v>
      </c>
      <c r="BJ844" s="79" t="s">
        <v>17</v>
      </c>
      <c r="BK844" s="117">
        <f>ROUND($L$844*$K$844,2)</f>
        <v>0</v>
      </c>
    </row>
    <row r="845" spans="2:47" s="6" customFormat="1" ht="16.5" customHeight="1">
      <c r="B845" s="20"/>
      <c r="F845" s="272" t="s">
        <v>1004</v>
      </c>
      <c r="G845" s="228"/>
      <c r="H845" s="228"/>
      <c r="I845" s="228"/>
      <c r="J845" s="228"/>
      <c r="K845" s="228"/>
      <c r="L845" s="228"/>
      <c r="M845" s="228"/>
      <c r="N845" s="228"/>
      <c r="O845" s="228"/>
      <c r="P845" s="228"/>
      <c r="Q845" s="228"/>
      <c r="R845" s="228"/>
      <c r="S845" s="20"/>
      <c r="T845" s="44"/>
      <c r="AA845" s="45"/>
      <c r="AT845" s="6" t="s">
        <v>139</v>
      </c>
      <c r="AU845" s="6" t="s">
        <v>75</v>
      </c>
    </row>
    <row r="846" spans="2:47" s="6" customFormat="1" ht="50.25" customHeight="1">
      <c r="B846" s="20"/>
      <c r="F846" s="273" t="s">
        <v>1005</v>
      </c>
      <c r="G846" s="228"/>
      <c r="H846" s="228"/>
      <c r="I846" s="228"/>
      <c r="J846" s="228"/>
      <c r="K846" s="228"/>
      <c r="L846" s="228"/>
      <c r="M846" s="228"/>
      <c r="N846" s="228"/>
      <c r="O846" s="228"/>
      <c r="P846" s="228"/>
      <c r="Q846" s="228"/>
      <c r="R846" s="228"/>
      <c r="S846" s="20"/>
      <c r="T846" s="44"/>
      <c r="AA846" s="45"/>
      <c r="AT846" s="6" t="s">
        <v>141</v>
      </c>
      <c r="AU846" s="6" t="s">
        <v>75</v>
      </c>
    </row>
    <row r="847" spans="2:63" s="6" customFormat="1" ht="39" customHeight="1">
      <c r="B847" s="20"/>
      <c r="C847" s="108" t="s">
        <v>1006</v>
      </c>
      <c r="D847" s="108" t="s">
        <v>132</v>
      </c>
      <c r="E847" s="109" t="s">
        <v>1007</v>
      </c>
      <c r="F847" s="269" t="s">
        <v>1008</v>
      </c>
      <c r="G847" s="270"/>
      <c r="H847" s="270"/>
      <c r="I847" s="270"/>
      <c r="J847" s="111" t="s">
        <v>392</v>
      </c>
      <c r="K847" s="112">
        <v>39.2</v>
      </c>
      <c r="L847" s="271"/>
      <c r="M847" s="270"/>
      <c r="N847" s="299">
        <f>ROUND($L$847*$K$847,2)</f>
        <v>0</v>
      </c>
      <c r="O847" s="300"/>
      <c r="P847" s="300"/>
      <c r="Q847" s="300"/>
      <c r="R847" s="110"/>
      <c r="S847" s="20"/>
      <c r="T847" s="113"/>
      <c r="U847" s="114" t="s">
        <v>36</v>
      </c>
      <c r="X847" s="115">
        <v>0.00835</v>
      </c>
      <c r="Y847" s="115">
        <f>$X$847*$K$847</f>
        <v>0.32732</v>
      </c>
      <c r="Z847" s="115">
        <v>0</v>
      </c>
      <c r="AA847" s="116">
        <f>$Z$847*$K$847</f>
        <v>0</v>
      </c>
      <c r="AR847" s="79" t="s">
        <v>240</v>
      </c>
      <c r="AT847" s="79" t="s">
        <v>132</v>
      </c>
      <c r="AU847" s="79" t="s">
        <v>75</v>
      </c>
      <c r="AY847" s="6" t="s">
        <v>131</v>
      </c>
      <c r="BE847" s="117">
        <f>IF($U$847="základní",$N$847,0)</f>
        <v>0</v>
      </c>
      <c r="BF847" s="117">
        <f>IF($U$847="snížená",$N$847,0)</f>
        <v>0</v>
      </c>
      <c r="BG847" s="117">
        <f>IF($U$847="zákl. přenesená",$N$847,0)</f>
        <v>0</v>
      </c>
      <c r="BH847" s="117">
        <f>IF($U$847="sníž. přenesená",$N$847,0)</f>
        <v>0</v>
      </c>
      <c r="BI847" s="117">
        <f>IF($U$847="nulová",$N$847,0)</f>
        <v>0</v>
      </c>
      <c r="BJ847" s="79" t="s">
        <v>17</v>
      </c>
      <c r="BK847" s="117">
        <f>ROUND($L$847*$K$847,2)</f>
        <v>0</v>
      </c>
    </row>
    <row r="848" spans="2:47" s="6" customFormat="1" ht="16.5" customHeight="1">
      <c r="B848" s="20"/>
      <c r="F848" s="272" t="s">
        <v>1008</v>
      </c>
      <c r="G848" s="228"/>
      <c r="H848" s="228"/>
      <c r="I848" s="228"/>
      <c r="J848" s="228"/>
      <c r="K848" s="228"/>
      <c r="L848" s="228"/>
      <c r="M848" s="228"/>
      <c r="N848" s="228"/>
      <c r="O848" s="228"/>
      <c r="P848" s="228"/>
      <c r="Q848" s="228"/>
      <c r="R848" s="228"/>
      <c r="S848" s="20"/>
      <c r="T848" s="44"/>
      <c r="AA848" s="45"/>
      <c r="AT848" s="6" t="s">
        <v>139</v>
      </c>
      <c r="AU848" s="6" t="s">
        <v>75</v>
      </c>
    </row>
    <row r="849" spans="2:47" s="6" customFormat="1" ht="50.25" customHeight="1">
      <c r="B849" s="20"/>
      <c r="F849" s="273" t="s">
        <v>1009</v>
      </c>
      <c r="G849" s="228"/>
      <c r="H849" s="228"/>
      <c r="I849" s="228"/>
      <c r="J849" s="228"/>
      <c r="K849" s="228"/>
      <c r="L849" s="228"/>
      <c r="M849" s="228"/>
      <c r="N849" s="228"/>
      <c r="O849" s="228"/>
      <c r="P849" s="228"/>
      <c r="Q849" s="228"/>
      <c r="R849" s="228"/>
      <c r="S849" s="20"/>
      <c r="T849" s="44"/>
      <c r="AA849" s="45"/>
      <c r="AT849" s="6" t="s">
        <v>141</v>
      </c>
      <c r="AU849" s="6" t="s">
        <v>75</v>
      </c>
    </row>
    <row r="850" spans="2:63" s="6" customFormat="1" ht="27" customHeight="1">
      <c r="B850" s="20"/>
      <c r="C850" s="108" t="s">
        <v>1010</v>
      </c>
      <c r="D850" s="108" t="s">
        <v>132</v>
      </c>
      <c r="E850" s="109" t="s">
        <v>1011</v>
      </c>
      <c r="F850" s="269" t="s">
        <v>1012</v>
      </c>
      <c r="G850" s="270"/>
      <c r="H850" s="270"/>
      <c r="I850" s="270"/>
      <c r="J850" s="111" t="s">
        <v>631</v>
      </c>
      <c r="K850" s="132">
        <v>4061.69</v>
      </c>
      <c r="L850" s="271"/>
      <c r="M850" s="270"/>
      <c r="N850" s="299">
        <f>ROUND($L$850*$K$850,2)</f>
        <v>0</v>
      </c>
      <c r="O850" s="300"/>
      <c r="P850" s="300"/>
      <c r="Q850" s="300"/>
      <c r="R850" s="110" t="s">
        <v>136</v>
      </c>
      <c r="S850" s="20"/>
      <c r="T850" s="113"/>
      <c r="U850" s="114" t="s">
        <v>36</v>
      </c>
      <c r="X850" s="115">
        <v>0</v>
      </c>
      <c r="Y850" s="115">
        <f>$X$850*$K$850</f>
        <v>0</v>
      </c>
      <c r="Z850" s="115">
        <v>0</v>
      </c>
      <c r="AA850" s="116">
        <f>$Z$850*$K$850</f>
        <v>0</v>
      </c>
      <c r="AR850" s="79" t="s">
        <v>240</v>
      </c>
      <c r="AT850" s="79" t="s">
        <v>132</v>
      </c>
      <c r="AU850" s="79" t="s">
        <v>75</v>
      </c>
      <c r="AY850" s="6" t="s">
        <v>131</v>
      </c>
      <c r="BE850" s="117">
        <f>IF($U$850="základní",$N$850,0)</f>
        <v>0</v>
      </c>
      <c r="BF850" s="117">
        <f>IF($U$850="snížená",$N$850,0)</f>
        <v>0</v>
      </c>
      <c r="BG850" s="117">
        <f>IF($U$850="zákl. přenesená",$N$850,0)</f>
        <v>0</v>
      </c>
      <c r="BH850" s="117">
        <f>IF($U$850="sníž. přenesená",$N$850,0)</f>
        <v>0</v>
      </c>
      <c r="BI850" s="117">
        <f>IF($U$850="nulová",$N$850,0)</f>
        <v>0</v>
      </c>
      <c r="BJ850" s="79" t="s">
        <v>17</v>
      </c>
      <c r="BK850" s="117">
        <f>ROUND($L$850*$K$850,2)</f>
        <v>0</v>
      </c>
    </row>
    <row r="851" spans="2:47" s="6" customFormat="1" ht="16.5" customHeight="1">
      <c r="B851" s="20"/>
      <c r="F851" s="272" t="s">
        <v>1013</v>
      </c>
      <c r="G851" s="228"/>
      <c r="H851" s="228"/>
      <c r="I851" s="228"/>
      <c r="J851" s="228"/>
      <c r="K851" s="228"/>
      <c r="L851" s="228"/>
      <c r="M851" s="228"/>
      <c r="N851" s="228"/>
      <c r="O851" s="228"/>
      <c r="P851" s="228"/>
      <c r="Q851" s="228"/>
      <c r="R851" s="228"/>
      <c r="S851" s="20"/>
      <c r="T851" s="44"/>
      <c r="AA851" s="45"/>
      <c r="AT851" s="6" t="s">
        <v>139</v>
      </c>
      <c r="AU851" s="6" t="s">
        <v>75</v>
      </c>
    </row>
    <row r="852" spans="2:63" s="6" customFormat="1" ht="27" customHeight="1">
      <c r="B852" s="20"/>
      <c r="C852" s="108" t="s">
        <v>1014</v>
      </c>
      <c r="D852" s="108" t="s">
        <v>132</v>
      </c>
      <c r="E852" s="109" t="s">
        <v>1015</v>
      </c>
      <c r="F852" s="269" t="s">
        <v>1016</v>
      </c>
      <c r="G852" s="270"/>
      <c r="H852" s="270"/>
      <c r="I852" s="270"/>
      <c r="J852" s="111" t="s">
        <v>631</v>
      </c>
      <c r="K852" s="132">
        <v>4061.69</v>
      </c>
      <c r="L852" s="271"/>
      <c r="M852" s="270"/>
      <c r="N852" s="299">
        <f>ROUND($L$852*$K$852,2)</f>
        <v>0</v>
      </c>
      <c r="O852" s="300"/>
      <c r="P852" s="300"/>
      <c r="Q852" s="300"/>
      <c r="R852" s="110" t="s">
        <v>136</v>
      </c>
      <c r="S852" s="20"/>
      <c r="T852" s="113"/>
      <c r="U852" s="114" t="s">
        <v>36</v>
      </c>
      <c r="X852" s="115">
        <v>0</v>
      </c>
      <c r="Y852" s="115">
        <f>$X$852*$K$852</f>
        <v>0</v>
      </c>
      <c r="Z852" s="115">
        <v>0</v>
      </c>
      <c r="AA852" s="116">
        <f>$Z$852*$K$852</f>
        <v>0</v>
      </c>
      <c r="AR852" s="79" t="s">
        <v>240</v>
      </c>
      <c r="AT852" s="79" t="s">
        <v>132</v>
      </c>
      <c r="AU852" s="79" t="s">
        <v>75</v>
      </c>
      <c r="AY852" s="6" t="s">
        <v>131</v>
      </c>
      <c r="BE852" s="117">
        <f>IF($U$852="základní",$N$852,0)</f>
        <v>0</v>
      </c>
      <c r="BF852" s="117">
        <f>IF($U$852="snížená",$N$852,0)</f>
        <v>0</v>
      </c>
      <c r="BG852" s="117">
        <f>IF($U$852="zákl. přenesená",$N$852,0)</f>
        <v>0</v>
      </c>
      <c r="BH852" s="117">
        <f>IF($U$852="sníž. přenesená",$N$852,0)</f>
        <v>0</v>
      </c>
      <c r="BI852" s="117">
        <f>IF($U$852="nulová",$N$852,0)</f>
        <v>0</v>
      </c>
      <c r="BJ852" s="79" t="s">
        <v>17</v>
      </c>
      <c r="BK852" s="117">
        <f>ROUND($L$852*$K$852,2)</f>
        <v>0</v>
      </c>
    </row>
    <row r="853" spans="2:47" s="6" customFormat="1" ht="27" customHeight="1">
      <c r="B853" s="20"/>
      <c r="F853" s="272" t="s">
        <v>1017</v>
      </c>
      <c r="G853" s="228"/>
      <c r="H853" s="228"/>
      <c r="I853" s="228"/>
      <c r="J853" s="228"/>
      <c r="K853" s="228"/>
      <c r="L853" s="228"/>
      <c r="M853" s="228"/>
      <c r="N853" s="228"/>
      <c r="O853" s="228"/>
      <c r="P853" s="228"/>
      <c r="Q853" s="228"/>
      <c r="R853" s="228"/>
      <c r="S853" s="20"/>
      <c r="T853" s="44"/>
      <c r="AA853" s="45"/>
      <c r="AT853" s="6" t="s">
        <v>139</v>
      </c>
      <c r="AU853" s="6" t="s">
        <v>75</v>
      </c>
    </row>
    <row r="854" spans="2:63" s="99" customFormat="1" ht="30.75" customHeight="1">
      <c r="B854" s="100"/>
      <c r="D854" s="107" t="s">
        <v>112</v>
      </c>
      <c r="N854" s="298">
        <f>$BK$854</f>
        <v>0</v>
      </c>
      <c r="O854" s="297"/>
      <c r="P854" s="297"/>
      <c r="Q854" s="297"/>
      <c r="S854" s="100"/>
      <c r="T854" s="103"/>
      <c r="W854" s="104">
        <f>SUM($W$855:$W$872)</f>
        <v>0</v>
      </c>
      <c r="Y854" s="104">
        <f>SUM($Y$855:$Y$872)</f>
        <v>0.00162</v>
      </c>
      <c r="AA854" s="105">
        <f>SUM($AA$855:$AA$872)</f>
        <v>0</v>
      </c>
      <c r="AR854" s="102" t="s">
        <v>75</v>
      </c>
      <c r="AT854" s="102" t="s">
        <v>65</v>
      </c>
      <c r="AU854" s="102" t="s">
        <v>17</v>
      </c>
      <c r="AY854" s="102" t="s">
        <v>131</v>
      </c>
      <c r="BK854" s="106">
        <f>SUM($BK$855:$BK$872)</f>
        <v>0</v>
      </c>
    </row>
    <row r="855" spans="2:63" s="6" customFormat="1" ht="27" customHeight="1">
      <c r="B855" s="20"/>
      <c r="C855" s="108" t="s">
        <v>1018</v>
      </c>
      <c r="D855" s="108" t="s">
        <v>132</v>
      </c>
      <c r="E855" s="109" t="s">
        <v>1019</v>
      </c>
      <c r="F855" s="269" t="s">
        <v>1020</v>
      </c>
      <c r="G855" s="270"/>
      <c r="H855" s="270"/>
      <c r="I855" s="270"/>
      <c r="J855" s="111" t="s">
        <v>325</v>
      </c>
      <c r="K855" s="112">
        <v>4</v>
      </c>
      <c r="L855" s="271"/>
      <c r="M855" s="270"/>
      <c r="N855" s="299">
        <f>ROUND($L$855*$K$855,2)</f>
        <v>0</v>
      </c>
      <c r="O855" s="300"/>
      <c r="P855" s="300"/>
      <c r="Q855" s="300"/>
      <c r="R855" s="110"/>
      <c r="S855" s="20"/>
      <c r="T855" s="113"/>
      <c r="U855" s="114" t="s">
        <v>36</v>
      </c>
      <c r="X855" s="115">
        <v>9E-05</v>
      </c>
      <c r="Y855" s="115">
        <f>$X$855*$K$855</f>
        <v>0.00036</v>
      </c>
      <c r="Z855" s="115">
        <v>0</v>
      </c>
      <c r="AA855" s="116">
        <f>$Z$855*$K$855</f>
        <v>0</v>
      </c>
      <c r="AR855" s="79" t="s">
        <v>240</v>
      </c>
      <c r="AT855" s="79" t="s">
        <v>132</v>
      </c>
      <c r="AU855" s="79" t="s">
        <v>75</v>
      </c>
      <c r="AY855" s="6" t="s">
        <v>131</v>
      </c>
      <c r="BE855" s="117">
        <f>IF($U$855="základní",$N$855,0)</f>
        <v>0</v>
      </c>
      <c r="BF855" s="117">
        <f>IF($U$855="snížená",$N$855,0)</f>
        <v>0</v>
      </c>
      <c r="BG855" s="117">
        <f>IF($U$855="zákl. přenesená",$N$855,0)</f>
        <v>0</v>
      </c>
      <c r="BH855" s="117">
        <f>IF($U$855="sníž. přenesená",$N$855,0)</f>
        <v>0</v>
      </c>
      <c r="BI855" s="117">
        <f>IF($U$855="nulová",$N$855,0)</f>
        <v>0</v>
      </c>
      <c r="BJ855" s="79" t="s">
        <v>17</v>
      </c>
      <c r="BK855" s="117">
        <f>ROUND($L$855*$K$855,2)</f>
        <v>0</v>
      </c>
    </row>
    <row r="856" spans="2:47" s="6" customFormat="1" ht="16.5" customHeight="1">
      <c r="B856" s="20"/>
      <c r="F856" s="272" t="s">
        <v>1020</v>
      </c>
      <c r="G856" s="228"/>
      <c r="H856" s="228"/>
      <c r="I856" s="228"/>
      <c r="J856" s="228"/>
      <c r="K856" s="228"/>
      <c r="L856" s="228"/>
      <c r="M856" s="228"/>
      <c r="N856" s="228"/>
      <c r="O856" s="228"/>
      <c r="P856" s="228"/>
      <c r="Q856" s="228"/>
      <c r="R856" s="228"/>
      <c r="S856" s="20"/>
      <c r="T856" s="44"/>
      <c r="AA856" s="45"/>
      <c r="AT856" s="6" t="s">
        <v>139</v>
      </c>
      <c r="AU856" s="6" t="s">
        <v>75</v>
      </c>
    </row>
    <row r="857" spans="2:63" s="6" customFormat="1" ht="27" customHeight="1">
      <c r="B857" s="20"/>
      <c r="C857" s="108" t="s">
        <v>1021</v>
      </c>
      <c r="D857" s="108" t="s">
        <v>132</v>
      </c>
      <c r="E857" s="109" t="s">
        <v>1022</v>
      </c>
      <c r="F857" s="269" t="s">
        <v>1023</v>
      </c>
      <c r="G857" s="270"/>
      <c r="H857" s="270"/>
      <c r="I857" s="270"/>
      <c r="J857" s="111" t="s">
        <v>325</v>
      </c>
      <c r="K857" s="112">
        <v>1</v>
      </c>
      <c r="L857" s="271"/>
      <c r="M857" s="270"/>
      <c r="N857" s="299">
        <f>ROUND($L$857*$K$857,2)</f>
        <v>0</v>
      </c>
      <c r="O857" s="300"/>
      <c r="P857" s="300"/>
      <c r="Q857" s="300"/>
      <c r="R857" s="110"/>
      <c r="S857" s="20"/>
      <c r="T857" s="113"/>
      <c r="U857" s="114" t="s">
        <v>36</v>
      </c>
      <c r="X857" s="115">
        <v>9E-05</v>
      </c>
      <c r="Y857" s="115">
        <f>$X$857*$K$857</f>
        <v>9E-05</v>
      </c>
      <c r="Z857" s="115">
        <v>0</v>
      </c>
      <c r="AA857" s="116">
        <f>$Z$857*$K$857</f>
        <v>0</v>
      </c>
      <c r="AR857" s="79" t="s">
        <v>240</v>
      </c>
      <c r="AT857" s="79" t="s">
        <v>132</v>
      </c>
      <c r="AU857" s="79" t="s">
        <v>75</v>
      </c>
      <c r="AY857" s="6" t="s">
        <v>131</v>
      </c>
      <c r="BE857" s="117">
        <f>IF($U$857="základní",$N$857,0)</f>
        <v>0</v>
      </c>
      <c r="BF857" s="117">
        <f>IF($U$857="snížená",$N$857,0)</f>
        <v>0</v>
      </c>
      <c r="BG857" s="117">
        <f>IF($U$857="zákl. přenesená",$N$857,0)</f>
        <v>0</v>
      </c>
      <c r="BH857" s="117">
        <f>IF($U$857="sníž. přenesená",$N$857,0)</f>
        <v>0</v>
      </c>
      <c r="BI857" s="117">
        <f>IF($U$857="nulová",$N$857,0)</f>
        <v>0</v>
      </c>
      <c r="BJ857" s="79" t="s">
        <v>17</v>
      </c>
      <c r="BK857" s="117">
        <f>ROUND($L$857*$K$857,2)</f>
        <v>0</v>
      </c>
    </row>
    <row r="858" spans="2:47" s="6" customFormat="1" ht="16.5" customHeight="1">
      <c r="B858" s="20"/>
      <c r="F858" s="272" t="s">
        <v>1023</v>
      </c>
      <c r="G858" s="228"/>
      <c r="H858" s="228"/>
      <c r="I858" s="228"/>
      <c r="J858" s="228"/>
      <c r="K858" s="228"/>
      <c r="L858" s="228"/>
      <c r="M858" s="228"/>
      <c r="N858" s="228"/>
      <c r="O858" s="228"/>
      <c r="P858" s="228"/>
      <c r="Q858" s="228"/>
      <c r="R858" s="228"/>
      <c r="S858" s="20"/>
      <c r="T858" s="44"/>
      <c r="AA858" s="45"/>
      <c r="AT858" s="6" t="s">
        <v>139</v>
      </c>
      <c r="AU858" s="6" t="s">
        <v>75</v>
      </c>
    </row>
    <row r="859" spans="2:63" s="6" customFormat="1" ht="27" customHeight="1">
      <c r="B859" s="20"/>
      <c r="C859" s="108" t="s">
        <v>1024</v>
      </c>
      <c r="D859" s="108" t="s">
        <v>132</v>
      </c>
      <c r="E859" s="109" t="s">
        <v>1025</v>
      </c>
      <c r="F859" s="269" t="s">
        <v>1026</v>
      </c>
      <c r="G859" s="270"/>
      <c r="H859" s="270"/>
      <c r="I859" s="270"/>
      <c r="J859" s="111" t="s">
        <v>325</v>
      </c>
      <c r="K859" s="112">
        <v>1</v>
      </c>
      <c r="L859" s="271"/>
      <c r="M859" s="270"/>
      <c r="N859" s="299">
        <f>ROUND($L$859*$K$859,2)</f>
        <v>0</v>
      </c>
      <c r="O859" s="300"/>
      <c r="P859" s="300"/>
      <c r="Q859" s="300"/>
      <c r="R859" s="110"/>
      <c r="S859" s="20"/>
      <c r="T859" s="113"/>
      <c r="U859" s="114" t="s">
        <v>36</v>
      </c>
      <c r="X859" s="115">
        <v>9E-05</v>
      </c>
      <c r="Y859" s="115">
        <f>$X$859*$K$859</f>
        <v>9E-05</v>
      </c>
      <c r="Z859" s="115">
        <v>0</v>
      </c>
      <c r="AA859" s="116">
        <f>$Z$859*$K$859</f>
        <v>0</v>
      </c>
      <c r="AR859" s="79" t="s">
        <v>240</v>
      </c>
      <c r="AT859" s="79" t="s">
        <v>132</v>
      </c>
      <c r="AU859" s="79" t="s">
        <v>75</v>
      </c>
      <c r="AY859" s="6" t="s">
        <v>131</v>
      </c>
      <c r="BE859" s="117">
        <f>IF($U$859="základní",$N$859,0)</f>
        <v>0</v>
      </c>
      <c r="BF859" s="117">
        <f>IF($U$859="snížená",$N$859,0)</f>
        <v>0</v>
      </c>
      <c r="BG859" s="117">
        <f>IF($U$859="zákl. přenesená",$N$859,0)</f>
        <v>0</v>
      </c>
      <c r="BH859" s="117">
        <f>IF($U$859="sníž. přenesená",$N$859,0)</f>
        <v>0</v>
      </c>
      <c r="BI859" s="117">
        <f>IF($U$859="nulová",$N$859,0)</f>
        <v>0</v>
      </c>
      <c r="BJ859" s="79" t="s">
        <v>17</v>
      </c>
      <c r="BK859" s="117">
        <f>ROUND($L$859*$K$859,2)</f>
        <v>0</v>
      </c>
    </row>
    <row r="860" spans="2:47" s="6" customFormat="1" ht="16.5" customHeight="1">
      <c r="B860" s="20"/>
      <c r="F860" s="272" t="s">
        <v>1026</v>
      </c>
      <c r="G860" s="228"/>
      <c r="H860" s="228"/>
      <c r="I860" s="228"/>
      <c r="J860" s="228"/>
      <c r="K860" s="228"/>
      <c r="L860" s="228"/>
      <c r="M860" s="228"/>
      <c r="N860" s="228"/>
      <c r="O860" s="228"/>
      <c r="P860" s="228"/>
      <c r="Q860" s="228"/>
      <c r="R860" s="228"/>
      <c r="S860" s="20"/>
      <c r="T860" s="44"/>
      <c r="AA860" s="45"/>
      <c r="AT860" s="6" t="s">
        <v>139</v>
      </c>
      <c r="AU860" s="6" t="s">
        <v>75</v>
      </c>
    </row>
    <row r="861" spans="2:63" s="6" customFormat="1" ht="27" customHeight="1">
      <c r="B861" s="20"/>
      <c r="C861" s="108" t="s">
        <v>1027</v>
      </c>
      <c r="D861" s="108" t="s">
        <v>132</v>
      </c>
      <c r="E861" s="109" t="s">
        <v>1028</v>
      </c>
      <c r="F861" s="269" t="s">
        <v>1029</v>
      </c>
      <c r="G861" s="270"/>
      <c r="H861" s="270"/>
      <c r="I861" s="270"/>
      <c r="J861" s="111" t="s">
        <v>325</v>
      </c>
      <c r="K861" s="112">
        <v>3</v>
      </c>
      <c r="L861" s="271"/>
      <c r="M861" s="270"/>
      <c r="N861" s="299">
        <f>ROUND($L$861*$K$861,2)</f>
        <v>0</v>
      </c>
      <c r="O861" s="300"/>
      <c r="P861" s="300"/>
      <c r="Q861" s="300"/>
      <c r="R861" s="110"/>
      <c r="S861" s="20"/>
      <c r="T861" s="113"/>
      <c r="U861" s="114" t="s">
        <v>36</v>
      </c>
      <c r="X861" s="115">
        <v>9E-05</v>
      </c>
      <c r="Y861" s="115">
        <f>$X$861*$K$861</f>
        <v>0.00027</v>
      </c>
      <c r="Z861" s="115">
        <v>0</v>
      </c>
      <c r="AA861" s="116">
        <f>$Z$861*$K$861</f>
        <v>0</v>
      </c>
      <c r="AR861" s="79" t="s">
        <v>240</v>
      </c>
      <c r="AT861" s="79" t="s">
        <v>132</v>
      </c>
      <c r="AU861" s="79" t="s">
        <v>75</v>
      </c>
      <c r="AY861" s="6" t="s">
        <v>131</v>
      </c>
      <c r="BE861" s="117">
        <f>IF($U$861="základní",$N$861,0)</f>
        <v>0</v>
      </c>
      <c r="BF861" s="117">
        <f>IF($U$861="snížená",$N$861,0)</f>
        <v>0</v>
      </c>
      <c r="BG861" s="117">
        <f>IF($U$861="zákl. přenesená",$N$861,0)</f>
        <v>0</v>
      </c>
      <c r="BH861" s="117">
        <f>IF($U$861="sníž. přenesená",$N$861,0)</f>
        <v>0</v>
      </c>
      <c r="BI861" s="117">
        <f>IF($U$861="nulová",$N$861,0)</f>
        <v>0</v>
      </c>
      <c r="BJ861" s="79" t="s">
        <v>17</v>
      </c>
      <c r="BK861" s="117">
        <f>ROUND($L$861*$K$861,2)</f>
        <v>0</v>
      </c>
    </row>
    <row r="862" spans="2:47" s="6" customFormat="1" ht="16.5" customHeight="1">
      <c r="B862" s="20"/>
      <c r="F862" s="272" t="s">
        <v>1029</v>
      </c>
      <c r="G862" s="228"/>
      <c r="H862" s="228"/>
      <c r="I862" s="228"/>
      <c r="J862" s="228"/>
      <c r="K862" s="228"/>
      <c r="L862" s="228"/>
      <c r="M862" s="228"/>
      <c r="N862" s="228"/>
      <c r="O862" s="228"/>
      <c r="P862" s="228"/>
      <c r="Q862" s="228"/>
      <c r="R862" s="228"/>
      <c r="S862" s="20"/>
      <c r="T862" s="44"/>
      <c r="AA862" s="45"/>
      <c r="AT862" s="6" t="s">
        <v>139</v>
      </c>
      <c r="AU862" s="6" t="s">
        <v>75</v>
      </c>
    </row>
    <row r="863" spans="2:63" s="6" customFormat="1" ht="27" customHeight="1">
      <c r="B863" s="20"/>
      <c r="C863" s="108" t="s">
        <v>1030</v>
      </c>
      <c r="D863" s="108" t="s">
        <v>132</v>
      </c>
      <c r="E863" s="109" t="s">
        <v>1031</v>
      </c>
      <c r="F863" s="269" t="s">
        <v>1032</v>
      </c>
      <c r="G863" s="270"/>
      <c r="H863" s="270"/>
      <c r="I863" s="270"/>
      <c r="J863" s="111" t="s">
        <v>325</v>
      </c>
      <c r="K863" s="112">
        <v>7</v>
      </c>
      <c r="L863" s="271"/>
      <c r="M863" s="270"/>
      <c r="N863" s="299">
        <f>ROUND($L$863*$K$863,2)</f>
        <v>0</v>
      </c>
      <c r="O863" s="300"/>
      <c r="P863" s="300"/>
      <c r="Q863" s="300"/>
      <c r="R863" s="110"/>
      <c r="S863" s="20"/>
      <c r="T863" s="113"/>
      <c r="U863" s="114" t="s">
        <v>36</v>
      </c>
      <c r="X863" s="115">
        <v>9E-05</v>
      </c>
      <c r="Y863" s="115">
        <f>$X$863*$K$863</f>
        <v>0.00063</v>
      </c>
      <c r="Z863" s="115">
        <v>0</v>
      </c>
      <c r="AA863" s="116">
        <f>$Z$863*$K$863</f>
        <v>0</v>
      </c>
      <c r="AR863" s="79" t="s">
        <v>240</v>
      </c>
      <c r="AT863" s="79" t="s">
        <v>132</v>
      </c>
      <c r="AU863" s="79" t="s">
        <v>75</v>
      </c>
      <c r="AY863" s="6" t="s">
        <v>131</v>
      </c>
      <c r="BE863" s="117">
        <f>IF($U$863="základní",$N$863,0)</f>
        <v>0</v>
      </c>
      <c r="BF863" s="117">
        <f>IF($U$863="snížená",$N$863,0)</f>
        <v>0</v>
      </c>
      <c r="BG863" s="117">
        <f>IF($U$863="zákl. přenesená",$N$863,0)</f>
        <v>0</v>
      </c>
      <c r="BH863" s="117">
        <f>IF($U$863="sníž. přenesená",$N$863,0)</f>
        <v>0</v>
      </c>
      <c r="BI863" s="117">
        <f>IF($U$863="nulová",$N$863,0)</f>
        <v>0</v>
      </c>
      <c r="BJ863" s="79" t="s">
        <v>17</v>
      </c>
      <c r="BK863" s="117">
        <f>ROUND($L$863*$K$863,2)</f>
        <v>0</v>
      </c>
    </row>
    <row r="864" spans="2:47" s="6" customFormat="1" ht="16.5" customHeight="1">
      <c r="B864" s="20"/>
      <c r="F864" s="272" t="s">
        <v>1032</v>
      </c>
      <c r="G864" s="228"/>
      <c r="H864" s="228"/>
      <c r="I864" s="228"/>
      <c r="J864" s="228"/>
      <c r="K864" s="228"/>
      <c r="L864" s="228"/>
      <c r="M864" s="228"/>
      <c r="N864" s="228"/>
      <c r="O864" s="228"/>
      <c r="P864" s="228"/>
      <c r="Q864" s="228"/>
      <c r="R864" s="228"/>
      <c r="S864" s="20"/>
      <c r="T864" s="44"/>
      <c r="AA864" s="45"/>
      <c r="AT864" s="6" t="s">
        <v>139</v>
      </c>
      <c r="AU864" s="6" t="s">
        <v>75</v>
      </c>
    </row>
    <row r="865" spans="2:63" s="6" customFormat="1" ht="27" customHeight="1">
      <c r="B865" s="20"/>
      <c r="C865" s="108" t="s">
        <v>1033</v>
      </c>
      <c r="D865" s="108" t="s">
        <v>132</v>
      </c>
      <c r="E865" s="109" t="s">
        <v>1034</v>
      </c>
      <c r="F865" s="269" t="s">
        <v>1035</v>
      </c>
      <c r="G865" s="270"/>
      <c r="H865" s="270"/>
      <c r="I865" s="270"/>
      <c r="J865" s="111" t="s">
        <v>325</v>
      </c>
      <c r="K865" s="112">
        <v>1</v>
      </c>
      <c r="L865" s="271"/>
      <c r="M865" s="270"/>
      <c r="N865" s="299">
        <f>ROUND($L$865*$K$865,2)</f>
        <v>0</v>
      </c>
      <c r="O865" s="300"/>
      <c r="P865" s="300"/>
      <c r="Q865" s="300"/>
      <c r="R865" s="110"/>
      <c r="S865" s="20"/>
      <c r="T865" s="113"/>
      <c r="U865" s="114" t="s">
        <v>36</v>
      </c>
      <c r="X865" s="115">
        <v>9E-05</v>
      </c>
      <c r="Y865" s="115">
        <f>$X$865*$K$865</f>
        <v>9E-05</v>
      </c>
      <c r="Z865" s="115">
        <v>0</v>
      </c>
      <c r="AA865" s="116">
        <f>$Z$865*$K$865</f>
        <v>0</v>
      </c>
      <c r="AR865" s="79" t="s">
        <v>240</v>
      </c>
      <c r="AT865" s="79" t="s">
        <v>132</v>
      </c>
      <c r="AU865" s="79" t="s">
        <v>75</v>
      </c>
      <c r="AY865" s="6" t="s">
        <v>131</v>
      </c>
      <c r="BE865" s="117">
        <f>IF($U$865="základní",$N$865,0)</f>
        <v>0</v>
      </c>
      <c r="BF865" s="117">
        <f>IF($U$865="snížená",$N$865,0)</f>
        <v>0</v>
      </c>
      <c r="BG865" s="117">
        <f>IF($U$865="zákl. přenesená",$N$865,0)</f>
        <v>0</v>
      </c>
      <c r="BH865" s="117">
        <f>IF($U$865="sníž. přenesená",$N$865,0)</f>
        <v>0</v>
      </c>
      <c r="BI865" s="117">
        <f>IF($U$865="nulová",$N$865,0)</f>
        <v>0</v>
      </c>
      <c r="BJ865" s="79" t="s">
        <v>17</v>
      </c>
      <c r="BK865" s="117">
        <f>ROUND($L$865*$K$865,2)</f>
        <v>0</v>
      </c>
    </row>
    <row r="866" spans="2:47" s="6" customFormat="1" ht="16.5" customHeight="1">
      <c r="B866" s="20"/>
      <c r="F866" s="272" t="s">
        <v>1035</v>
      </c>
      <c r="G866" s="228"/>
      <c r="H866" s="228"/>
      <c r="I866" s="228"/>
      <c r="J866" s="228"/>
      <c r="K866" s="228"/>
      <c r="L866" s="228"/>
      <c r="M866" s="228"/>
      <c r="N866" s="228"/>
      <c r="O866" s="228"/>
      <c r="P866" s="228"/>
      <c r="Q866" s="228"/>
      <c r="R866" s="228"/>
      <c r="S866" s="20"/>
      <c r="T866" s="44"/>
      <c r="AA866" s="45"/>
      <c r="AT866" s="6" t="s">
        <v>139</v>
      </c>
      <c r="AU866" s="6" t="s">
        <v>75</v>
      </c>
    </row>
    <row r="867" spans="2:63" s="6" customFormat="1" ht="27" customHeight="1">
      <c r="B867" s="20"/>
      <c r="C867" s="108" t="s">
        <v>1036</v>
      </c>
      <c r="D867" s="108" t="s">
        <v>132</v>
      </c>
      <c r="E867" s="109" t="s">
        <v>1037</v>
      </c>
      <c r="F867" s="269" t="s">
        <v>1038</v>
      </c>
      <c r="G867" s="270"/>
      <c r="H867" s="270"/>
      <c r="I867" s="270"/>
      <c r="J867" s="111" t="s">
        <v>325</v>
      </c>
      <c r="K867" s="112">
        <v>1</v>
      </c>
      <c r="L867" s="271"/>
      <c r="M867" s="270"/>
      <c r="N867" s="299">
        <f>ROUND($L$867*$K$867,2)</f>
        <v>0</v>
      </c>
      <c r="O867" s="300"/>
      <c r="P867" s="300"/>
      <c r="Q867" s="300"/>
      <c r="R867" s="110"/>
      <c r="S867" s="20"/>
      <c r="T867" s="113"/>
      <c r="U867" s="114" t="s">
        <v>36</v>
      </c>
      <c r="X867" s="115">
        <v>9E-05</v>
      </c>
      <c r="Y867" s="115">
        <f>$X$867*$K$867</f>
        <v>9E-05</v>
      </c>
      <c r="Z867" s="115">
        <v>0</v>
      </c>
      <c r="AA867" s="116">
        <f>$Z$867*$K$867</f>
        <v>0</v>
      </c>
      <c r="AR867" s="79" t="s">
        <v>240</v>
      </c>
      <c r="AT867" s="79" t="s">
        <v>132</v>
      </c>
      <c r="AU867" s="79" t="s">
        <v>75</v>
      </c>
      <c r="AY867" s="6" t="s">
        <v>131</v>
      </c>
      <c r="BE867" s="117">
        <f>IF($U$867="základní",$N$867,0)</f>
        <v>0</v>
      </c>
      <c r="BF867" s="117">
        <f>IF($U$867="snížená",$N$867,0)</f>
        <v>0</v>
      </c>
      <c r="BG867" s="117">
        <f>IF($U$867="zákl. přenesená",$N$867,0)</f>
        <v>0</v>
      </c>
      <c r="BH867" s="117">
        <f>IF($U$867="sníž. přenesená",$N$867,0)</f>
        <v>0</v>
      </c>
      <c r="BI867" s="117">
        <f>IF($U$867="nulová",$N$867,0)</f>
        <v>0</v>
      </c>
      <c r="BJ867" s="79" t="s">
        <v>17</v>
      </c>
      <c r="BK867" s="117">
        <f>ROUND($L$867*$K$867,2)</f>
        <v>0</v>
      </c>
    </row>
    <row r="868" spans="2:47" s="6" customFormat="1" ht="16.5" customHeight="1">
      <c r="B868" s="20"/>
      <c r="F868" s="272" t="s">
        <v>1038</v>
      </c>
      <c r="G868" s="228"/>
      <c r="H868" s="228"/>
      <c r="I868" s="228"/>
      <c r="J868" s="228"/>
      <c r="K868" s="228"/>
      <c r="L868" s="228"/>
      <c r="M868" s="228"/>
      <c r="N868" s="228"/>
      <c r="O868" s="228"/>
      <c r="P868" s="228"/>
      <c r="Q868" s="228"/>
      <c r="R868" s="228"/>
      <c r="S868" s="20"/>
      <c r="T868" s="44"/>
      <c r="AA868" s="45"/>
      <c r="AT868" s="6" t="s">
        <v>139</v>
      </c>
      <c r="AU868" s="6" t="s">
        <v>75</v>
      </c>
    </row>
    <row r="869" spans="2:63" s="6" customFormat="1" ht="27" customHeight="1">
      <c r="B869" s="20"/>
      <c r="C869" s="108" t="s">
        <v>1039</v>
      </c>
      <c r="D869" s="108" t="s">
        <v>132</v>
      </c>
      <c r="E869" s="109" t="s">
        <v>1040</v>
      </c>
      <c r="F869" s="269" t="s">
        <v>1041</v>
      </c>
      <c r="G869" s="270"/>
      <c r="H869" s="270"/>
      <c r="I869" s="270"/>
      <c r="J869" s="111" t="s">
        <v>631</v>
      </c>
      <c r="K869" s="132">
        <v>2610</v>
      </c>
      <c r="L869" s="271"/>
      <c r="M869" s="270"/>
      <c r="N869" s="299">
        <f>ROUND($L$869*$K$869,2)</f>
        <v>0</v>
      </c>
      <c r="O869" s="300"/>
      <c r="P869" s="300"/>
      <c r="Q869" s="300"/>
      <c r="R869" s="110" t="s">
        <v>136</v>
      </c>
      <c r="S869" s="20"/>
      <c r="T869" s="113"/>
      <c r="U869" s="114" t="s">
        <v>36</v>
      </c>
      <c r="X869" s="115">
        <v>0</v>
      </c>
      <c r="Y869" s="115">
        <f>$X$869*$K$869</f>
        <v>0</v>
      </c>
      <c r="Z869" s="115">
        <v>0</v>
      </c>
      <c r="AA869" s="116">
        <f>$Z$869*$K$869</f>
        <v>0</v>
      </c>
      <c r="AR869" s="79" t="s">
        <v>240</v>
      </c>
      <c r="AT869" s="79" t="s">
        <v>132</v>
      </c>
      <c r="AU869" s="79" t="s">
        <v>75</v>
      </c>
      <c r="AY869" s="6" t="s">
        <v>131</v>
      </c>
      <c r="BE869" s="117">
        <f>IF($U$869="základní",$N$869,0)</f>
        <v>0</v>
      </c>
      <c r="BF869" s="117">
        <f>IF($U$869="snížená",$N$869,0)</f>
        <v>0</v>
      </c>
      <c r="BG869" s="117">
        <f>IF($U$869="zákl. přenesená",$N$869,0)</f>
        <v>0</v>
      </c>
      <c r="BH869" s="117">
        <f>IF($U$869="sníž. přenesená",$N$869,0)</f>
        <v>0</v>
      </c>
      <c r="BI869" s="117">
        <f>IF($U$869="nulová",$N$869,0)</f>
        <v>0</v>
      </c>
      <c r="BJ869" s="79" t="s">
        <v>17</v>
      </c>
      <c r="BK869" s="117">
        <f>ROUND($L$869*$K$869,2)</f>
        <v>0</v>
      </c>
    </row>
    <row r="870" spans="2:47" s="6" customFormat="1" ht="16.5" customHeight="1">
      <c r="B870" s="20"/>
      <c r="F870" s="272" t="s">
        <v>1042</v>
      </c>
      <c r="G870" s="228"/>
      <c r="H870" s="228"/>
      <c r="I870" s="228"/>
      <c r="J870" s="228"/>
      <c r="K870" s="228"/>
      <c r="L870" s="228"/>
      <c r="M870" s="228"/>
      <c r="N870" s="228"/>
      <c r="O870" s="228"/>
      <c r="P870" s="228"/>
      <c r="Q870" s="228"/>
      <c r="R870" s="228"/>
      <c r="S870" s="20"/>
      <c r="T870" s="44"/>
      <c r="AA870" s="45"/>
      <c r="AT870" s="6" t="s">
        <v>139</v>
      </c>
      <c r="AU870" s="6" t="s">
        <v>75</v>
      </c>
    </row>
    <row r="871" spans="2:63" s="6" customFormat="1" ht="27" customHeight="1">
      <c r="B871" s="20"/>
      <c r="C871" s="108" t="s">
        <v>1043</v>
      </c>
      <c r="D871" s="108" t="s">
        <v>132</v>
      </c>
      <c r="E871" s="109" t="s">
        <v>1044</v>
      </c>
      <c r="F871" s="269" t="s">
        <v>1045</v>
      </c>
      <c r="G871" s="270"/>
      <c r="H871" s="270"/>
      <c r="I871" s="270"/>
      <c r="J871" s="111" t="s">
        <v>631</v>
      </c>
      <c r="K871" s="132">
        <v>2610</v>
      </c>
      <c r="L871" s="271"/>
      <c r="M871" s="270"/>
      <c r="N871" s="299">
        <f>ROUND($L$871*$K$871,2)</f>
        <v>0</v>
      </c>
      <c r="O871" s="300"/>
      <c r="P871" s="300"/>
      <c r="Q871" s="300"/>
      <c r="R871" s="110" t="s">
        <v>136</v>
      </c>
      <c r="S871" s="20"/>
      <c r="T871" s="113"/>
      <c r="U871" s="114" t="s">
        <v>36</v>
      </c>
      <c r="X871" s="115">
        <v>0</v>
      </c>
      <c r="Y871" s="115">
        <f>$X$871*$K$871</f>
        <v>0</v>
      </c>
      <c r="Z871" s="115">
        <v>0</v>
      </c>
      <c r="AA871" s="116">
        <f>$Z$871*$K$871</f>
        <v>0</v>
      </c>
      <c r="AR871" s="79" t="s">
        <v>240</v>
      </c>
      <c r="AT871" s="79" t="s">
        <v>132</v>
      </c>
      <c r="AU871" s="79" t="s">
        <v>75</v>
      </c>
      <c r="AY871" s="6" t="s">
        <v>131</v>
      </c>
      <c r="BE871" s="117">
        <f>IF($U$871="základní",$N$871,0)</f>
        <v>0</v>
      </c>
      <c r="BF871" s="117">
        <f>IF($U$871="snížená",$N$871,0)</f>
        <v>0</v>
      </c>
      <c r="BG871" s="117">
        <f>IF($U$871="zákl. přenesená",$N$871,0)</f>
        <v>0</v>
      </c>
      <c r="BH871" s="117">
        <f>IF($U$871="sníž. přenesená",$N$871,0)</f>
        <v>0</v>
      </c>
      <c r="BI871" s="117">
        <f>IF($U$871="nulová",$N$871,0)</f>
        <v>0</v>
      </c>
      <c r="BJ871" s="79" t="s">
        <v>17</v>
      </c>
      <c r="BK871" s="117">
        <f>ROUND($L$871*$K$871,2)</f>
        <v>0</v>
      </c>
    </row>
    <row r="872" spans="2:47" s="6" customFormat="1" ht="27" customHeight="1">
      <c r="B872" s="20"/>
      <c r="F872" s="272" t="s">
        <v>1046</v>
      </c>
      <c r="G872" s="228"/>
      <c r="H872" s="228"/>
      <c r="I872" s="228"/>
      <c r="J872" s="228"/>
      <c r="K872" s="228"/>
      <c r="L872" s="228"/>
      <c r="M872" s="228"/>
      <c r="N872" s="228"/>
      <c r="O872" s="228"/>
      <c r="P872" s="228"/>
      <c r="Q872" s="228"/>
      <c r="R872" s="228"/>
      <c r="S872" s="20"/>
      <c r="T872" s="44"/>
      <c r="AA872" s="45"/>
      <c r="AT872" s="6" t="s">
        <v>139</v>
      </c>
      <c r="AU872" s="6" t="s">
        <v>75</v>
      </c>
    </row>
    <row r="873" spans="2:63" s="99" customFormat="1" ht="30.75" customHeight="1">
      <c r="B873" s="100"/>
      <c r="D873" s="107" t="s">
        <v>113</v>
      </c>
      <c r="N873" s="298">
        <f>$BK$873</f>
        <v>0</v>
      </c>
      <c r="O873" s="297"/>
      <c r="P873" s="297"/>
      <c r="Q873" s="297"/>
      <c r="S873" s="100"/>
      <c r="T873" s="103"/>
      <c r="W873" s="104">
        <f>SUM($W$874:$W$890)</f>
        <v>0</v>
      </c>
      <c r="Y873" s="104">
        <f>SUM($Y$874:$Y$890)</f>
        <v>0.00018</v>
      </c>
      <c r="AA873" s="105">
        <f>SUM($AA$874:$AA$890)</f>
        <v>0</v>
      </c>
      <c r="AR873" s="102" t="s">
        <v>75</v>
      </c>
      <c r="AT873" s="102" t="s">
        <v>65</v>
      </c>
      <c r="AU873" s="102" t="s">
        <v>17</v>
      </c>
      <c r="AY873" s="102" t="s">
        <v>131</v>
      </c>
      <c r="BK873" s="106">
        <f>SUM($BK$874:$BK$890)</f>
        <v>0</v>
      </c>
    </row>
    <row r="874" spans="2:63" s="6" customFormat="1" ht="27" customHeight="1">
      <c r="B874" s="20"/>
      <c r="C874" s="108" t="s">
        <v>1047</v>
      </c>
      <c r="D874" s="108" t="s">
        <v>132</v>
      </c>
      <c r="E874" s="109" t="s">
        <v>1048</v>
      </c>
      <c r="F874" s="269" t="s">
        <v>1049</v>
      </c>
      <c r="G874" s="270"/>
      <c r="H874" s="270"/>
      <c r="I874" s="270"/>
      <c r="J874" s="111" t="s">
        <v>325</v>
      </c>
      <c r="K874" s="112">
        <v>1</v>
      </c>
      <c r="L874" s="271"/>
      <c r="M874" s="270"/>
      <c r="N874" s="299">
        <f>ROUND($L$874*$K$874,2)</f>
        <v>0</v>
      </c>
      <c r="O874" s="300"/>
      <c r="P874" s="300"/>
      <c r="Q874" s="300"/>
      <c r="R874" s="110"/>
      <c r="S874" s="20"/>
      <c r="T874" s="113"/>
      <c r="U874" s="114" t="s">
        <v>36</v>
      </c>
      <c r="X874" s="115">
        <v>9E-05</v>
      </c>
      <c r="Y874" s="115">
        <f>$X$874*$K$874</f>
        <v>9E-05</v>
      </c>
      <c r="Z874" s="115">
        <v>0</v>
      </c>
      <c r="AA874" s="116">
        <f>$Z$874*$K$874</f>
        <v>0</v>
      </c>
      <c r="AR874" s="79" t="s">
        <v>240</v>
      </c>
      <c r="AT874" s="79" t="s">
        <v>132</v>
      </c>
      <c r="AU874" s="79" t="s">
        <v>75</v>
      </c>
      <c r="AY874" s="6" t="s">
        <v>131</v>
      </c>
      <c r="BE874" s="117">
        <f>IF($U$874="základní",$N$874,0)</f>
        <v>0</v>
      </c>
      <c r="BF874" s="117">
        <f>IF($U$874="snížená",$N$874,0)</f>
        <v>0</v>
      </c>
      <c r="BG874" s="117">
        <f>IF($U$874="zákl. přenesená",$N$874,0)</f>
        <v>0</v>
      </c>
      <c r="BH874" s="117">
        <f>IF($U$874="sníž. přenesená",$N$874,0)</f>
        <v>0</v>
      </c>
      <c r="BI874" s="117">
        <f>IF($U$874="nulová",$N$874,0)</f>
        <v>0</v>
      </c>
      <c r="BJ874" s="79" t="s">
        <v>17</v>
      </c>
      <c r="BK874" s="117">
        <f>ROUND($L$874*$K$874,2)</f>
        <v>0</v>
      </c>
    </row>
    <row r="875" spans="2:47" s="6" customFormat="1" ht="16.5" customHeight="1">
      <c r="B875" s="20"/>
      <c r="F875" s="272" t="s">
        <v>1049</v>
      </c>
      <c r="G875" s="228"/>
      <c r="H875" s="228"/>
      <c r="I875" s="228"/>
      <c r="J875" s="228"/>
      <c r="K875" s="228"/>
      <c r="L875" s="228"/>
      <c r="M875" s="228"/>
      <c r="N875" s="228"/>
      <c r="O875" s="228"/>
      <c r="P875" s="228"/>
      <c r="Q875" s="228"/>
      <c r="R875" s="228"/>
      <c r="S875" s="20"/>
      <c r="T875" s="44"/>
      <c r="AA875" s="45"/>
      <c r="AT875" s="6" t="s">
        <v>139</v>
      </c>
      <c r="AU875" s="6" t="s">
        <v>75</v>
      </c>
    </row>
    <row r="876" spans="2:47" s="6" customFormat="1" ht="50.25" customHeight="1">
      <c r="B876" s="20"/>
      <c r="F876" s="273" t="s">
        <v>1050</v>
      </c>
      <c r="G876" s="228"/>
      <c r="H876" s="228"/>
      <c r="I876" s="228"/>
      <c r="J876" s="228"/>
      <c r="K876" s="228"/>
      <c r="L876" s="228"/>
      <c r="M876" s="228"/>
      <c r="N876" s="228"/>
      <c r="O876" s="228"/>
      <c r="P876" s="228"/>
      <c r="Q876" s="228"/>
      <c r="R876" s="228"/>
      <c r="S876" s="20"/>
      <c r="T876" s="44"/>
      <c r="AA876" s="45"/>
      <c r="AT876" s="6" t="s">
        <v>141</v>
      </c>
      <c r="AU876" s="6" t="s">
        <v>75</v>
      </c>
    </row>
    <row r="877" spans="2:63" s="6" customFormat="1" ht="27" customHeight="1">
      <c r="B877" s="20"/>
      <c r="C877" s="108" t="s">
        <v>1051</v>
      </c>
      <c r="D877" s="108" t="s">
        <v>132</v>
      </c>
      <c r="E877" s="109" t="s">
        <v>1052</v>
      </c>
      <c r="F877" s="269" t="s">
        <v>1053</v>
      </c>
      <c r="G877" s="270"/>
      <c r="H877" s="270"/>
      <c r="I877" s="270"/>
      <c r="J877" s="111" t="s">
        <v>325</v>
      </c>
      <c r="K877" s="112">
        <v>1</v>
      </c>
      <c r="L877" s="271"/>
      <c r="M877" s="270"/>
      <c r="N877" s="299">
        <f>ROUND($L$877*$K$877,2)</f>
        <v>0</v>
      </c>
      <c r="O877" s="300"/>
      <c r="P877" s="300"/>
      <c r="Q877" s="300"/>
      <c r="R877" s="110"/>
      <c r="S877" s="20"/>
      <c r="T877" s="113"/>
      <c r="U877" s="114" t="s">
        <v>36</v>
      </c>
      <c r="X877" s="115">
        <v>9E-05</v>
      </c>
      <c r="Y877" s="115">
        <f>$X$877*$K$877</f>
        <v>9E-05</v>
      </c>
      <c r="Z877" s="115">
        <v>0</v>
      </c>
      <c r="AA877" s="116">
        <f>$Z$877*$K$877</f>
        <v>0</v>
      </c>
      <c r="AR877" s="79" t="s">
        <v>240</v>
      </c>
      <c r="AT877" s="79" t="s">
        <v>132</v>
      </c>
      <c r="AU877" s="79" t="s">
        <v>75</v>
      </c>
      <c r="AY877" s="6" t="s">
        <v>131</v>
      </c>
      <c r="BE877" s="117">
        <f>IF($U$877="základní",$N$877,0)</f>
        <v>0</v>
      </c>
      <c r="BF877" s="117">
        <f>IF($U$877="snížená",$N$877,0)</f>
        <v>0</v>
      </c>
      <c r="BG877" s="117">
        <f>IF($U$877="zákl. přenesená",$N$877,0)</f>
        <v>0</v>
      </c>
      <c r="BH877" s="117">
        <f>IF($U$877="sníž. přenesená",$N$877,0)</f>
        <v>0</v>
      </c>
      <c r="BI877" s="117">
        <f>IF($U$877="nulová",$N$877,0)</f>
        <v>0</v>
      </c>
      <c r="BJ877" s="79" t="s">
        <v>17</v>
      </c>
      <c r="BK877" s="117">
        <f>ROUND($L$877*$K$877,2)</f>
        <v>0</v>
      </c>
    </row>
    <row r="878" spans="2:47" s="6" customFormat="1" ht="16.5" customHeight="1">
      <c r="B878" s="20"/>
      <c r="F878" s="272" t="s">
        <v>1054</v>
      </c>
      <c r="G878" s="228"/>
      <c r="H878" s="228"/>
      <c r="I878" s="228"/>
      <c r="J878" s="228"/>
      <c r="K878" s="228"/>
      <c r="L878" s="228"/>
      <c r="M878" s="228"/>
      <c r="N878" s="228"/>
      <c r="O878" s="228"/>
      <c r="P878" s="228"/>
      <c r="Q878" s="228"/>
      <c r="R878" s="228"/>
      <c r="S878" s="20"/>
      <c r="T878" s="44"/>
      <c r="AA878" s="45"/>
      <c r="AT878" s="6" t="s">
        <v>139</v>
      </c>
      <c r="AU878" s="6" t="s">
        <v>75</v>
      </c>
    </row>
    <row r="879" spans="2:63" s="6" customFormat="1" ht="27" customHeight="1">
      <c r="B879" s="20"/>
      <c r="C879" s="108" t="s">
        <v>1055</v>
      </c>
      <c r="D879" s="108" t="s">
        <v>132</v>
      </c>
      <c r="E879" s="109" t="s">
        <v>1056</v>
      </c>
      <c r="F879" s="269" t="s">
        <v>1057</v>
      </c>
      <c r="G879" s="270"/>
      <c r="H879" s="270"/>
      <c r="I879" s="270"/>
      <c r="J879" s="111" t="s">
        <v>392</v>
      </c>
      <c r="K879" s="112">
        <v>25</v>
      </c>
      <c r="L879" s="271"/>
      <c r="M879" s="270"/>
      <c r="N879" s="299">
        <f>ROUND($L$879*$K$879,2)</f>
        <v>0</v>
      </c>
      <c r="O879" s="300"/>
      <c r="P879" s="300"/>
      <c r="Q879" s="300"/>
      <c r="R879" s="110"/>
      <c r="S879" s="20"/>
      <c r="T879" s="113"/>
      <c r="U879" s="114" t="s">
        <v>36</v>
      </c>
      <c r="X879" s="115">
        <v>0</v>
      </c>
      <c r="Y879" s="115">
        <f>$X$879*$K$879</f>
        <v>0</v>
      </c>
      <c r="Z879" s="115">
        <v>0</v>
      </c>
      <c r="AA879" s="116">
        <f>$Z$879*$K$879</f>
        <v>0</v>
      </c>
      <c r="AR879" s="79" t="s">
        <v>240</v>
      </c>
      <c r="AT879" s="79" t="s">
        <v>132</v>
      </c>
      <c r="AU879" s="79" t="s">
        <v>75</v>
      </c>
      <c r="AY879" s="6" t="s">
        <v>131</v>
      </c>
      <c r="BE879" s="117">
        <f>IF($U$879="základní",$N$879,0)</f>
        <v>0</v>
      </c>
      <c r="BF879" s="117">
        <f>IF($U$879="snížená",$N$879,0)</f>
        <v>0</v>
      </c>
      <c r="BG879" s="117">
        <f>IF($U$879="zákl. přenesená",$N$879,0)</f>
        <v>0</v>
      </c>
      <c r="BH879" s="117">
        <f>IF($U$879="sníž. přenesená",$N$879,0)</f>
        <v>0</v>
      </c>
      <c r="BI879" s="117">
        <f>IF($U$879="nulová",$N$879,0)</f>
        <v>0</v>
      </c>
      <c r="BJ879" s="79" t="s">
        <v>17</v>
      </c>
      <c r="BK879" s="117">
        <f>ROUND($L$879*$K$879,2)</f>
        <v>0</v>
      </c>
    </row>
    <row r="880" spans="2:47" s="6" customFormat="1" ht="16.5" customHeight="1">
      <c r="B880" s="20"/>
      <c r="F880" s="272" t="s">
        <v>1057</v>
      </c>
      <c r="G880" s="228"/>
      <c r="H880" s="228"/>
      <c r="I880" s="228"/>
      <c r="J880" s="228"/>
      <c r="K880" s="228"/>
      <c r="L880" s="228"/>
      <c r="M880" s="228"/>
      <c r="N880" s="228"/>
      <c r="O880" s="228"/>
      <c r="P880" s="228"/>
      <c r="Q880" s="228"/>
      <c r="R880" s="228"/>
      <c r="S880" s="20"/>
      <c r="T880" s="44"/>
      <c r="AA880" s="45"/>
      <c r="AT880" s="6" t="s">
        <v>139</v>
      </c>
      <c r="AU880" s="6" t="s">
        <v>75</v>
      </c>
    </row>
    <row r="881" spans="2:63" s="6" customFormat="1" ht="27" customHeight="1">
      <c r="B881" s="20"/>
      <c r="C881" s="108" t="s">
        <v>1058</v>
      </c>
      <c r="D881" s="108" t="s">
        <v>132</v>
      </c>
      <c r="E881" s="109" t="s">
        <v>1059</v>
      </c>
      <c r="F881" s="269" t="s">
        <v>1060</v>
      </c>
      <c r="G881" s="270"/>
      <c r="H881" s="270"/>
      <c r="I881" s="270"/>
      <c r="J881" s="111" t="s">
        <v>325</v>
      </c>
      <c r="K881" s="112">
        <v>1</v>
      </c>
      <c r="L881" s="271"/>
      <c r="M881" s="270"/>
      <c r="N881" s="299">
        <f>ROUND($L$881*$K$881,2)</f>
        <v>0</v>
      </c>
      <c r="O881" s="300"/>
      <c r="P881" s="300"/>
      <c r="Q881" s="300"/>
      <c r="R881" s="110"/>
      <c r="S881" s="20"/>
      <c r="T881" s="113"/>
      <c r="U881" s="114" t="s">
        <v>36</v>
      </c>
      <c r="X881" s="115">
        <v>0</v>
      </c>
      <c r="Y881" s="115">
        <f>$X$881*$K$881</f>
        <v>0</v>
      </c>
      <c r="Z881" s="115">
        <v>0</v>
      </c>
      <c r="AA881" s="116">
        <f>$Z$881*$K$881</f>
        <v>0</v>
      </c>
      <c r="AR881" s="79" t="s">
        <v>240</v>
      </c>
      <c r="AT881" s="79" t="s">
        <v>132</v>
      </c>
      <c r="AU881" s="79" t="s">
        <v>75</v>
      </c>
      <c r="AY881" s="6" t="s">
        <v>131</v>
      </c>
      <c r="BE881" s="117">
        <f>IF($U$881="základní",$N$881,0)</f>
        <v>0</v>
      </c>
      <c r="BF881" s="117">
        <f>IF($U$881="snížená",$N$881,0)</f>
        <v>0</v>
      </c>
      <c r="BG881" s="117">
        <f>IF($U$881="zákl. přenesená",$N$881,0)</f>
        <v>0</v>
      </c>
      <c r="BH881" s="117">
        <f>IF($U$881="sníž. přenesená",$N$881,0)</f>
        <v>0</v>
      </c>
      <c r="BI881" s="117">
        <f>IF($U$881="nulová",$N$881,0)</f>
        <v>0</v>
      </c>
      <c r="BJ881" s="79" t="s">
        <v>17</v>
      </c>
      <c r="BK881" s="117">
        <f>ROUND($L$881*$K$881,2)</f>
        <v>0</v>
      </c>
    </row>
    <row r="882" spans="2:47" s="6" customFormat="1" ht="16.5" customHeight="1">
      <c r="B882" s="20"/>
      <c r="F882" s="272" t="s">
        <v>1060</v>
      </c>
      <c r="G882" s="228"/>
      <c r="H882" s="228"/>
      <c r="I882" s="228"/>
      <c r="J882" s="228"/>
      <c r="K882" s="228"/>
      <c r="L882" s="228"/>
      <c r="M882" s="228"/>
      <c r="N882" s="228"/>
      <c r="O882" s="228"/>
      <c r="P882" s="228"/>
      <c r="Q882" s="228"/>
      <c r="R882" s="228"/>
      <c r="S882" s="20"/>
      <c r="T882" s="44"/>
      <c r="AA882" s="45"/>
      <c r="AT882" s="6" t="s">
        <v>139</v>
      </c>
      <c r="AU882" s="6" t="s">
        <v>75</v>
      </c>
    </row>
    <row r="883" spans="2:47" s="6" customFormat="1" ht="126.75" customHeight="1">
      <c r="B883" s="20"/>
      <c r="F883" s="273" t="s">
        <v>1061</v>
      </c>
      <c r="G883" s="228"/>
      <c r="H883" s="228"/>
      <c r="I883" s="228"/>
      <c r="J883" s="228"/>
      <c r="K883" s="228"/>
      <c r="L883" s="228"/>
      <c r="M883" s="228"/>
      <c r="N883" s="228"/>
      <c r="O883" s="228"/>
      <c r="P883" s="228"/>
      <c r="Q883" s="228"/>
      <c r="R883" s="228"/>
      <c r="S883" s="20"/>
      <c r="T883" s="44"/>
      <c r="AA883" s="45"/>
      <c r="AT883" s="6" t="s">
        <v>141</v>
      </c>
      <c r="AU883" s="6" t="s">
        <v>75</v>
      </c>
    </row>
    <row r="884" spans="2:63" s="6" customFormat="1" ht="27" customHeight="1">
      <c r="B884" s="20"/>
      <c r="C884" s="108" t="s">
        <v>1062</v>
      </c>
      <c r="D884" s="108" t="s">
        <v>132</v>
      </c>
      <c r="E884" s="109" t="s">
        <v>1063</v>
      </c>
      <c r="F884" s="269" t="s">
        <v>1064</v>
      </c>
      <c r="G884" s="270"/>
      <c r="H884" s="270"/>
      <c r="I884" s="270"/>
      <c r="J884" s="111" t="s">
        <v>325</v>
      </c>
      <c r="K884" s="112">
        <v>1</v>
      </c>
      <c r="L884" s="271"/>
      <c r="M884" s="270"/>
      <c r="N884" s="299">
        <f>ROUND($L$884*$K$884,2)</f>
        <v>0</v>
      </c>
      <c r="O884" s="300"/>
      <c r="P884" s="300"/>
      <c r="Q884" s="300"/>
      <c r="R884" s="110"/>
      <c r="S884" s="20"/>
      <c r="T884" s="113"/>
      <c r="U884" s="114" t="s">
        <v>36</v>
      </c>
      <c r="X884" s="115">
        <v>0</v>
      </c>
      <c r="Y884" s="115">
        <f>$X$884*$K$884</f>
        <v>0</v>
      </c>
      <c r="Z884" s="115">
        <v>0</v>
      </c>
      <c r="AA884" s="116">
        <f>$Z$884*$K$884</f>
        <v>0</v>
      </c>
      <c r="AR884" s="79" t="s">
        <v>240</v>
      </c>
      <c r="AT884" s="79" t="s">
        <v>132</v>
      </c>
      <c r="AU884" s="79" t="s">
        <v>75</v>
      </c>
      <c r="AY884" s="6" t="s">
        <v>131</v>
      </c>
      <c r="BE884" s="117">
        <f>IF($U$884="základní",$N$884,0)</f>
        <v>0</v>
      </c>
      <c r="BF884" s="117">
        <f>IF($U$884="snížená",$N$884,0)</f>
        <v>0</v>
      </c>
      <c r="BG884" s="117">
        <f>IF($U$884="zákl. přenesená",$N$884,0)</f>
        <v>0</v>
      </c>
      <c r="BH884" s="117">
        <f>IF($U$884="sníž. přenesená",$N$884,0)</f>
        <v>0</v>
      </c>
      <c r="BI884" s="117">
        <f>IF($U$884="nulová",$N$884,0)</f>
        <v>0</v>
      </c>
      <c r="BJ884" s="79" t="s">
        <v>17</v>
      </c>
      <c r="BK884" s="117">
        <f>ROUND($L$884*$K$884,2)</f>
        <v>0</v>
      </c>
    </row>
    <row r="885" spans="2:47" s="6" customFormat="1" ht="16.5" customHeight="1">
      <c r="B885" s="20"/>
      <c r="F885" s="272" t="s">
        <v>1065</v>
      </c>
      <c r="G885" s="228"/>
      <c r="H885" s="228"/>
      <c r="I885" s="228"/>
      <c r="J885" s="228"/>
      <c r="K885" s="228"/>
      <c r="L885" s="228"/>
      <c r="M885" s="228"/>
      <c r="N885" s="228"/>
      <c r="O885" s="228"/>
      <c r="P885" s="228"/>
      <c r="Q885" s="228"/>
      <c r="R885" s="228"/>
      <c r="S885" s="20"/>
      <c r="T885" s="44"/>
      <c r="AA885" s="45"/>
      <c r="AT885" s="6" t="s">
        <v>139</v>
      </c>
      <c r="AU885" s="6" t="s">
        <v>75</v>
      </c>
    </row>
    <row r="886" spans="2:47" s="6" customFormat="1" ht="121.5" customHeight="1">
      <c r="B886" s="20"/>
      <c r="F886" s="273" t="s">
        <v>1066</v>
      </c>
      <c r="G886" s="228"/>
      <c r="H886" s="228"/>
      <c r="I886" s="228"/>
      <c r="J886" s="228"/>
      <c r="K886" s="228"/>
      <c r="L886" s="228"/>
      <c r="M886" s="228"/>
      <c r="N886" s="228"/>
      <c r="O886" s="228"/>
      <c r="P886" s="228"/>
      <c r="Q886" s="228"/>
      <c r="R886" s="228"/>
      <c r="S886" s="20"/>
      <c r="T886" s="44"/>
      <c r="AA886" s="45"/>
      <c r="AT886" s="6" t="s">
        <v>141</v>
      </c>
      <c r="AU886" s="6" t="s">
        <v>75</v>
      </c>
    </row>
    <row r="887" spans="2:63" s="6" customFormat="1" ht="27" customHeight="1">
      <c r="B887" s="20"/>
      <c r="C887" s="108" t="s">
        <v>1067</v>
      </c>
      <c r="D887" s="108" t="s">
        <v>132</v>
      </c>
      <c r="E887" s="109" t="s">
        <v>1068</v>
      </c>
      <c r="F887" s="269" t="s">
        <v>1069</v>
      </c>
      <c r="G887" s="270"/>
      <c r="H887" s="270"/>
      <c r="I887" s="270"/>
      <c r="J887" s="111" t="s">
        <v>631</v>
      </c>
      <c r="K887" s="132">
        <v>6187.5</v>
      </c>
      <c r="L887" s="271"/>
      <c r="M887" s="270"/>
      <c r="N887" s="299">
        <f>ROUND($L$887*$K$887,2)</f>
        <v>0</v>
      </c>
      <c r="O887" s="300"/>
      <c r="P887" s="300"/>
      <c r="Q887" s="300"/>
      <c r="R887" s="110" t="s">
        <v>136</v>
      </c>
      <c r="S887" s="20"/>
      <c r="T887" s="113"/>
      <c r="U887" s="114" t="s">
        <v>36</v>
      </c>
      <c r="X887" s="115">
        <v>0</v>
      </c>
      <c r="Y887" s="115">
        <f>$X$887*$K$887</f>
        <v>0</v>
      </c>
      <c r="Z887" s="115">
        <v>0</v>
      </c>
      <c r="AA887" s="116">
        <f>$Z$887*$K$887</f>
        <v>0</v>
      </c>
      <c r="AR887" s="79" t="s">
        <v>240</v>
      </c>
      <c r="AT887" s="79" t="s">
        <v>132</v>
      </c>
      <c r="AU887" s="79" t="s">
        <v>75</v>
      </c>
      <c r="AY887" s="6" t="s">
        <v>131</v>
      </c>
      <c r="BE887" s="117">
        <f>IF($U$887="základní",$N$887,0)</f>
        <v>0</v>
      </c>
      <c r="BF887" s="117">
        <f>IF($U$887="snížená",$N$887,0)</f>
        <v>0</v>
      </c>
      <c r="BG887" s="117">
        <f>IF($U$887="zákl. přenesená",$N$887,0)</f>
        <v>0</v>
      </c>
      <c r="BH887" s="117">
        <f>IF($U$887="sníž. přenesená",$N$887,0)</f>
        <v>0</v>
      </c>
      <c r="BI887" s="117">
        <f>IF($U$887="nulová",$N$887,0)</f>
        <v>0</v>
      </c>
      <c r="BJ887" s="79" t="s">
        <v>17</v>
      </c>
      <c r="BK887" s="117">
        <f>ROUND($L$887*$K$887,2)</f>
        <v>0</v>
      </c>
    </row>
    <row r="888" spans="2:47" s="6" customFormat="1" ht="16.5" customHeight="1">
      <c r="B888" s="20"/>
      <c r="F888" s="272" t="s">
        <v>1070</v>
      </c>
      <c r="G888" s="228"/>
      <c r="H888" s="228"/>
      <c r="I888" s="228"/>
      <c r="J888" s="228"/>
      <c r="K888" s="228"/>
      <c r="L888" s="228"/>
      <c r="M888" s="228"/>
      <c r="N888" s="228"/>
      <c r="O888" s="228"/>
      <c r="P888" s="228"/>
      <c r="Q888" s="228"/>
      <c r="R888" s="228"/>
      <c r="S888" s="20"/>
      <c r="T888" s="44"/>
      <c r="AA888" s="45"/>
      <c r="AT888" s="6" t="s">
        <v>139</v>
      </c>
      <c r="AU888" s="6" t="s">
        <v>75</v>
      </c>
    </row>
    <row r="889" spans="2:63" s="6" customFormat="1" ht="27" customHeight="1">
      <c r="B889" s="20"/>
      <c r="C889" s="108" t="s">
        <v>1071</v>
      </c>
      <c r="D889" s="108" t="s">
        <v>132</v>
      </c>
      <c r="E889" s="109" t="s">
        <v>1072</v>
      </c>
      <c r="F889" s="269" t="s">
        <v>1073</v>
      </c>
      <c r="G889" s="270"/>
      <c r="H889" s="270"/>
      <c r="I889" s="270"/>
      <c r="J889" s="111" t="s">
        <v>631</v>
      </c>
      <c r="K889" s="132">
        <v>6187.5</v>
      </c>
      <c r="L889" s="271"/>
      <c r="M889" s="270"/>
      <c r="N889" s="299">
        <f>ROUND($L$889*$K$889,2)</f>
        <v>0</v>
      </c>
      <c r="O889" s="300"/>
      <c r="P889" s="300"/>
      <c r="Q889" s="300"/>
      <c r="R889" s="110" t="s">
        <v>136</v>
      </c>
      <c r="S889" s="20"/>
      <c r="T889" s="113"/>
      <c r="U889" s="114" t="s">
        <v>36</v>
      </c>
      <c r="X889" s="115">
        <v>0</v>
      </c>
      <c r="Y889" s="115">
        <f>$X$889*$K$889</f>
        <v>0</v>
      </c>
      <c r="Z889" s="115">
        <v>0</v>
      </c>
      <c r="AA889" s="116">
        <f>$Z$889*$K$889</f>
        <v>0</v>
      </c>
      <c r="AR889" s="79" t="s">
        <v>240</v>
      </c>
      <c r="AT889" s="79" t="s">
        <v>132</v>
      </c>
      <c r="AU889" s="79" t="s">
        <v>75</v>
      </c>
      <c r="AY889" s="6" t="s">
        <v>131</v>
      </c>
      <c r="BE889" s="117">
        <f>IF($U$889="základní",$N$889,0)</f>
        <v>0</v>
      </c>
      <c r="BF889" s="117">
        <f>IF($U$889="snížená",$N$889,0)</f>
        <v>0</v>
      </c>
      <c r="BG889" s="117">
        <f>IF($U$889="zákl. přenesená",$N$889,0)</f>
        <v>0</v>
      </c>
      <c r="BH889" s="117">
        <f>IF($U$889="sníž. přenesená",$N$889,0)</f>
        <v>0</v>
      </c>
      <c r="BI889" s="117">
        <f>IF($U$889="nulová",$N$889,0)</f>
        <v>0</v>
      </c>
      <c r="BJ889" s="79" t="s">
        <v>17</v>
      </c>
      <c r="BK889" s="117">
        <f>ROUND($L$889*$K$889,2)</f>
        <v>0</v>
      </c>
    </row>
    <row r="890" spans="2:47" s="6" customFormat="1" ht="27" customHeight="1">
      <c r="B890" s="20"/>
      <c r="F890" s="272" t="s">
        <v>1074</v>
      </c>
      <c r="G890" s="228"/>
      <c r="H890" s="228"/>
      <c r="I890" s="228"/>
      <c r="J890" s="228"/>
      <c r="K890" s="228"/>
      <c r="L890" s="228"/>
      <c r="M890" s="228"/>
      <c r="N890" s="228"/>
      <c r="O890" s="228"/>
      <c r="P890" s="228"/>
      <c r="Q890" s="228"/>
      <c r="R890" s="228"/>
      <c r="S890" s="20"/>
      <c r="T890" s="44"/>
      <c r="AA890" s="45"/>
      <c r="AT890" s="6" t="s">
        <v>139</v>
      </c>
      <c r="AU890" s="6" t="s">
        <v>75</v>
      </c>
    </row>
    <row r="891" spans="2:63" s="99" customFormat="1" ht="30.75" customHeight="1">
      <c r="B891" s="100"/>
      <c r="D891" s="107" t="s">
        <v>114</v>
      </c>
      <c r="N891" s="298">
        <f>$BK$891</f>
        <v>0</v>
      </c>
      <c r="O891" s="297"/>
      <c r="P891" s="297"/>
      <c r="Q891" s="297"/>
      <c r="S891" s="100"/>
      <c r="T891" s="103"/>
      <c r="W891" s="104">
        <f>SUM($W$892:$W$921)</f>
        <v>0</v>
      </c>
      <c r="Y891" s="104">
        <f>SUM($Y$892:$Y$921)</f>
        <v>1.012975</v>
      </c>
      <c r="AA891" s="105">
        <f>SUM($AA$892:$AA$921)</f>
        <v>0</v>
      </c>
      <c r="AR891" s="102" t="s">
        <v>75</v>
      </c>
      <c r="AT891" s="102" t="s">
        <v>65</v>
      </c>
      <c r="AU891" s="102" t="s">
        <v>17</v>
      </c>
      <c r="AY891" s="102" t="s">
        <v>131</v>
      </c>
      <c r="BK891" s="106">
        <f>SUM($BK$892:$BK$921)</f>
        <v>0</v>
      </c>
    </row>
    <row r="892" spans="2:63" s="6" customFormat="1" ht="39" customHeight="1">
      <c r="B892" s="20"/>
      <c r="C892" s="108" t="s">
        <v>1075</v>
      </c>
      <c r="D892" s="108" t="s">
        <v>132</v>
      </c>
      <c r="E892" s="109" t="s">
        <v>1076</v>
      </c>
      <c r="F892" s="269" t="s">
        <v>1077</v>
      </c>
      <c r="G892" s="270"/>
      <c r="H892" s="270"/>
      <c r="I892" s="270"/>
      <c r="J892" s="111" t="s">
        <v>392</v>
      </c>
      <c r="K892" s="112">
        <v>40</v>
      </c>
      <c r="L892" s="271"/>
      <c r="M892" s="270"/>
      <c r="N892" s="299">
        <f>ROUND($L$892*$K$892,2)</f>
        <v>0</v>
      </c>
      <c r="O892" s="300"/>
      <c r="P892" s="300"/>
      <c r="Q892" s="300"/>
      <c r="R892" s="110" t="s">
        <v>136</v>
      </c>
      <c r="S892" s="20"/>
      <c r="T892" s="113"/>
      <c r="U892" s="114" t="s">
        <v>36</v>
      </c>
      <c r="X892" s="115">
        <v>0.00046</v>
      </c>
      <c r="Y892" s="115">
        <f>$X$892*$K$892</f>
        <v>0.0184</v>
      </c>
      <c r="Z892" s="115">
        <v>0</v>
      </c>
      <c r="AA892" s="116">
        <f>$Z$892*$K$892</f>
        <v>0</v>
      </c>
      <c r="AR892" s="79" t="s">
        <v>240</v>
      </c>
      <c r="AT892" s="79" t="s">
        <v>132</v>
      </c>
      <c r="AU892" s="79" t="s">
        <v>75</v>
      </c>
      <c r="AY892" s="6" t="s">
        <v>131</v>
      </c>
      <c r="BE892" s="117">
        <f>IF($U$892="základní",$N$892,0)</f>
        <v>0</v>
      </c>
      <c r="BF892" s="117">
        <f>IF($U$892="snížená",$N$892,0)</f>
        <v>0</v>
      </c>
      <c r="BG892" s="117">
        <f>IF($U$892="zákl. přenesená",$N$892,0)</f>
        <v>0</v>
      </c>
      <c r="BH892" s="117">
        <f>IF($U$892="sníž. přenesená",$N$892,0)</f>
        <v>0</v>
      </c>
      <c r="BI892" s="117">
        <f>IF($U$892="nulová",$N$892,0)</f>
        <v>0</v>
      </c>
      <c r="BJ892" s="79" t="s">
        <v>17</v>
      </c>
      <c r="BK892" s="117">
        <f>ROUND($L$892*$K$892,2)</f>
        <v>0</v>
      </c>
    </row>
    <row r="893" spans="2:47" s="6" customFormat="1" ht="50.25" customHeight="1">
      <c r="B893" s="20"/>
      <c r="F893" s="272" t="s">
        <v>1078</v>
      </c>
      <c r="G893" s="228"/>
      <c r="H893" s="228"/>
      <c r="I893" s="228"/>
      <c r="J893" s="228"/>
      <c r="K893" s="228"/>
      <c r="L893" s="228"/>
      <c r="M893" s="228"/>
      <c r="N893" s="228"/>
      <c r="O893" s="228"/>
      <c r="P893" s="228"/>
      <c r="Q893" s="228"/>
      <c r="R893" s="228"/>
      <c r="S893" s="20"/>
      <c r="T893" s="44"/>
      <c r="AA893" s="45"/>
      <c r="AT893" s="6" t="s">
        <v>139</v>
      </c>
      <c r="AU893" s="6" t="s">
        <v>75</v>
      </c>
    </row>
    <row r="894" spans="2:47" s="6" customFormat="1" ht="50.25" customHeight="1">
      <c r="B894" s="20"/>
      <c r="F894" s="273" t="s">
        <v>1079</v>
      </c>
      <c r="G894" s="228"/>
      <c r="H894" s="228"/>
      <c r="I894" s="228"/>
      <c r="J894" s="228"/>
      <c r="K894" s="228"/>
      <c r="L894" s="228"/>
      <c r="M894" s="228"/>
      <c r="N894" s="228"/>
      <c r="O894" s="228"/>
      <c r="P894" s="228"/>
      <c r="Q894" s="228"/>
      <c r="R894" s="228"/>
      <c r="S894" s="20"/>
      <c r="T894" s="44"/>
      <c r="AA894" s="45"/>
      <c r="AT894" s="6" t="s">
        <v>141</v>
      </c>
      <c r="AU894" s="6" t="s">
        <v>75</v>
      </c>
    </row>
    <row r="895" spans="2:51" s="6" customFormat="1" ht="15.75" customHeight="1">
      <c r="B895" s="118"/>
      <c r="E895" s="119"/>
      <c r="F895" s="274" t="s">
        <v>1080</v>
      </c>
      <c r="G895" s="275"/>
      <c r="H895" s="275"/>
      <c r="I895" s="275"/>
      <c r="K895" s="119"/>
      <c r="N895" s="301"/>
      <c r="O895" s="301"/>
      <c r="P895" s="301"/>
      <c r="Q895" s="301"/>
      <c r="S895" s="118"/>
      <c r="T895" s="120"/>
      <c r="AA895" s="121"/>
      <c r="AT895" s="119" t="s">
        <v>143</v>
      </c>
      <c r="AU895" s="119" t="s">
        <v>75</v>
      </c>
      <c r="AV895" s="119" t="s">
        <v>17</v>
      </c>
      <c r="AW895" s="119" t="s">
        <v>99</v>
      </c>
      <c r="AX895" s="119" t="s">
        <v>66</v>
      </c>
      <c r="AY895" s="119" t="s">
        <v>131</v>
      </c>
    </row>
    <row r="896" spans="2:51" s="6" customFormat="1" ht="15.75" customHeight="1">
      <c r="B896" s="122"/>
      <c r="E896" s="123"/>
      <c r="F896" s="276" t="s">
        <v>1081</v>
      </c>
      <c r="G896" s="277"/>
      <c r="H896" s="277"/>
      <c r="I896" s="277"/>
      <c r="K896" s="124">
        <v>40</v>
      </c>
      <c r="N896" s="301"/>
      <c r="O896" s="301"/>
      <c r="P896" s="301"/>
      <c r="Q896" s="301"/>
      <c r="S896" s="122"/>
      <c r="T896" s="125"/>
      <c r="AA896" s="126"/>
      <c r="AT896" s="123" t="s">
        <v>143</v>
      </c>
      <c r="AU896" s="123" t="s">
        <v>75</v>
      </c>
      <c r="AV896" s="123" t="s">
        <v>75</v>
      </c>
      <c r="AW896" s="123" t="s">
        <v>99</v>
      </c>
      <c r="AX896" s="123" t="s">
        <v>66</v>
      </c>
      <c r="AY896" s="123" t="s">
        <v>131</v>
      </c>
    </row>
    <row r="897" spans="2:51" s="6" customFormat="1" ht="15.75" customHeight="1">
      <c r="B897" s="127"/>
      <c r="E897" s="128"/>
      <c r="F897" s="278" t="s">
        <v>146</v>
      </c>
      <c r="G897" s="279"/>
      <c r="H897" s="279"/>
      <c r="I897" s="279"/>
      <c r="K897" s="129">
        <v>40</v>
      </c>
      <c r="N897" s="301"/>
      <c r="O897" s="301"/>
      <c r="P897" s="301"/>
      <c r="Q897" s="301"/>
      <c r="S897" s="127"/>
      <c r="T897" s="130"/>
      <c r="AA897" s="131"/>
      <c r="AT897" s="128" t="s">
        <v>143</v>
      </c>
      <c r="AU897" s="128" t="s">
        <v>75</v>
      </c>
      <c r="AV897" s="128" t="s">
        <v>137</v>
      </c>
      <c r="AW897" s="128" t="s">
        <v>99</v>
      </c>
      <c r="AX897" s="128" t="s">
        <v>17</v>
      </c>
      <c r="AY897" s="128" t="s">
        <v>131</v>
      </c>
    </row>
    <row r="898" spans="2:63" s="6" customFormat="1" ht="51" customHeight="1">
      <c r="B898" s="20"/>
      <c r="C898" s="133" t="s">
        <v>1082</v>
      </c>
      <c r="D898" s="133" t="s">
        <v>1083</v>
      </c>
      <c r="E898" s="134" t="s">
        <v>1084</v>
      </c>
      <c r="F898" s="282" t="s">
        <v>1085</v>
      </c>
      <c r="G898" s="283"/>
      <c r="H898" s="283"/>
      <c r="I898" s="283"/>
      <c r="J898" s="135" t="s">
        <v>392</v>
      </c>
      <c r="K898" s="136">
        <v>44</v>
      </c>
      <c r="L898" s="284"/>
      <c r="M898" s="283"/>
      <c r="N898" s="318">
        <f>ROUND($L$898*$K$898,2)</f>
        <v>0</v>
      </c>
      <c r="O898" s="300"/>
      <c r="P898" s="300"/>
      <c r="Q898" s="300"/>
      <c r="R898" s="110"/>
      <c r="S898" s="20"/>
      <c r="T898" s="113"/>
      <c r="U898" s="114" t="s">
        <v>36</v>
      </c>
      <c r="X898" s="115">
        <v>0.00026</v>
      </c>
      <c r="Y898" s="115">
        <f>$X$898*$K$898</f>
        <v>0.011439999999999999</v>
      </c>
      <c r="Z898" s="115">
        <v>0</v>
      </c>
      <c r="AA898" s="116">
        <f>$Z$898*$K$898</f>
        <v>0</v>
      </c>
      <c r="AR898" s="79" t="s">
        <v>343</v>
      </c>
      <c r="AT898" s="79" t="s">
        <v>1083</v>
      </c>
      <c r="AU898" s="79" t="s">
        <v>75</v>
      </c>
      <c r="AY898" s="6" t="s">
        <v>131</v>
      </c>
      <c r="BE898" s="117">
        <f>IF($U$898="základní",$N$898,0)</f>
        <v>0</v>
      </c>
      <c r="BF898" s="117">
        <f>IF($U$898="snížená",$N$898,0)</f>
        <v>0</v>
      </c>
      <c r="BG898" s="117">
        <f>IF($U$898="zákl. přenesená",$N$898,0)</f>
        <v>0</v>
      </c>
      <c r="BH898" s="117">
        <f>IF($U$898="sníž. přenesená",$N$898,0)</f>
        <v>0</v>
      </c>
      <c r="BI898" s="117">
        <f>IF($U$898="nulová",$N$898,0)</f>
        <v>0</v>
      </c>
      <c r="BJ898" s="79" t="s">
        <v>17</v>
      </c>
      <c r="BK898" s="117">
        <f>ROUND($L$898*$K$898,2)</f>
        <v>0</v>
      </c>
    </row>
    <row r="899" spans="2:47" s="6" customFormat="1" ht="50.25" customHeight="1">
      <c r="B899" s="20"/>
      <c r="F899" s="272" t="s">
        <v>1086</v>
      </c>
      <c r="G899" s="228"/>
      <c r="H899" s="228"/>
      <c r="I899" s="228"/>
      <c r="J899" s="228"/>
      <c r="K899" s="228"/>
      <c r="L899" s="228"/>
      <c r="M899" s="228"/>
      <c r="N899" s="228"/>
      <c r="O899" s="228"/>
      <c r="P899" s="228"/>
      <c r="Q899" s="228"/>
      <c r="R899" s="228"/>
      <c r="S899" s="20"/>
      <c r="T899" s="44"/>
      <c r="AA899" s="45"/>
      <c r="AT899" s="6" t="s">
        <v>139</v>
      </c>
      <c r="AU899" s="6" t="s">
        <v>75</v>
      </c>
    </row>
    <row r="900" spans="2:47" s="6" customFormat="1" ht="156.75" customHeight="1">
      <c r="B900" s="20"/>
      <c r="F900" s="273" t="s">
        <v>1087</v>
      </c>
      <c r="G900" s="228"/>
      <c r="H900" s="228"/>
      <c r="I900" s="228"/>
      <c r="J900" s="228"/>
      <c r="K900" s="228"/>
      <c r="L900" s="228"/>
      <c r="M900" s="228"/>
      <c r="N900" s="228"/>
      <c r="O900" s="228"/>
      <c r="P900" s="228"/>
      <c r="Q900" s="228"/>
      <c r="R900" s="228"/>
      <c r="S900" s="20"/>
      <c r="T900" s="44"/>
      <c r="AA900" s="45"/>
      <c r="AT900" s="6" t="s">
        <v>141</v>
      </c>
      <c r="AU900" s="6" t="s">
        <v>75</v>
      </c>
    </row>
    <row r="901" spans="2:51" s="6" customFormat="1" ht="15.75" customHeight="1">
      <c r="B901" s="118"/>
      <c r="E901" s="119"/>
      <c r="F901" s="274" t="s">
        <v>1080</v>
      </c>
      <c r="G901" s="275"/>
      <c r="H901" s="275"/>
      <c r="I901" s="275"/>
      <c r="K901" s="119"/>
      <c r="N901" s="301"/>
      <c r="O901" s="301"/>
      <c r="P901" s="301"/>
      <c r="Q901" s="301"/>
      <c r="S901" s="118"/>
      <c r="T901" s="120"/>
      <c r="AA901" s="121"/>
      <c r="AT901" s="119" t="s">
        <v>143</v>
      </c>
      <c r="AU901" s="119" t="s">
        <v>75</v>
      </c>
      <c r="AV901" s="119" t="s">
        <v>17</v>
      </c>
      <c r="AW901" s="119" t="s">
        <v>99</v>
      </c>
      <c r="AX901" s="119" t="s">
        <v>66</v>
      </c>
      <c r="AY901" s="119" t="s">
        <v>131</v>
      </c>
    </row>
    <row r="902" spans="2:51" s="6" customFormat="1" ht="15.75" customHeight="1">
      <c r="B902" s="122"/>
      <c r="E902" s="123"/>
      <c r="F902" s="276" t="s">
        <v>1081</v>
      </c>
      <c r="G902" s="277"/>
      <c r="H902" s="277"/>
      <c r="I902" s="277"/>
      <c r="K902" s="124">
        <v>40</v>
      </c>
      <c r="N902" s="301"/>
      <c r="O902" s="301"/>
      <c r="P902" s="301"/>
      <c r="Q902" s="301"/>
      <c r="S902" s="122"/>
      <c r="T902" s="125"/>
      <c r="AA902" s="126"/>
      <c r="AT902" s="123" t="s">
        <v>143</v>
      </c>
      <c r="AU902" s="123" t="s">
        <v>75</v>
      </c>
      <c r="AV902" s="123" t="s">
        <v>75</v>
      </c>
      <c r="AW902" s="123" t="s">
        <v>99</v>
      </c>
      <c r="AX902" s="123" t="s">
        <v>66</v>
      </c>
      <c r="AY902" s="123" t="s">
        <v>131</v>
      </c>
    </row>
    <row r="903" spans="2:51" s="6" customFormat="1" ht="15.75" customHeight="1">
      <c r="B903" s="127"/>
      <c r="E903" s="128"/>
      <c r="F903" s="278" t="s">
        <v>146</v>
      </c>
      <c r="G903" s="279"/>
      <c r="H903" s="279"/>
      <c r="I903" s="279"/>
      <c r="K903" s="129">
        <v>40</v>
      </c>
      <c r="N903" s="301"/>
      <c r="O903" s="301"/>
      <c r="P903" s="301"/>
      <c r="Q903" s="301"/>
      <c r="S903" s="127"/>
      <c r="T903" s="130"/>
      <c r="AA903" s="131"/>
      <c r="AT903" s="128" t="s">
        <v>143</v>
      </c>
      <c r="AU903" s="128" t="s">
        <v>75</v>
      </c>
      <c r="AV903" s="128" t="s">
        <v>137</v>
      </c>
      <c r="AW903" s="128" t="s">
        <v>99</v>
      </c>
      <c r="AX903" s="128" t="s">
        <v>17</v>
      </c>
      <c r="AY903" s="128" t="s">
        <v>131</v>
      </c>
    </row>
    <row r="904" spans="2:51" s="6" customFormat="1" ht="15.75" customHeight="1">
      <c r="B904" s="122"/>
      <c r="F904" s="276" t="s">
        <v>1088</v>
      </c>
      <c r="G904" s="277"/>
      <c r="H904" s="277"/>
      <c r="I904" s="277"/>
      <c r="K904" s="124">
        <v>44</v>
      </c>
      <c r="N904" s="301"/>
      <c r="O904" s="301"/>
      <c r="P904" s="301"/>
      <c r="Q904" s="301"/>
      <c r="S904" s="122"/>
      <c r="T904" s="125"/>
      <c r="AA904" s="126"/>
      <c r="AT904" s="123" t="s">
        <v>143</v>
      </c>
      <c r="AU904" s="123" t="s">
        <v>75</v>
      </c>
      <c r="AV904" s="123" t="s">
        <v>75</v>
      </c>
      <c r="AW904" s="123" t="s">
        <v>66</v>
      </c>
      <c r="AX904" s="123" t="s">
        <v>17</v>
      </c>
      <c r="AY904" s="123" t="s">
        <v>131</v>
      </c>
    </row>
    <row r="905" spans="2:63" s="6" customFormat="1" ht="27" customHeight="1">
      <c r="B905" s="20"/>
      <c r="C905" s="108" t="s">
        <v>1089</v>
      </c>
      <c r="D905" s="108" t="s">
        <v>132</v>
      </c>
      <c r="E905" s="109" t="s">
        <v>1090</v>
      </c>
      <c r="F905" s="269" t="s">
        <v>1091</v>
      </c>
      <c r="G905" s="270"/>
      <c r="H905" s="270"/>
      <c r="I905" s="270"/>
      <c r="J905" s="111" t="s">
        <v>149</v>
      </c>
      <c r="K905" s="112">
        <v>41.5</v>
      </c>
      <c r="L905" s="271"/>
      <c r="M905" s="270"/>
      <c r="N905" s="299">
        <f>ROUND($L$905*$K$905,2)</f>
        <v>0</v>
      </c>
      <c r="O905" s="300"/>
      <c r="P905" s="300"/>
      <c r="Q905" s="300"/>
      <c r="R905" s="110" t="s">
        <v>136</v>
      </c>
      <c r="S905" s="20"/>
      <c r="T905" s="113"/>
      <c r="U905" s="114" t="s">
        <v>36</v>
      </c>
      <c r="X905" s="115">
        <v>0.00367</v>
      </c>
      <c r="Y905" s="115">
        <f>$X$905*$K$905</f>
        <v>0.152305</v>
      </c>
      <c r="Z905" s="115">
        <v>0</v>
      </c>
      <c r="AA905" s="116">
        <f>$Z$905*$K$905</f>
        <v>0</v>
      </c>
      <c r="AR905" s="79" t="s">
        <v>240</v>
      </c>
      <c r="AT905" s="79" t="s">
        <v>132</v>
      </c>
      <c r="AU905" s="79" t="s">
        <v>75</v>
      </c>
      <c r="AY905" s="6" t="s">
        <v>131</v>
      </c>
      <c r="BE905" s="117">
        <f>IF($U$905="základní",$N$905,0)</f>
        <v>0</v>
      </c>
      <c r="BF905" s="117">
        <f>IF($U$905="snížená",$N$905,0)</f>
        <v>0</v>
      </c>
      <c r="BG905" s="117">
        <f>IF($U$905="zákl. přenesená",$N$905,0)</f>
        <v>0</v>
      </c>
      <c r="BH905" s="117">
        <f>IF($U$905="sníž. přenesená",$N$905,0)</f>
        <v>0</v>
      </c>
      <c r="BI905" s="117">
        <f>IF($U$905="nulová",$N$905,0)</f>
        <v>0</v>
      </c>
      <c r="BJ905" s="79" t="s">
        <v>17</v>
      </c>
      <c r="BK905" s="117">
        <f>ROUND($L$905*$K$905,2)</f>
        <v>0</v>
      </c>
    </row>
    <row r="906" spans="2:47" s="6" customFormat="1" ht="16.5" customHeight="1">
      <c r="B906" s="20"/>
      <c r="F906" s="272" t="s">
        <v>1092</v>
      </c>
      <c r="G906" s="228"/>
      <c r="H906" s="228"/>
      <c r="I906" s="228"/>
      <c r="J906" s="228"/>
      <c r="K906" s="228"/>
      <c r="L906" s="228"/>
      <c r="M906" s="228"/>
      <c r="N906" s="228"/>
      <c r="O906" s="228"/>
      <c r="P906" s="228"/>
      <c r="Q906" s="228"/>
      <c r="R906" s="228"/>
      <c r="S906" s="20"/>
      <c r="T906" s="44"/>
      <c r="AA906" s="45"/>
      <c r="AT906" s="6" t="s">
        <v>139</v>
      </c>
      <c r="AU906" s="6" t="s">
        <v>75</v>
      </c>
    </row>
    <row r="907" spans="2:47" s="6" customFormat="1" ht="85.5" customHeight="1">
      <c r="B907" s="20"/>
      <c r="F907" s="273" t="s">
        <v>1093</v>
      </c>
      <c r="G907" s="228"/>
      <c r="H907" s="228"/>
      <c r="I907" s="228"/>
      <c r="J907" s="228"/>
      <c r="K907" s="228"/>
      <c r="L907" s="228"/>
      <c r="M907" s="228"/>
      <c r="N907" s="228"/>
      <c r="O907" s="228"/>
      <c r="P907" s="228"/>
      <c r="Q907" s="228"/>
      <c r="R907" s="228"/>
      <c r="S907" s="20"/>
      <c r="T907" s="44"/>
      <c r="AA907" s="45"/>
      <c r="AT907" s="6" t="s">
        <v>141</v>
      </c>
      <c r="AU907" s="6" t="s">
        <v>75</v>
      </c>
    </row>
    <row r="908" spans="2:51" s="6" customFormat="1" ht="15.75" customHeight="1">
      <c r="B908" s="118"/>
      <c r="E908" s="119"/>
      <c r="F908" s="274" t="s">
        <v>1080</v>
      </c>
      <c r="G908" s="275"/>
      <c r="H908" s="275"/>
      <c r="I908" s="275"/>
      <c r="K908" s="119"/>
      <c r="N908" s="301"/>
      <c r="O908" s="301"/>
      <c r="P908" s="301"/>
      <c r="Q908" s="301"/>
      <c r="S908" s="118"/>
      <c r="T908" s="120"/>
      <c r="AA908" s="121"/>
      <c r="AT908" s="119" t="s">
        <v>143</v>
      </c>
      <c r="AU908" s="119" t="s">
        <v>75</v>
      </c>
      <c r="AV908" s="119" t="s">
        <v>17</v>
      </c>
      <c r="AW908" s="119" t="s">
        <v>99</v>
      </c>
      <c r="AX908" s="119" t="s">
        <v>66</v>
      </c>
      <c r="AY908" s="119" t="s">
        <v>131</v>
      </c>
    </row>
    <row r="909" spans="2:51" s="6" customFormat="1" ht="15.75" customHeight="1">
      <c r="B909" s="122"/>
      <c r="E909" s="123"/>
      <c r="F909" s="276" t="s">
        <v>287</v>
      </c>
      <c r="G909" s="277"/>
      <c r="H909" s="277"/>
      <c r="I909" s="277"/>
      <c r="K909" s="124">
        <v>41.5</v>
      </c>
      <c r="N909" s="301"/>
      <c r="O909" s="301"/>
      <c r="P909" s="301"/>
      <c r="Q909" s="301"/>
      <c r="S909" s="122"/>
      <c r="T909" s="125"/>
      <c r="AA909" s="126"/>
      <c r="AT909" s="123" t="s">
        <v>143</v>
      </c>
      <c r="AU909" s="123" t="s">
        <v>75</v>
      </c>
      <c r="AV909" s="123" t="s">
        <v>75</v>
      </c>
      <c r="AW909" s="123" t="s">
        <v>99</v>
      </c>
      <c r="AX909" s="123" t="s">
        <v>66</v>
      </c>
      <c r="AY909" s="123" t="s">
        <v>131</v>
      </c>
    </row>
    <row r="910" spans="2:51" s="6" customFormat="1" ht="15.75" customHeight="1">
      <c r="B910" s="127"/>
      <c r="E910" s="128"/>
      <c r="F910" s="278" t="s">
        <v>146</v>
      </c>
      <c r="G910" s="279"/>
      <c r="H910" s="279"/>
      <c r="I910" s="279"/>
      <c r="K910" s="129">
        <v>41.5</v>
      </c>
      <c r="N910" s="301"/>
      <c r="O910" s="301"/>
      <c r="P910" s="301"/>
      <c r="Q910" s="301"/>
      <c r="S910" s="127"/>
      <c r="T910" s="130"/>
      <c r="AA910" s="131"/>
      <c r="AT910" s="128" t="s">
        <v>143</v>
      </c>
      <c r="AU910" s="128" t="s">
        <v>75</v>
      </c>
      <c r="AV910" s="128" t="s">
        <v>137</v>
      </c>
      <c r="AW910" s="128" t="s">
        <v>99</v>
      </c>
      <c r="AX910" s="128" t="s">
        <v>17</v>
      </c>
      <c r="AY910" s="128" t="s">
        <v>131</v>
      </c>
    </row>
    <row r="911" spans="2:63" s="6" customFormat="1" ht="39" customHeight="1">
      <c r="B911" s="20"/>
      <c r="C911" s="133" t="s">
        <v>1094</v>
      </c>
      <c r="D911" s="133" t="s">
        <v>1083</v>
      </c>
      <c r="E911" s="134" t="s">
        <v>1095</v>
      </c>
      <c r="F911" s="282" t="s">
        <v>1096</v>
      </c>
      <c r="G911" s="283"/>
      <c r="H911" s="283"/>
      <c r="I911" s="283"/>
      <c r="J911" s="135" t="s">
        <v>149</v>
      </c>
      <c r="K911" s="136">
        <v>45.65</v>
      </c>
      <c r="L911" s="284"/>
      <c r="M911" s="283"/>
      <c r="N911" s="318">
        <f>ROUND($L$911*$K$911,2)</f>
        <v>0</v>
      </c>
      <c r="O911" s="300"/>
      <c r="P911" s="300"/>
      <c r="Q911" s="300"/>
      <c r="R911" s="110"/>
      <c r="S911" s="20"/>
      <c r="T911" s="113"/>
      <c r="U911" s="114" t="s">
        <v>36</v>
      </c>
      <c r="X911" s="115">
        <v>0.0182</v>
      </c>
      <c r="Y911" s="115">
        <f>$X$911*$K$911</f>
        <v>0.8308300000000001</v>
      </c>
      <c r="Z911" s="115">
        <v>0</v>
      </c>
      <c r="AA911" s="116">
        <f>$Z$911*$K$911</f>
        <v>0</v>
      </c>
      <c r="AR911" s="79" t="s">
        <v>343</v>
      </c>
      <c r="AT911" s="79" t="s">
        <v>1083</v>
      </c>
      <c r="AU911" s="79" t="s">
        <v>75</v>
      </c>
      <c r="AY911" s="6" t="s">
        <v>131</v>
      </c>
      <c r="BE911" s="117">
        <f>IF($U$911="základní",$N$911,0)</f>
        <v>0</v>
      </c>
      <c r="BF911" s="117">
        <f>IF($U$911="snížená",$N$911,0)</f>
        <v>0</v>
      </c>
      <c r="BG911" s="117">
        <f>IF($U$911="zákl. přenesená",$N$911,0)</f>
        <v>0</v>
      </c>
      <c r="BH911" s="117">
        <f>IF($U$911="sníž. přenesená",$N$911,0)</f>
        <v>0</v>
      </c>
      <c r="BI911" s="117">
        <f>IF($U$911="nulová",$N$911,0)</f>
        <v>0</v>
      </c>
      <c r="BJ911" s="79" t="s">
        <v>17</v>
      </c>
      <c r="BK911" s="117">
        <f>ROUND($L$911*$K$911,2)</f>
        <v>0</v>
      </c>
    </row>
    <row r="912" spans="2:47" s="6" customFormat="1" ht="16.5" customHeight="1">
      <c r="B912" s="20"/>
      <c r="F912" s="272" t="s">
        <v>1096</v>
      </c>
      <c r="G912" s="228"/>
      <c r="H912" s="228"/>
      <c r="I912" s="228"/>
      <c r="J912" s="228"/>
      <c r="K912" s="228"/>
      <c r="L912" s="228"/>
      <c r="M912" s="228"/>
      <c r="N912" s="228"/>
      <c r="O912" s="228"/>
      <c r="P912" s="228"/>
      <c r="Q912" s="228"/>
      <c r="R912" s="228"/>
      <c r="S912" s="20"/>
      <c r="T912" s="44"/>
      <c r="AA912" s="45"/>
      <c r="AT912" s="6" t="s">
        <v>139</v>
      </c>
      <c r="AU912" s="6" t="s">
        <v>75</v>
      </c>
    </row>
    <row r="913" spans="2:47" s="6" customFormat="1" ht="239.25" customHeight="1">
      <c r="B913" s="20"/>
      <c r="F913" s="273" t="s">
        <v>1097</v>
      </c>
      <c r="G913" s="228"/>
      <c r="H913" s="228"/>
      <c r="I913" s="228"/>
      <c r="J913" s="228"/>
      <c r="K913" s="228"/>
      <c r="L913" s="228"/>
      <c r="M913" s="228"/>
      <c r="N913" s="228"/>
      <c r="O913" s="228"/>
      <c r="P913" s="228"/>
      <c r="Q913" s="228"/>
      <c r="R913" s="228"/>
      <c r="S913" s="20"/>
      <c r="T913" s="44"/>
      <c r="AA913" s="45"/>
      <c r="AT913" s="6" t="s">
        <v>141</v>
      </c>
      <c r="AU913" s="6" t="s">
        <v>75</v>
      </c>
    </row>
    <row r="914" spans="2:51" s="6" customFormat="1" ht="15.75" customHeight="1">
      <c r="B914" s="118"/>
      <c r="E914" s="119"/>
      <c r="F914" s="274" t="s">
        <v>1080</v>
      </c>
      <c r="G914" s="275"/>
      <c r="H914" s="275"/>
      <c r="I914" s="275"/>
      <c r="K914" s="119"/>
      <c r="N914" s="301"/>
      <c r="O914" s="301"/>
      <c r="P914" s="301"/>
      <c r="Q914" s="301"/>
      <c r="S914" s="118"/>
      <c r="T914" s="120"/>
      <c r="AA914" s="121"/>
      <c r="AT914" s="119" t="s">
        <v>143</v>
      </c>
      <c r="AU914" s="119" t="s">
        <v>75</v>
      </c>
      <c r="AV914" s="119" t="s">
        <v>17</v>
      </c>
      <c r="AW914" s="119" t="s">
        <v>99</v>
      </c>
      <c r="AX914" s="119" t="s">
        <v>66</v>
      </c>
      <c r="AY914" s="119" t="s">
        <v>131</v>
      </c>
    </row>
    <row r="915" spans="2:51" s="6" customFormat="1" ht="15.75" customHeight="1">
      <c r="B915" s="122"/>
      <c r="E915" s="123"/>
      <c r="F915" s="276" t="s">
        <v>287</v>
      </c>
      <c r="G915" s="277"/>
      <c r="H915" s="277"/>
      <c r="I915" s="277"/>
      <c r="K915" s="124">
        <v>41.5</v>
      </c>
      <c r="N915" s="301"/>
      <c r="O915" s="301"/>
      <c r="P915" s="301"/>
      <c r="Q915" s="301"/>
      <c r="S915" s="122"/>
      <c r="T915" s="125"/>
      <c r="AA915" s="126"/>
      <c r="AT915" s="123" t="s">
        <v>143</v>
      </c>
      <c r="AU915" s="123" t="s">
        <v>75</v>
      </c>
      <c r="AV915" s="123" t="s">
        <v>75</v>
      </c>
      <c r="AW915" s="123" t="s">
        <v>99</v>
      </c>
      <c r="AX915" s="123" t="s">
        <v>66</v>
      </c>
      <c r="AY915" s="123" t="s">
        <v>131</v>
      </c>
    </row>
    <row r="916" spans="2:51" s="6" customFormat="1" ht="15.75" customHeight="1">
      <c r="B916" s="127"/>
      <c r="E916" s="128"/>
      <c r="F916" s="278" t="s">
        <v>146</v>
      </c>
      <c r="G916" s="279"/>
      <c r="H916" s="279"/>
      <c r="I916" s="279"/>
      <c r="K916" s="129">
        <v>41.5</v>
      </c>
      <c r="N916" s="301"/>
      <c r="O916" s="301"/>
      <c r="P916" s="301"/>
      <c r="Q916" s="301"/>
      <c r="S916" s="127"/>
      <c r="T916" s="130"/>
      <c r="AA916" s="131"/>
      <c r="AT916" s="128" t="s">
        <v>143</v>
      </c>
      <c r="AU916" s="128" t="s">
        <v>75</v>
      </c>
      <c r="AV916" s="128" t="s">
        <v>137</v>
      </c>
      <c r="AW916" s="128" t="s">
        <v>99</v>
      </c>
      <c r="AX916" s="128" t="s">
        <v>17</v>
      </c>
      <c r="AY916" s="128" t="s">
        <v>131</v>
      </c>
    </row>
    <row r="917" spans="2:51" s="6" customFormat="1" ht="15.75" customHeight="1">
      <c r="B917" s="122"/>
      <c r="F917" s="276" t="s">
        <v>1098</v>
      </c>
      <c r="G917" s="277"/>
      <c r="H917" s="277"/>
      <c r="I917" s="277"/>
      <c r="K917" s="124">
        <v>45.65</v>
      </c>
      <c r="N917" s="301"/>
      <c r="O917" s="301"/>
      <c r="P917" s="301"/>
      <c r="Q917" s="301"/>
      <c r="S917" s="122"/>
      <c r="T917" s="125"/>
      <c r="AA917" s="126"/>
      <c r="AT917" s="123" t="s">
        <v>143</v>
      </c>
      <c r="AU917" s="123" t="s">
        <v>75</v>
      </c>
      <c r="AV917" s="123" t="s">
        <v>75</v>
      </c>
      <c r="AW917" s="123" t="s">
        <v>66</v>
      </c>
      <c r="AX917" s="123" t="s">
        <v>17</v>
      </c>
      <c r="AY917" s="123" t="s">
        <v>131</v>
      </c>
    </row>
    <row r="918" spans="2:63" s="6" customFormat="1" ht="27" customHeight="1">
      <c r="B918" s="20"/>
      <c r="C918" s="108" t="s">
        <v>1099</v>
      </c>
      <c r="D918" s="108" t="s">
        <v>132</v>
      </c>
      <c r="E918" s="109" t="s">
        <v>1100</v>
      </c>
      <c r="F918" s="269" t="s">
        <v>1101</v>
      </c>
      <c r="G918" s="270"/>
      <c r="H918" s="270"/>
      <c r="I918" s="270"/>
      <c r="J918" s="111" t="s">
        <v>631</v>
      </c>
      <c r="K918" s="132">
        <v>338.625</v>
      </c>
      <c r="L918" s="271"/>
      <c r="M918" s="270"/>
      <c r="N918" s="299">
        <f>ROUND($L$918*$K$918,2)</f>
        <v>0</v>
      </c>
      <c r="O918" s="300"/>
      <c r="P918" s="300"/>
      <c r="Q918" s="300"/>
      <c r="R918" s="110" t="s">
        <v>136</v>
      </c>
      <c r="S918" s="20"/>
      <c r="T918" s="113"/>
      <c r="U918" s="114" t="s">
        <v>36</v>
      </c>
      <c r="X918" s="115">
        <v>0</v>
      </c>
      <c r="Y918" s="115">
        <f>$X$918*$K$918</f>
        <v>0</v>
      </c>
      <c r="Z918" s="115">
        <v>0</v>
      </c>
      <c r="AA918" s="116">
        <f>$Z$918*$K$918</f>
        <v>0</v>
      </c>
      <c r="AR918" s="79" t="s">
        <v>240</v>
      </c>
      <c r="AT918" s="79" t="s">
        <v>132</v>
      </c>
      <c r="AU918" s="79" t="s">
        <v>75</v>
      </c>
      <c r="AY918" s="6" t="s">
        <v>131</v>
      </c>
      <c r="BE918" s="117">
        <f>IF($U$918="základní",$N$918,0)</f>
        <v>0</v>
      </c>
      <c r="BF918" s="117">
        <f>IF($U$918="snížená",$N$918,0)</f>
        <v>0</v>
      </c>
      <c r="BG918" s="117">
        <f>IF($U$918="zákl. přenesená",$N$918,0)</f>
        <v>0</v>
      </c>
      <c r="BH918" s="117">
        <f>IF($U$918="sníž. přenesená",$N$918,0)</f>
        <v>0</v>
      </c>
      <c r="BI918" s="117">
        <f>IF($U$918="nulová",$N$918,0)</f>
        <v>0</v>
      </c>
      <c r="BJ918" s="79" t="s">
        <v>17</v>
      </c>
      <c r="BK918" s="117">
        <f>ROUND($L$918*$K$918,2)</f>
        <v>0</v>
      </c>
    </row>
    <row r="919" spans="2:47" s="6" customFormat="1" ht="16.5" customHeight="1">
      <c r="B919" s="20"/>
      <c r="F919" s="272" t="s">
        <v>1102</v>
      </c>
      <c r="G919" s="228"/>
      <c r="H919" s="228"/>
      <c r="I919" s="228"/>
      <c r="J919" s="228"/>
      <c r="K919" s="228"/>
      <c r="L919" s="228"/>
      <c r="M919" s="228"/>
      <c r="N919" s="228"/>
      <c r="O919" s="228"/>
      <c r="P919" s="228"/>
      <c r="Q919" s="228"/>
      <c r="R919" s="228"/>
      <c r="S919" s="20"/>
      <c r="T919" s="44"/>
      <c r="AA919" s="45"/>
      <c r="AT919" s="6" t="s">
        <v>139</v>
      </c>
      <c r="AU919" s="6" t="s">
        <v>75</v>
      </c>
    </row>
    <row r="920" spans="2:63" s="6" customFormat="1" ht="27" customHeight="1">
      <c r="B920" s="20"/>
      <c r="C920" s="108" t="s">
        <v>1103</v>
      </c>
      <c r="D920" s="108" t="s">
        <v>132</v>
      </c>
      <c r="E920" s="109" t="s">
        <v>1104</v>
      </c>
      <c r="F920" s="269" t="s">
        <v>1105</v>
      </c>
      <c r="G920" s="270"/>
      <c r="H920" s="270"/>
      <c r="I920" s="270"/>
      <c r="J920" s="111" t="s">
        <v>631</v>
      </c>
      <c r="K920" s="132">
        <v>338.625</v>
      </c>
      <c r="L920" s="271"/>
      <c r="M920" s="270"/>
      <c r="N920" s="299">
        <f>ROUND($L$920*$K$920,2)</f>
        <v>0</v>
      </c>
      <c r="O920" s="300"/>
      <c r="P920" s="300"/>
      <c r="Q920" s="300"/>
      <c r="R920" s="110" t="s">
        <v>136</v>
      </c>
      <c r="S920" s="20"/>
      <c r="T920" s="113"/>
      <c r="U920" s="114" t="s">
        <v>36</v>
      </c>
      <c r="X920" s="115">
        <v>0</v>
      </c>
      <c r="Y920" s="115">
        <f>$X$920*$K$920</f>
        <v>0</v>
      </c>
      <c r="Z920" s="115">
        <v>0</v>
      </c>
      <c r="AA920" s="116">
        <f>$Z$920*$K$920</f>
        <v>0</v>
      </c>
      <c r="AR920" s="79" t="s">
        <v>240</v>
      </c>
      <c r="AT920" s="79" t="s">
        <v>132</v>
      </c>
      <c r="AU920" s="79" t="s">
        <v>75</v>
      </c>
      <c r="AY920" s="6" t="s">
        <v>131</v>
      </c>
      <c r="BE920" s="117">
        <f>IF($U$920="základní",$N$920,0)</f>
        <v>0</v>
      </c>
      <c r="BF920" s="117">
        <f>IF($U$920="snížená",$N$920,0)</f>
        <v>0</v>
      </c>
      <c r="BG920" s="117">
        <f>IF($U$920="zákl. přenesená",$N$920,0)</f>
        <v>0</v>
      </c>
      <c r="BH920" s="117">
        <f>IF($U$920="sníž. přenesená",$N$920,0)</f>
        <v>0</v>
      </c>
      <c r="BI920" s="117">
        <f>IF($U$920="nulová",$N$920,0)</f>
        <v>0</v>
      </c>
      <c r="BJ920" s="79" t="s">
        <v>17</v>
      </c>
      <c r="BK920" s="117">
        <f>ROUND($L$920*$K$920,2)</f>
        <v>0</v>
      </c>
    </row>
    <row r="921" spans="2:47" s="6" customFormat="1" ht="27" customHeight="1">
      <c r="B921" s="20"/>
      <c r="F921" s="272" t="s">
        <v>1106</v>
      </c>
      <c r="G921" s="228"/>
      <c r="H921" s="228"/>
      <c r="I921" s="228"/>
      <c r="J921" s="228"/>
      <c r="K921" s="228"/>
      <c r="L921" s="228"/>
      <c r="M921" s="228"/>
      <c r="N921" s="228"/>
      <c r="O921" s="228"/>
      <c r="P921" s="228"/>
      <c r="Q921" s="228"/>
      <c r="R921" s="228"/>
      <c r="S921" s="20"/>
      <c r="T921" s="44"/>
      <c r="AA921" s="45"/>
      <c r="AT921" s="6" t="s">
        <v>139</v>
      </c>
      <c r="AU921" s="6" t="s">
        <v>75</v>
      </c>
    </row>
    <row r="922" spans="2:63" s="99" customFormat="1" ht="30.75" customHeight="1">
      <c r="B922" s="100"/>
      <c r="D922" s="107" t="s">
        <v>115</v>
      </c>
      <c r="N922" s="298">
        <f>$BK$922</f>
        <v>0</v>
      </c>
      <c r="O922" s="297"/>
      <c r="P922" s="297"/>
      <c r="Q922" s="297"/>
      <c r="S922" s="100"/>
      <c r="T922" s="103"/>
      <c r="W922" s="104">
        <f>SUM($W$923:$W$926)</f>
        <v>0</v>
      </c>
      <c r="Y922" s="104">
        <f>SUM($Y$923:$Y$926)</f>
        <v>0.00364</v>
      </c>
      <c r="AA922" s="105">
        <f>SUM($AA$923:$AA$926)</f>
        <v>0</v>
      </c>
      <c r="AR922" s="102" t="s">
        <v>75</v>
      </c>
      <c r="AT922" s="102" t="s">
        <v>65</v>
      </c>
      <c r="AU922" s="102" t="s">
        <v>17</v>
      </c>
      <c r="AY922" s="102" t="s">
        <v>131</v>
      </c>
      <c r="BK922" s="106">
        <f>SUM($BK$923:$BK$926)</f>
        <v>0</v>
      </c>
    </row>
    <row r="923" spans="2:63" s="6" customFormat="1" ht="39" customHeight="1">
      <c r="B923" s="20"/>
      <c r="C923" s="108" t="s">
        <v>1107</v>
      </c>
      <c r="D923" s="108" t="s">
        <v>132</v>
      </c>
      <c r="E923" s="109" t="s">
        <v>1108</v>
      </c>
      <c r="F923" s="269" t="s">
        <v>1109</v>
      </c>
      <c r="G923" s="270"/>
      <c r="H923" s="270"/>
      <c r="I923" s="270"/>
      <c r="J923" s="111" t="s">
        <v>325</v>
      </c>
      <c r="K923" s="112">
        <v>4</v>
      </c>
      <c r="L923" s="271"/>
      <c r="M923" s="270"/>
      <c r="N923" s="299">
        <f>ROUND($L$923*$K$923,2)</f>
        <v>0</v>
      </c>
      <c r="O923" s="300"/>
      <c r="P923" s="300"/>
      <c r="Q923" s="300"/>
      <c r="R923" s="110"/>
      <c r="S923" s="20"/>
      <c r="T923" s="113"/>
      <c r="U923" s="114" t="s">
        <v>36</v>
      </c>
      <c r="X923" s="115">
        <v>0.00091</v>
      </c>
      <c r="Y923" s="115">
        <f>$X$923*$K$923</f>
        <v>0.00364</v>
      </c>
      <c r="Z923" s="115">
        <v>0</v>
      </c>
      <c r="AA923" s="116">
        <f>$Z$923*$K$923</f>
        <v>0</v>
      </c>
      <c r="AR923" s="79" t="s">
        <v>240</v>
      </c>
      <c r="AT923" s="79" t="s">
        <v>132</v>
      </c>
      <c r="AU923" s="79" t="s">
        <v>75</v>
      </c>
      <c r="AY923" s="6" t="s">
        <v>131</v>
      </c>
      <c r="BE923" s="117">
        <f>IF($U$923="základní",$N$923,0)</f>
        <v>0</v>
      </c>
      <c r="BF923" s="117">
        <f>IF($U$923="snížená",$N$923,0)</f>
        <v>0</v>
      </c>
      <c r="BG923" s="117">
        <f>IF($U$923="zákl. přenesená",$N$923,0)</f>
        <v>0</v>
      </c>
      <c r="BH923" s="117">
        <f>IF($U$923="sníž. přenesená",$N$923,0)</f>
        <v>0</v>
      </c>
      <c r="BI923" s="117">
        <f>IF($U$923="nulová",$N$923,0)</f>
        <v>0</v>
      </c>
      <c r="BJ923" s="79" t="s">
        <v>17</v>
      </c>
      <c r="BK923" s="117">
        <f>ROUND($L$923*$K$923,2)</f>
        <v>0</v>
      </c>
    </row>
    <row r="924" spans="2:47" s="6" customFormat="1" ht="16.5" customHeight="1">
      <c r="B924" s="20"/>
      <c r="F924" s="272" t="s">
        <v>1109</v>
      </c>
      <c r="G924" s="228"/>
      <c r="H924" s="228"/>
      <c r="I924" s="228"/>
      <c r="J924" s="228"/>
      <c r="K924" s="228"/>
      <c r="L924" s="228"/>
      <c r="M924" s="228"/>
      <c r="N924" s="228"/>
      <c r="O924" s="228"/>
      <c r="P924" s="228"/>
      <c r="Q924" s="228"/>
      <c r="R924" s="228"/>
      <c r="S924" s="20"/>
      <c r="T924" s="44"/>
      <c r="AA924" s="45"/>
      <c r="AT924" s="6" t="s">
        <v>139</v>
      </c>
      <c r="AU924" s="6" t="s">
        <v>75</v>
      </c>
    </row>
    <row r="925" spans="2:47" s="6" customFormat="1" ht="109.5" customHeight="1">
      <c r="B925" s="20"/>
      <c r="F925" s="273" t="s">
        <v>1110</v>
      </c>
      <c r="G925" s="228"/>
      <c r="H925" s="228"/>
      <c r="I925" s="228"/>
      <c r="J925" s="228"/>
      <c r="K925" s="228"/>
      <c r="L925" s="228"/>
      <c r="M925" s="228"/>
      <c r="N925" s="228"/>
      <c r="O925" s="228"/>
      <c r="P925" s="228"/>
      <c r="Q925" s="228"/>
      <c r="R925" s="228"/>
      <c r="S925" s="20"/>
      <c r="T925" s="44"/>
      <c r="AA925" s="45"/>
      <c r="AT925" s="6" t="s">
        <v>141</v>
      </c>
      <c r="AU925" s="6" t="s">
        <v>75</v>
      </c>
    </row>
    <row r="926" spans="2:51" s="6" customFormat="1" ht="15.75" customHeight="1">
      <c r="B926" s="122"/>
      <c r="E926" s="123"/>
      <c r="F926" s="276" t="s">
        <v>1111</v>
      </c>
      <c r="G926" s="277"/>
      <c r="H926" s="277"/>
      <c r="I926" s="277"/>
      <c r="K926" s="124">
        <v>4</v>
      </c>
      <c r="N926" s="301"/>
      <c r="O926" s="301"/>
      <c r="P926" s="301"/>
      <c r="Q926" s="301"/>
      <c r="S926" s="122"/>
      <c r="T926" s="137"/>
      <c r="U926" s="138"/>
      <c r="V926" s="138"/>
      <c r="W926" s="138"/>
      <c r="X926" s="138"/>
      <c r="Y926" s="138"/>
      <c r="Z926" s="138"/>
      <c r="AA926" s="139"/>
      <c r="AT926" s="123" t="s">
        <v>143</v>
      </c>
      <c r="AU926" s="123" t="s">
        <v>75</v>
      </c>
      <c r="AV926" s="123" t="s">
        <v>75</v>
      </c>
      <c r="AW926" s="123" t="s">
        <v>99</v>
      </c>
      <c r="AX926" s="123" t="s">
        <v>17</v>
      </c>
      <c r="AY926" s="123" t="s">
        <v>131</v>
      </c>
    </row>
    <row r="927" spans="2:46" s="6" customFormat="1" ht="7.5" customHeight="1">
      <c r="B927" s="34"/>
      <c r="C927" s="35"/>
      <c r="D927" s="35"/>
      <c r="E927" s="35"/>
      <c r="F927" s="35"/>
      <c r="G927" s="35"/>
      <c r="H927" s="35"/>
      <c r="I927" s="35"/>
      <c r="J927" s="35"/>
      <c r="K927" s="35"/>
      <c r="L927" s="35"/>
      <c r="M927" s="35"/>
      <c r="N927" s="311"/>
      <c r="O927" s="311"/>
      <c r="P927" s="311"/>
      <c r="Q927" s="311"/>
      <c r="R927" s="35"/>
      <c r="S927" s="20"/>
      <c r="AT927" s="2"/>
    </row>
  </sheetData>
  <sheetProtection/>
  <mergeCells count="1238">
    <mergeCell ref="H1:K1"/>
    <mergeCell ref="S2:AC2"/>
    <mergeCell ref="N542:Q542"/>
    <mergeCell ref="N708:Q708"/>
    <mergeCell ref="N748:Q748"/>
    <mergeCell ref="N779:Q779"/>
    <mergeCell ref="N401:Q401"/>
    <mergeCell ref="N439:Q439"/>
    <mergeCell ref="F775:R775"/>
    <mergeCell ref="F776:I776"/>
    <mergeCell ref="F924:R924"/>
    <mergeCell ref="F925:R925"/>
    <mergeCell ref="F926:I926"/>
    <mergeCell ref="N88:Q88"/>
    <mergeCell ref="N89:Q89"/>
    <mergeCell ref="N90:Q90"/>
    <mergeCell ref="N111:Q111"/>
    <mergeCell ref="N223:Q223"/>
    <mergeCell ref="F919:R919"/>
    <mergeCell ref="F920:I920"/>
    <mergeCell ref="L920:M920"/>
    <mergeCell ref="N920:Q920"/>
    <mergeCell ref="F921:R921"/>
    <mergeCell ref="F923:I923"/>
    <mergeCell ref="L923:M923"/>
    <mergeCell ref="N923:Q923"/>
    <mergeCell ref="N922:Q922"/>
    <mergeCell ref="F913:R913"/>
    <mergeCell ref="F914:I914"/>
    <mergeCell ref="F915:I915"/>
    <mergeCell ref="F916:I916"/>
    <mergeCell ref="F917:I917"/>
    <mergeCell ref="F918:I918"/>
    <mergeCell ref="L918:M918"/>
    <mergeCell ref="N918:Q918"/>
    <mergeCell ref="F909:I909"/>
    <mergeCell ref="F910:I910"/>
    <mergeCell ref="F911:I911"/>
    <mergeCell ref="L911:M911"/>
    <mergeCell ref="N911:Q911"/>
    <mergeCell ref="F912:R912"/>
    <mergeCell ref="F905:I905"/>
    <mergeCell ref="L905:M905"/>
    <mergeCell ref="N905:Q905"/>
    <mergeCell ref="F906:R906"/>
    <mergeCell ref="F907:R907"/>
    <mergeCell ref="F908:I908"/>
    <mergeCell ref="F899:R899"/>
    <mergeCell ref="F900:R900"/>
    <mergeCell ref="F901:I901"/>
    <mergeCell ref="F902:I902"/>
    <mergeCell ref="F903:I903"/>
    <mergeCell ref="F904:I904"/>
    <mergeCell ref="F895:I895"/>
    <mergeCell ref="F896:I896"/>
    <mergeCell ref="F897:I897"/>
    <mergeCell ref="F898:I898"/>
    <mergeCell ref="L898:M898"/>
    <mergeCell ref="N898:Q898"/>
    <mergeCell ref="F890:R890"/>
    <mergeCell ref="F892:I892"/>
    <mergeCell ref="L892:M892"/>
    <mergeCell ref="N892:Q892"/>
    <mergeCell ref="F893:R893"/>
    <mergeCell ref="F894:R894"/>
    <mergeCell ref="N891:Q891"/>
    <mergeCell ref="F886:R886"/>
    <mergeCell ref="F887:I887"/>
    <mergeCell ref="L887:M887"/>
    <mergeCell ref="N887:Q887"/>
    <mergeCell ref="F888:R888"/>
    <mergeCell ref="F889:I889"/>
    <mergeCell ref="L889:M889"/>
    <mergeCell ref="N889:Q889"/>
    <mergeCell ref="F882:R882"/>
    <mergeCell ref="F883:R883"/>
    <mergeCell ref="F884:I884"/>
    <mergeCell ref="L884:M884"/>
    <mergeCell ref="N884:Q884"/>
    <mergeCell ref="F885:R885"/>
    <mergeCell ref="F879:I879"/>
    <mergeCell ref="L879:M879"/>
    <mergeCell ref="N879:Q879"/>
    <mergeCell ref="F880:R880"/>
    <mergeCell ref="F881:I881"/>
    <mergeCell ref="L881:M881"/>
    <mergeCell ref="N881:Q881"/>
    <mergeCell ref="F875:R875"/>
    <mergeCell ref="F876:R876"/>
    <mergeCell ref="F877:I877"/>
    <mergeCell ref="L877:M877"/>
    <mergeCell ref="N877:Q877"/>
    <mergeCell ref="F878:R878"/>
    <mergeCell ref="F870:R870"/>
    <mergeCell ref="F871:I871"/>
    <mergeCell ref="L871:M871"/>
    <mergeCell ref="N871:Q871"/>
    <mergeCell ref="F872:R872"/>
    <mergeCell ref="F874:I874"/>
    <mergeCell ref="L874:M874"/>
    <mergeCell ref="N874:Q874"/>
    <mergeCell ref="N873:Q873"/>
    <mergeCell ref="F866:R866"/>
    <mergeCell ref="F867:I867"/>
    <mergeCell ref="L867:M867"/>
    <mergeCell ref="N867:Q867"/>
    <mergeCell ref="F868:R868"/>
    <mergeCell ref="F869:I869"/>
    <mergeCell ref="L869:M869"/>
    <mergeCell ref="N869:Q869"/>
    <mergeCell ref="F862:R862"/>
    <mergeCell ref="F863:I863"/>
    <mergeCell ref="L863:M863"/>
    <mergeCell ref="N863:Q863"/>
    <mergeCell ref="F864:R864"/>
    <mergeCell ref="F865:I865"/>
    <mergeCell ref="L865:M865"/>
    <mergeCell ref="N865:Q865"/>
    <mergeCell ref="F858:R858"/>
    <mergeCell ref="F859:I859"/>
    <mergeCell ref="L859:M859"/>
    <mergeCell ref="N859:Q859"/>
    <mergeCell ref="F860:R860"/>
    <mergeCell ref="F861:I861"/>
    <mergeCell ref="L861:M861"/>
    <mergeCell ref="N861:Q861"/>
    <mergeCell ref="F853:R853"/>
    <mergeCell ref="F855:I855"/>
    <mergeCell ref="L855:M855"/>
    <mergeCell ref="N855:Q855"/>
    <mergeCell ref="F856:R856"/>
    <mergeCell ref="F857:I857"/>
    <mergeCell ref="L857:M857"/>
    <mergeCell ref="N857:Q857"/>
    <mergeCell ref="N854:Q854"/>
    <mergeCell ref="F850:I850"/>
    <mergeCell ref="L850:M850"/>
    <mergeCell ref="N850:Q850"/>
    <mergeCell ref="F851:R851"/>
    <mergeCell ref="F852:I852"/>
    <mergeCell ref="L852:M852"/>
    <mergeCell ref="N852:Q852"/>
    <mergeCell ref="F846:R846"/>
    <mergeCell ref="F847:I847"/>
    <mergeCell ref="L847:M847"/>
    <mergeCell ref="N847:Q847"/>
    <mergeCell ref="F848:R848"/>
    <mergeCell ref="F849:R849"/>
    <mergeCell ref="F842:R842"/>
    <mergeCell ref="F843:R843"/>
    <mergeCell ref="F844:I844"/>
    <mergeCell ref="L844:M844"/>
    <mergeCell ref="N844:Q844"/>
    <mergeCell ref="F845:R845"/>
    <mergeCell ref="F838:R838"/>
    <mergeCell ref="F839:I839"/>
    <mergeCell ref="L839:M839"/>
    <mergeCell ref="N839:Q839"/>
    <mergeCell ref="F840:R840"/>
    <mergeCell ref="F841:I841"/>
    <mergeCell ref="L841:M841"/>
    <mergeCell ref="N841:Q841"/>
    <mergeCell ref="F834:R834"/>
    <mergeCell ref="F835:I835"/>
    <mergeCell ref="L835:M835"/>
    <mergeCell ref="N835:Q835"/>
    <mergeCell ref="F836:R836"/>
    <mergeCell ref="F837:I837"/>
    <mergeCell ref="L837:M837"/>
    <mergeCell ref="N837:Q837"/>
    <mergeCell ref="F830:R830"/>
    <mergeCell ref="F831:I831"/>
    <mergeCell ref="L831:M831"/>
    <mergeCell ref="N831:Q831"/>
    <mergeCell ref="F832:R832"/>
    <mergeCell ref="F833:I833"/>
    <mergeCell ref="L833:M833"/>
    <mergeCell ref="N833:Q833"/>
    <mergeCell ref="F826:R826"/>
    <mergeCell ref="F827:I827"/>
    <mergeCell ref="L827:M827"/>
    <mergeCell ref="N827:Q827"/>
    <mergeCell ref="F828:R828"/>
    <mergeCell ref="F829:I829"/>
    <mergeCell ref="L829:M829"/>
    <mergeCell ref="N829:Q829"/>
    <mergeCell ref="F823:I823"/>
    <mergeCell ref="L823:M823"/>
    <mergeCell ref="N823:Q823"/>
    <mergeCell ref="F824:R824"/>
    <mergeCell ref="F825:I825"/>
    <mergeCell ref="L825:M825"/>
    <mergeCell ref="N825:Q825"/>
    <mergeCell ref="F817:R817"/>
    <mergeCell ref="F818:R818"/>
    <mergeCell ref="F819:I819"/>
    <mergeCell ref="F820:I820"/>
    <mergeCell ref="F821:I821"/>
    <mergeCell ref="F822:I822"/>
    <mergeCell ref="F812:R812"/>
    <mergeCell ref="F813:I813"/>
    <mergeCell ref="L813:M813"/>
    <mergeCell ref="N813:Q813"/>
    <mergeCell ref="F814:R814"/>
    <mergeCell ref="F816:I816"/>
    <mergeCell ref="L816:M816"/>
    <mergeCell ref="N816:Q816"/>
    <mergeCell ref="N815:Q815"/>
    <mergeCell ref="F808:I808"/>
    <mergeCell ref="F809:I809"/>
    <mergeCell ref="F810:I810"/>
    <mergeCell ref="F811:I811"/>
    <mergeCell ref="L811:M811"/>
    <mergeCell ref="N811:Q811"/>
    <mergeCell ref="F804:I804"/>
    <mergeCell ref="L804:M804"/>
    <mergeCell ref="N804:Q804"/>
    <mergeCell ref="F805:R805"/>
    <mergeCell ref="F806:R806"/>
    <mergeCell ref="F807:I807"/>
    <mergeCell ref="N798:Q798"/>
    <mergeCell ref="F799:R799"/>
    <mergeCell ref="F800:R800"/>
    <mergeCell ref="F801:I801"/>
    <mergeCell ref="F802:I802"/>
    <mergeCell ref="F803:I803"/>
    <mergeCell ref="F794:I794"/>
    <mergeCell ref="F795:I795"/>
    <mergeCell ref="F796:I796"/>
    <mergeCell ref="F797:I797"/>
    <mergeCell ref="F798:I798"/>
    <mergeCell ref="L798:M798"/>
    <mergeCell ref="F790:I790"/>
    <mergeCell ref="L790:M790"/>
    <mergeCell ref="N790:Q790"/>
    <mergeCell ref="F791:R791"/>
    <mergeCell ref="F792:R792"/>
    <mergeCell ref="F793:I793"/>
    <mergeCell ref="F784:I784"/>
    <mergeCell ref="F785:I785"/>
    <mergeCell ref="F786:I786"/>
    <mergeCell ref="F787:I787"/>
    <mergeCell ref="F788:I788"/>
    <mergeCell ref="F789:I789"/>
    <mergeCell ref="F780:I780"/>
    <mergeCell ref="L780:M780"/>
    <mergeCell ref="N780:Q780"/>
    <mergeCell ref="F781:R781"/>
    <mergeCell ref="F782:R782"/>
    <mergeCell ref="F783:I783"/>
    <mergeCell ref="L776:M776"/>
    <mergeCell ref="N776:Q776"/>
    <mergeCell ref="F777:R777"/>
    <mergeCell ref="F778:R778"/>
    <mergeCell ref="F771:R771"/>
    <mergeCell ref="F772:R772"/>
    <mergeCell ref="F773:I773"/>
    <mergeCell ref="L773:M773"/>
    <mergeCell ref="N773:Q773"/>
    <mergeCell ref="F774:R774"/>
    <mergeCell ref="F767:I767"/>
    <mergeCell ref="L767:M767"/>
    <mergeCell ref="N767:Q767"/>
    <mergeCell ref="F768:R768"/>
    <mergeCell ref="F769:R769"/>
    <mergeCell ref="F770:I770"/>
    <mergeCell ref="L770:M770"/>
    <mergeCell ref="N770:Q770"/>
    <mergeCell ref="F763:R763"/>
    <mergeCell ref="F764:I764"/>
    <mergeCell ref="L764:M764"/>
    <mergeCell ref="N764:Q764"/>
    <mergeCell ref="F765:R765"/>
    <mergeCell ref="F766:R766"/>
    <mergeCell ref="F759:R759"/>
    <mergeCell ref="F760:R760"/>
    <mergeCell ref="F761:I761"/>
    <mergeCell ref="L761:M761"/>
    <mergeCell ref="N761:Q761"/>
    <mergeCell ref="F762:R762"/>
    <mergeCell ref="F755:I755"/>
    <mergeCell ref="L755:M755"/>
    <mergeCell ref="N755:Q755"/>
    <mergeCell ref="F756:R756"/>
    <mergeCell ref="F757:R757"/>
    <mergeCell ref="F758:I758"/>
    <mergeCell ref="L758:M758"/>
    <mergeCell ref="N758:Q758"/>
    <mergeCell ref="F751:R751"/>
    <mergeCell ref="F752:I752"/>
    <mergeCell ref="L752:M752"/>
    <mergeCell ref="N752:Q752"/>
    <mergeCell ref="F753:R753"/>
    <mergeCell ref="F754:R754"/>
    <mergeCell ref="F746:R746"/>
    <mergeCell ref="F747:R747"/>
    <mergeCell ref="F749:I749"/>
    <mergeCell ref="L749:M749"/>
    <mergeCell ref="N749:Q749"/>
    <mergeCell ref="F750:R750"/>
    <mergeCell ref="F742:I742"/>
    <mergeCell ref="L742:M742"/>
    <mergeCell ref="N742:Q742"/>
    <mergeCell ref="F743:R743"/>
    <mergeCell ref="F744:R744"/>
    <mergeCell ref="F745:I745"/>
    <mergeCell ref="L745:M745"/>
    <mergeCell ref="N745:Q745"/>
    <mergeCell ref="F738:R738"/>
    <mergeCell ref="F739:I739"/>
    <mergeCell ref="L739:M739"/>
    <mergeCell ref="N739:Q739"/>
    <mergeCell ref="F740:R740"/>
    <mergeCell ref="F741:R741"/>
    <mergeCell ref="F734:R734"/>
    <mergeCell ref="F735:R735"/>
    <mergeCell ref="F736:I736"/>
    <mergeCell ref="L736:M736"/>
    <mergeCell ref="N736:Q736"/>
    <mergeCell ref="F737:R737"/>
    <mergeCell ref="F730:I730"/>
    <mergeCell ref="L730:M730"/>
    <mergeCell ref="N730:Q730"/>
    <mergeCell ref="F731:R731"/>
    <mergeCell ref="F732:R732"/>
    <mergeCell ref="F733:I733"/>
    <mergeCell ref="L733:M733"/>
    <mergeCell ref="N733:Q733"/>
    <mergeCell ref="F726:R726"/>
    <mergeCell ref="F727:I727"/>
    <mergeCell ref="L727:M727"/>
    <mergeCell ref="N727:Q727"/>
    <mergeCell ref="F728:R728"/>
    <mergeCell ref="F729:R729"/>
    <mergeCell ref="F722:R722"/>
    <mergeCell ref="F723:R723"/>
    <mergeCell ref="F724:I724"/>
    <mergeCell ref="L724:M724"/>
    <mergeCell ref="N724:Q724"/>
    <mergeCell ref="F725:R725"/>
    <mergeCell ref="F718:I718"/>
    <mergeCell ref="L718:M718"/>
    <mergeCell ref="N718:Q718"/>
    <mergeCell ref="F719:R719"/>
    <mergeCell ref="F720:R720"/>
    <mergeCell ref="F721:I721"/>
    <mergeCell ref="L721:M721"/>
    <mergeCell ref="N721:Q721"/>
    <mergeCell ref="F714:R714"/>
    <mergeCell ref="F715:I715"/>
    <mergeCell ref="L715:M715"/>
    <mergeCell ref="N715:Q715"/>
    <mergeCell ref="F716:R716"/>
    <mergeCell ref="F717:R717"/>
    <mergeCell ref="F710:R710"/>
    <mergeCell ref="F711:R711"/>
    <mergeCell ref="F712:I712"/>
    <mergeCell ref="L712:M712"/>
    <mergeCell ref="N712:Q712"/>
    <mergeCell ref="F713:R713"/>
    <mergeCell ref="F705:R705"/>
    <mergeCell ref="F706:I706"/>
    <mergeCell ref="L706:M706"/>
    <mergeCell ref="N706:Q706"/>
    <mergeCell ref="F707:R707"/>
    <mergeCell ref="F709:I709"/>
    <mergeCell ref="L709:M709"/>
    <mergeCell ref="N709:Q709"/>
    <mergeCell ref="F699:R699"/>
    <mergeCell ref="F700:R700"/>
    <mergeCell ref="F701:I701"/>
    <mergeCell ref="F702:I702"/>
    <mergeCell ref="F703:I703"/>
    <mergeCell ref="F704:I704"/>
    <mergeCell ref="L704:M704"/>
    <mergeCell ref="N704:Q704"/>
    <mergeCell ref="F695:I695"/>
    <mergeCell ref="F696:I696"/>
    <mergeCell ref="F697:I697"/>
    <mergeCell ref="F698:I698"/>
    <mergeCell ref="L698:M698"/>
    <mergeCell ref="N698:Q698"/>
    <mergeCell ref="L690:M690"/>
    <mergeCell ref="N690:Q690"/>
    <mergeCell ref="F691:R691"/>
    <mergeCell ref="F692:R692"/>
    <mergeCell ref="F693:I693"/>
    <mergeCell ref="F694:I694"/>
    <mergeCell ref="F685:I685"/>
    <mergeCell ref="F686:I686"/>
    <mergeCell ref="F687:I687"/>
    <mergeCell ref="F688:I688"/>
    <mergeCell ref="F689:I689"/>
    <mergeCell ref="F690:I690"/>
    <mergeCell ref="F681:I681"/>
    <mergeCell ref="L681:M681"/>
    <mergeCell ref="N681:Q681"/>
    <mergeCell ref="F682:R682"/>
    <mergeCell ref="F683:R683"/>
    <mergeCell ref="F684:I684"/>
    <mergeCell ref="F675:R675"/>
    <mergeCell ref="F676:R676"/>
    <mergeCell ref="F677:I677"/>
    <mergeCell ref="F678:I678"/>
    <mergeCell ref="F679:I679"/>
    <mergeCell ref="F680:I680"/>
    <mergeCell ref="F671:I671"/>
    <mergeCell ref="F672:I672"/>
    <mergeCell ref="F673:I673"/>
    <mergeCell ref="F674:I674"/>
    <mergeCell ref="L674:M674"/>
    <mergeCell ref="N674:Q674"/>
    <mergeCell ref="F667:I667"/>
    <mergeCell ref="L667:M667"/>
    <mergeCell ref="N667:Q667"/>
    <mergeCell ref="F668:R668"/>
    <mergeCell ref="F669:R669"/>
    <mergeCell ref="F670:I670"/>
    <mergeCell ref="F661:R661"/>
    <mergeCell ref="F662:R662"/>
    <mergeCell ref="F663:I663"/>
    <mergeCell ref="F664:I664"/>
    <mergeCell ref="F665:I665"/>
    <mergeCell ref="F666:I666"/>
    <mergeCell ref="F655:R655"/>
    <mergeCell ref="F656:I656"/>
    <mergeCell ref="F657:I657"/>
    <mergeCell ref="F658:I658"/>
    <mergeCell ref="F659:I659"/>
    <mergeCell ref="F660:I660"/>
    <mergeCell ref="L660:M660"/>
    <mergeCell ref="N660:Q660"/>
    <mergeCell ref="F651:I651"/>
    <mergeCell ref="F652:I652"/>
    <mergeCell ref="F653:I653"/>
    <mergeCell ref="L653:M653"/>
    <mergeCell ref="N653:Q653"/>
    <mergeCell ref="F654:R654"/>
    <mergeCell ref="N645:Q645"/>
    <mergeCell ref="F646:R646"/>
    <mergeCell ref="F647:R647"/>
    <mergeCell ref="F648:I648"/>
    <mergeCell ref="F649:I649"/>
    <mergeCell ref="F650:I650"/>
    <mergeCell ref="F641:I641"/>
    <mergeCell ref="F642:I642"/>
    <mergeCell ref="F643:I643"/>
    <mergeCell ref="F644:I644"/>
    <mergeCell ref="F645:I645"/>
    <mergeCell ref="L645:M645"/>
    <mergeCell ref="F635:R635"/>
    <mergeCell ref="F636:I636"/>
    <mergeCell ref="F637:I637"/>
    <mergeCell ref="F638:I638"/>
    <mergeCell ref="F639:I639"/>
    <mergeCell ref="F640:I640"/>
    <mergeCell ref="F631:I631"/>
    <mergeCell ref="F632:I632"/>
    <mergeCell ref="F633:I633"/>
    <mergeCell ref="L633:M633"/>
    <mergeCell ref="N633:Q633"/>
    <mergeCell ref="F634:R634"/>
    <mergeCell ref="L626:M626"/>
    <mergeCell ref="N626:Q626"/>
    <mergeCell ref="F627:R627"/>
    <mergeCell ref="F628:R628"/>
    <mergeCell ref="F629:I629"/>
    <mergeCell ref="F630:I630"/>
    <mergeCell ref="F621:I621"/>
    <mergeCell ref="F622:I622"/>
    <mergeCell ref="F623:I623"/>
    <mergeCell ref="F624:I624"/>
    <mergeCell ref="F625:I625"/>
    <mergeCell ref="F626:I626"/>
    <mergeCell ref="F617:I617"/>
    <mergeCell ref="F618:I618"/>
    <mergeCell ref="L618:M618"/>
    <mergeCell ref="N618:Q618"/>
    <mergeCell ref="F619:R619"/>
    <mergeCell ref="F620:R620"/>
    <mergeCell ref="F611:I611"/>
    <mergeCell ref="F612:I612"/>
    <mergeCell ref="F613:I613"/>
    <mergeCell ref="F614:I614"/>
    <mergeCell ref="F615:I615"/>
    <mergeCell ref="F616:I616"/>
    <mergeCell ref="N605:Q605"/>
    <mergeCell ref="F606:R606"/>
    <mergeCell ref="F607:R607"/>
    <mergeCell ref="F608:I608"/>
    <mergeCell ref="F609:I609"/>
    <mergeCell ref="F610:I610"/>
    <mergeCell ref="F601:I601"/>
    <mergeCell ref="F602:I602"/>
    <mergeCell ref="F603:I603"/>
    <mergeCell ref="F604:I604"/>
    <mergeCell ref="F605:I605"/>
    <mergeCell ref="L605:M605"/>
    <mergeCell ref="F595:R595"/>
    <mergeCell ref="F596:R596"/>
    <mergeCell ref="F597:I597"/>
    <mergeCell ref="F598:I598"/>
    <mergeCell ref="F599:I599"/>
    <mergeCell ref="F600:I600"/>
    <mergeCell ref="F591:I591"/>
    <mergeCell ref="F592:I592"/>
    <mergeCell ref="F593:I593"/>
    <mergeCell ref="F594:I594"/>
    <mergeCell ref="L594:M594"/>
    <mergeCell ref="N594:Q594"/>
    <mergeCell ref="F587:I587"/>
    <mergeCell ref="L587:M587"/>
    <mergeCell ref="N587:Q587"/>
    <mergeCell ref="F588:R588"/>
    <mergeCell ref="F589:R589"/>
    <mergeCell ref="F590:I590"/>
    <mergeCell ref="F581:R581"/>
    <mergeCell ref="F582:R582"/>
    <mergeCell ref="F583:I583"/>
    <mergeCell ref="F584:I584"/>
    <mergeCell ref="F585:I585"/>
    <mergeCell ref="F586:I586"/>
    <mergeCell ref="F575:R575"/>
    <mergeCell ref="F576:I576"/>
    <mergeCell ref="F577:I577"/>
    <mergeCell ref="F578:I578"/>
    <mergeCell ref="F579:I579"/>
    <mergeCell ref="F580:I580"/>
    <mergeCell ref="L580:M580"/>
    <mergeCell ref="N580:Q580"/>
    <mergeCell ref="F571:I571"/>
    <mergeCell ref="F572:I572"/>
    <mergeCell ref="F573:I573"/>
    <mergeCell ref="L573:M573"/>
    <mergeCell ref="N573:Q573"/>
    <mergeCell ref="F574:R574"/>
    <mergeCell ref="F565:R565"/>
    <mergeCell ref="F566:R566"/>
    <mergeCell ref="F567:I567"/>
    <mergeCell ref="F568:I568"/>
    <mergeCell ref="F569:I569"/>
    <mergeCell ref="F570:I570"/>
    <mergeCell ref="F561:I561"/>
    <mergeCell ref="F562:I562"/>
    <mergeCell ref="F563:I563"/>
    <mergeCell ref="F564:I564"/>
    <mergeCell ref="L564:M564"/>
    <mergeCell ref="N564:Q564"/>
    <mergeCell ref="F557:I557"/>
    <mergeCell ref="L557:M557"/>
    <mergeCell ref="N557:Q557"/>
    <mergeCell ref="F558:R558"/>
    <mergeCell ref="F559:R559"/>
    <mergeCell ref="F560:I560"/>
    <mergeCell ref="F551:R551"/>
    <mergeCell ref="F552:R552"/>
    <mergeCell ref="F553:I553"/>
    <mergeCell ref="F554:I554"/>
    <mergeCell ref="F555:I555"/>
    <mergeCell ref="F556:I556"/>
    <mergeCell ref="F547:I547"/>
    <mergeCell ref="F548:I548"/>
    <mergeCell ref="F549:I549"/>
    <mergeCell ref="F550:I550"/>
    <mergeCell ref="L550:M550"/>
    <mergeCell ref="N550:Q550"/>
    <mergeCell ref="F543:I543"/>
    <mergeCell ref="L543:M543"/>
    <mergeCell ref="N543:Q543"/>
    <mergeCell ref="F544:R544"/>
    <mergeCell ref="F545:R545"/>
    <mergeCell ref="F546:I546"/>
    <mergeCell ref="N538:Q538"/>
    <mergeCell ref="F539:R539"/>
    <mergeCell ref="F540:I540"/>
    <mergeCell ref="L540:M540"/>
    <mergeCell ref="N540:Q540"/>
    <mergeCell ref="F541:R541"/>
    <mergeCell ref="F534:I534"/>
    <mergeCell ref="F535:I535"/>
    <mergeCell ref="F536:I536"/>
    <mergeCell ref="F537:I537"/>
    <mergeCell ref="F538:I538"/>
    <mergeCell ref="L538:M538"/>
    <mergeCell ref="F530:I530"/>
    <mergeCell ref="F531:I531"/>
    <mergeCell ref="L531:M531"/>
    <mergeCell ref="N531:Q531"/>
    <mergeCell ref="F532:R532"/>
    <mergeCell ref="F533:R533"/>
    <mergeCell ref="N524:Q524"/>
    <mergeCell ref="F525:R525"/>
    <mergeCell ref="F526:R526"/>
    <mergeCell ref="F527:I527"/>
    <mergeCell ref="F528:I528"/>
    <mergeCell ref="F529:I529"/>
    <mergeCell ref="F520:I520"/>
    <mergeCell ref="F521:I521"/>
    <mergeCell ref="F522:I522"/>
    <mergeCell ref="F523:I523"/>
    <mergeCell ref="F524:I524"/>
    <mergeCell ref="L524:M524"/>
    <mergeCell ref="F516:I516"/>
    <mergeCell ref="F517:I517"/>
    <mergeCell ref="L517:M517"/>
    <mergeCell ref="N517:Q517"/>
    <mergeCell ref="F518:R518"/>
    <mergeCell ref="F519:R519"/>
    <mergeCell ref="F510:R510"/>
    <mergeCell ref="F511:R511"/>
    <mergeCell ref="F512:I512"/>
    <mergeCell ref="F513:I513"/>
    <mergeCell ref="F514:I514"/>
    <mergeCell ref="F515:I515"/>
    <mergeCell ref="F506:I506"/>
    <mergeCell ref="F507:I507"/>
    <mergeCell ref="F508:I508"/>
    <mergeCell ref="F509:I509"/>
    <mergeCell ref="L509:M509"/>
    <mergeCell ref="N509:Q509"/>
    <mergeCell ref="F500:I500"/>
    <mergeCell ref="F501:I501"/>
    <mergeCell ref="F502:I502"/>
    <mergeCell ref="F503:I503"/>
    <mergeCell ref="F504:I504"/>
    <mergeCell ref="F505:I505"/>
    <mergeCell ref="F494:I494"/>
    <mergeCell ref="F495:I495"/>
    <mergeCell ref="F496:I496"/>
    <mergeCell ref="F497:I497"/>
    <mergeCell ref="F498:I498"/>
    <mergeCell ref="F499:I499"/>
    <mergeCell ref="N488:Q488"/>
    <mergeCell ref="F489:R489"/>
    <mergeCell ref="F490:R490"/>
    <mergeCell ref="F491:I491"/>
    <mergeCell ref="F492:I492"/>
    <mergeCell ref="F493:I493"/>
    <mergeCell ref="F484:I484"/>
    <mergeCell ref="F485:I485"/>
    <mergeCell ref="F486:I486"/>
    <mergeCell ref="F487:I487"/>
    <mergeCell ref="F488:I488"/>
    <mergeCell ref="L488:M488"/>
    <mergeCell ref="F478:I478"/>
    <mergeCell ref="F479:I479"/>
    <mergeCell ref="F480:I480"/>
    <mergeCell ref="F481:I481"/>
    <mergeCell ref="F482:I482"/>
    <mergeCell ref="F483:I483"/>
    <mergeCell ref="F474:I474"/>
    <mergeCell ref="F475:I475"/>
    <mergeCell ref="L475:M475"/>
    <mergeCell ref="N475:Q475"/>
    <mergeCell ref="F476:R476"/>
    <mergeCell ref="F477:R477"/>
    <mergeCell ref="F468:I468"/>
    <mergeCell ref="F469:I469"/>
    <mergeCell ref="F470:I470"/>
    <mergeCell ref="F471:I471"/>
    <mergeCell ref="F472:I472"/>
    <mergeCell ref="F473:I473"/>
    <mergeCell ref="F462:R462"/>
    <mergeCell ref="F463:I463"/>
    <mergeCell ref="F464:I464"/>
    <mergeCell ref="F465:I465"/>
    <mergeCell ref="F466:I466"/>
    <mergeCell ref="F467:I467"/>
    <mergeCell ref="F458:I458"/>
    <mergeCell ref="F459:I459"/>
    <mergeCell ref="F460:I460"/>
    <mergeCell ref="L460:M460"/>
    <mergeCell ref="N460:Q460"/>
    <mergeCell ref="F461:R461"/>
    <mergeCell ref="F452:I452"/>
    <mergeCell ref="F453:I453"/>
    <mergeCell ref="F454:I454"/>
    <mergeCell ref="F455:I455"/>
    <mergeCell ref="F456:I456"/>
    <mergeCell ref="F457:I457"/>
    <mergeCell ref="F448:I448"/>
    <mergeCell ref="F449:I449"/>
    <mergeCell ref="L449:M449"/>
    <mergeCell ref="N449:Q449"/>
    <mergeCell ref="F450:R450"/>
    <mergeCell ref="F451:R451"/>
    <mergeCell ref="F442:R442"/>
    <mergeCell ref="F443:R443"/>
    <mergeCell ref="F444:I444"/>
    <mergeCell ref="F445:I445"/>
    <mergeCell ref="F446:I446"/>
    <mergeCell ref="F447:I447"/>
    <mergeCell ref="F437:I437"/>
    <mergeCell ref="L437:M437"/>
    <mergeCell ref="N437:Q437"/>
    <mergeCell ref="F438:R438"/>
    <mergeCell ref="F441:I441"/>
    <mergeCell ref="L441:M441"/>
    <mergeCell ref="N441:Q441"/>
    <mergeCell ref="N440:Q440"/>
    <mergeCell ref="F433:R433"/>
    <mergeCell ref="F434:R434"/>
    <mergeCell ref="F435:I435"/>
    <mergeCell ref="L435:M435"/>
    <mergeCell ref="N435:Q435"/>
    <mergeCell ref="F436:R436"/>
    <mergeCell ref="F428:R428"/>
    <mergeCell ref="F429:I429"/>
    <mergeCell ref="F430:I430"/>
    <mergeCell ref="F431:I431"/>
    <mergeCell ref="F432:I432"/>
    <mergeCell ref="L432:M432"/>
    <mergeCell ref="N432:Q432"/>
    <mergeCell ref="F423:R423"/>
    <mergeCell ref="F424:I424"/>
    <mergeCell ref="F425:I425"/>
    <mergeCell ref="F426:I426"/>
    <mergeCell ref="F427:I427"/>
    <mergeCell ref="L427:M427"/>
    <mergeCell ref="N427:Q427"/>
    <mergeCell ref="F418:R418"/>
    <mergeCell ref="F419:I419"/>
    <mergeCell ref="F420:I420"/>
    <mergeCell ref="F421:I421"/>
    <mergeCell ref="F422:I422"/>
    <mergeCell ref="L422:M422"/>
    <mergeCell ref="N422:Q422"/>
    <mergeCell ref="F413:R413"/>
    <mergeCell ref="F414:I414"/>
    <mergeCell ref="F415:I415"/>
    <mergeCell ref="F416:I416"/>
    <mergeCell ref="F417:I417"/>
    <mergeCell ref="L417:M417"/>
    <mergeCell ref="N417:Q417"/>
    <mergeCell ref="F408:R408"/>
    <mergeCell ref="F409:I409"/>
    <mergeCell ref="F410:I410"/>
    <mergeCell ref="F411:I411"/>
    <mergeCell ref="F412:I412"/>
    <mergeCell ref="L412:M412"/>
    <mergeCell ref="N412:Q412"/>
    <mergeCell ref="F403:R403"/>
    <mergeCell ref="F404:I404"/>
    <mergeCell ref="F405:I405"/>
    <mergeCell ref="F406:I406"/>
    <mergeCell ref="F407:I407"/>
    <mergeCell ref="L407:M407"/>
    <mergeCell ref="N407:Q407"/>
    <mergeCell ref="F399:I399"/>
    <mergeCell ref="L399:M399"/>
    <mergeCell ref="N399:Q399"/>
    <mergeCell ref="F400:R400"/>
    <mergeCell ref="F402:I402"/>
    <mergeCell ref="L402:M402"/>
    <mergeCell ref="N402:Q402"/>
    <mergeCell ref="F395:R395"/>
    <mergeCell ref="F396:I396"/>
    <mergeCell ref="L396:M396"/>
    <mergeCell ref="N396:Q396"/>
    <mergeCell ref="F397:R397"/>
    <mergeCell ref="F398:R398"/>
    <mergeCell ref="F391:R391"/>
    <mergeCell ref="F392:R392"/>
    <mergeCell ref="F393:I393"/>
    <mergeCell ref="L393:M393"/>
    <mergeCell ref="N393:Q393"/>
    <mergeCell ref="F394:R394"/>
    <mergeCell ref="F387:I387"/>
    <mergeCell ref="L387:M387"/>
    <mergeCell ref="N387:Q387"/>
    <mergeCell ref="F388:R388"/>
    <mergeCell ref="F389:R389"/>
    <mergeCell ref="F390:I390"/>
    <mergeCell ref="L390:M390"/>
    <mergeCell ref="N390:Q390"/>
    <mergeCell ref="F383:R383"/>
    <mergeCell ref="F384:I384"/>
    <mergeCell ref="L384:M384"/>
    <mergeCell ref="N384:Q384"/>
    <mergeCell ref="F385:R385"/>
    <mergeCell ref="F386:R386"/>
    <mergeCell ref="F379:R379"/>
    <mergeCell ref="F380:R380"/>
    <mergeCell ref="F381:I381"/>
    <mergeCell ref="L381:M381"/>
    <mergeCell ref="N381:Q381"/>
    <mergeCell ref="F382:R382"/>
    <mergeCell ref="F374:R374"/>
    <mergeCell ref="F375:I375"/>
    <mergeCell ref="F376:I376"/>
    <mergeCell ref="F377:I377"/>
    <mergeCell ref="F378:I378"/>
    <mergeCell ref="L378:M378"/>
    <mergeCell ref="N378:Q378"/>
    <mergeCell ref="F370:I370"/>
    <mergeCell ref="F371:I371"/>
    <mergeCell ref="F372:I372"/>
    <mergeCell ref="L372:M372"/>
    <mergeCell ref="N372:Q372"/>
    <mergeCell ref="F373:R373"/>
    <mergeCell ref="F366:I366"/>
    <mergeCell ref="L366:M366"/>
    <mergeCell ref="N366:Q366"/>
    <mergeCell ref="F367:R367"/>
    <mergeCell ref="F368:R368"/>
    <mergeCell ref="F369:I369"/>
    <mergeCell ref="F362:R362"/>
    <mergeCell ref="F363:I363"/>
    <mergeCell ref="L363:M363"/>
    <mergeCell ref="N363:Q363"/>
    <mergeCell ref="F364:R364"/>
    <mergeCell ref="F365:R365"/>
    <mergeCell ref="F358:R358"/>
    <mergeCell ref="F359:R359"/>
    <mergeCell ref="F360:I360"/>
    <mergeCell ref="L360:M360"/>
    <mergeCell ref="N360:Q360"/>
    <mergeCell ref="F361:R361"/>
    <mergeCell ref="F354:I354"/>
    <mergeCell ref="L354:M354"/>
    <mergeCell ref="N354:Q354"/>
    <mergeCell ref="F355:R355"/>
    <mergeCell ref="F356:R356"/>
    <mergeCell ref="F357:I357"/>
    <mergeCell ref="L357:M357"/>
    <mergeCell ref="N357:Q357"/>
    <mergeCell ref="F350:R350"/>
    <mergeCell ref="F351:I351"/>
    <mergeCell ref="L351:M351"/>
    <mergeCell ref="N351:Q351"/>
    <mergeCell ref="F352:R352"/>
    <mergeCell ref="F353:R353"/>
    <mergeCell ref="F346:R346"/>
    <mergeCell ref="F347:R347"/>
    <mergeCell ref="F348:I348"/>
    <mergeCell ref="L348:M348"/>
    <mergeCell ref="N348:Q348"/>
    <mergeCell ref="F349:R349"/>
    <mergeCell ref="F342:I342"/>
    <mergeCell ref="L342:M342"/>
    <mergeCell ref="N342:Q342"/>
    <mergeCell ref="F343:R343"/>
    <mergeCell ref="F344:R344"/>
    <mergeCell ref="F345:I345"/>
    <mergeCell ref="L345:M345"/>
    <mergeCell ref="N345:Q345"/>
    <mergeCell ref="F338:R338"/>
    <mergeCell ref="F339:I339"/>
    <mergeCell ref="L339:M339"/>
    <mergeCell ref="N339:Q339"/>
    <mergeCell ref="F340:R340"/>
    <mergeCell ref="F341:R341"/>
    <mergeCell ref="F334:R334"/>
    <mergeCell ref="F335:R335"/>
    <mergeCell ref="F336:I336"/>
    <mergeCell ref="L336:M336"/>
    <mergeCell ref="N336:Q336"/>
    <mergeCell ref="F337:R337"/>
    <mergeCell ref="F328:R328"/>
    <mergeCell ref="F329:R329"/>
    <mergeCell ref="F330:I330"/>
    <mergeCell ref="F331:I331"/>
    <mergeCell ref="F332:I332"/>
    <mergeCell ref="F333:I333"/>
    <mergeCell ref="L333:M333"/>
    <mergeCell ref="N333:Q333"/>
    <mergeCell ref="F322:R322"/>
    <mergeCell ref="F323:R323"/>
    <mergeCell ref="F324:I324"/>
    <mergeCell ref="F325:I325"/>
    <mergeCell ref="F326:I326"/>
    <mergeCell ref="F327:I327"/>
    <mergeCell ref="L327:M327"/>
    <mergeCell ref="N327:Q327"/>
    <mergeCell ref="F318:I318"/>
    <mergeCell ref="F319:I319"/>
    <mergeCell ref="F320:I320"/>
    <mergeCell ref="F321:I321"/>
    <mergeCell ref="L321:M321"/>
    <mergeCell ref="N321:Q321"/>
    <mergeCell ref="F314:I314"/>
    <mergeCell ref="F315:I315"/>
    <mergeCell ref="L315:M315"/>
    <mergeCell ref="N315:Q315"/>
    <mergeCell ref="F316:R316"/>
    <mergeCell ref="F317:R317"/>
    <mergeCell ref="F308:R308"/>
    <mergeCell ref="F309:R309"/>
    <mergeCell ref="F310:I310"/>
    <mergeCell ref="F311:I311"/>
    <mergeCell ref="F312:I312"/>
    <mergeCell ref="F313:I313"/>
    <mergeCell ref="F302:R302"/>
    <mergeCell ref="F303:R303"/>
    <mergeCell ref="F304:I304"/>
    <mergeCell ref="F305:I305"/>
    <mergeCell ref="F306:I306"/>
    <mergeCell ref="F307:I307"/>
    <mergeCell ref="L307:M307"/>
    <mergeCell ref="N307:Q307"/>
    <mergeCell ref="F296:R296"/>
    <mergeCell ref="F297:R297"/>
    <mergeCell ref="F298:I298"/>
    <mergeCell ref="F299:I299"/>
    <mergeCell ref="F300:I300"/>
    <mergeCell ref="F301:I301"/>
    <mergeCell ref="L301:M301"/>
    <mergeCell ref="N301:Q301"/>
    <mergeCell ref="F291:R291"/>
    <mergeCell ref="F292:I292"/>
    <mergeCell ref="F293:I293"/>
    <mergeCell ref="F294:I294"/>
    <mergeCell ref="F295:I295"/>
    <mergeCell ref="L295:M295"/>
    <mergeCell ref="N295:Q295"/>
    <mergeCell ref="F287:I287"/>
    <mergeCell ref="F288:I288"/>
    <mergeCell ref="F289:I289"/>
    <mergeCell ref="L289:M289"/>
    <mergeCell ref="N289:Q289"/>
    <mergeCell ref="F290:R290"/>
    <mergeCell ref="F283:I283"/>
    <mergeCell ref="L283:M283"/>
    <mergeCell ref="N283:Q283"/>
    <mergeCell ref="F284:R284"/>
    <mergeCell ref="F285:R285"/>
    <mergeCell ref="F286:I286"/>
    <mergeCell ref="F277:R277"/>
    <mergeCell ref="F278:I278"/>
    <mergeCell ref="F279:I279"/>
    <mergeCell ref="F280:I280"/>
    <mergeCell ref="F281:I281"/>
    <mergeCell ref="F282:I282"/>
    <mergeCell ref="F273:I273"/>
    <mergeCell ref="F274:I274"/>
    <mergeCell ref="F275:I275"/>
    <mergeCell ref="L275:M275"/>
    <mergeCell ref="N275:Q275"/>
    <mergeCell ref="F276:R276"/>
    <mergeCell ref="F269:I269"/>
    <mergeCell ref="L269:M269"/>
    <mergeCell ref="N269:Q269"/>
    <mergeCell ref="F270:R270"/>
    <mergeCell ref="F271:R271"/>
    <mergeCell ref="F272:I272"/>
    <mergeCell ref="F265:R265"/>
    <mergeCell ref="F266:I266"/>
    <mergeCell ref="L266:M266"/>
    <mergeCell ref="N266:Q266"/>
    <mergeCell ref="F267:R267"/>
    <mergeCell ref="F268:R268"/>
    <mergeCell ref="F261:R261"/>
    <mergeCell ref="F262:R262"/>
    <mergeCell ref="F263:I263"/>
    <mergeCell ref="L263:M263"/>
    <mergeCell ref="N263:Q263"/>
    <mergeCell ref="F264:R264"/>
    <mergeCell ref="F255:R255"/>
    <mergeCell ref="F256:R256"/>
    <mergeCell ref="F257:I257"/>
    <mergeCell ref="F258:I258"/>
    <mergeCell ref="F259:I259"/>
    <mergeCell ref="F260:I260"/>
    <mergeCell ref="L260:M260"/>
    <mergeCell ref="N260:Q260"/>
    <mergeCell ref="F249:R249"/>
    <mergeCell ref="F250:R250"/>
    <mergeCell ref="F251:I251"/>
    <mergeCell ref="F252:I252"/>
    <mergeCell ref="F253:I253"/>
    <mergeCell ref="F254:I254"/>
    <mergeCell ref="L254:M254"/>
    <mergeCell ref="N254:Q254"/>
    <mergeCell ref="F243:R243"/>
    <mergeCell ref="F244:R244"/>
    <mergeCell ref="F245:I245"/>
    <mergeCell ref="F246:I246"/>
    <mergeCell ref="F247:I247"/>
    <mergeCell ref="F248:I248"/>
    <mergeCell ref="L248:M248"/>
    <mergeCell ref="N248:Q248"/>
    <mergeCell ref="F237:R237"/>
    <mergeCell ref="F238:R238"/>
    <mergeCell ref="F239:I239"/>
    <mergeCell ref="F240:I240"/>
    <mergeCell ref="F241:I241"/>
    <mergeCell ref="F242:I242"/>
    <mergeCell ref="L242:M242"/>
    <mergeCell ref="N242:Q242"/>
    <mergeCell ref="F231:R231"/>
    <mergeCell ref="F232:R232"/>
    <mergeCell ref="F233:I233"/>
    <mergeCell ref="F234:I234"/>
    <mergeCell ref="F235:I235"/>
    <mergeCell ref="F236:I236"/>
    <mergeCell ref="L236:M236"/>
    <mergeCell ref="N236:Q236"/>
    <mergeCell ref="F225:R225"/>
    <mergeCell ref="F226:R226"/>
    <mergeCell ref="F227:I227"/>
    <mergeCell ref="F228:I228"/>
    <mergeCell ref="F229:I229"/>
    <mergeCell ref="F230:I230"/>
    <mergeCell ref="L230:M230"/>
    <mergeCell ref="N230:Q230"/>
    <mergeCell ref="F220:I220"/>
    <mergeCell ref="F221:I221"/>
    <mergeCell ref="F222:I222"/>
    <mergeCell ref="F224:I224"/>
    <mergeCell ref="L224:M224"/>
    <mergeCell ref="N224:Q224"/>
    <mergeCell ref="F216:I216"/>
    <mergeCell ref="F217:I217"/>
    <mergeCell ref="L217:M217"/>
    <mergeCell ref="N217:Q217"/>
    <mergeCell ref="F218:R218"/>
    <mergeCell ref="F219:R219"/>
    <mergeCell ref="F210:R210"/>
    <mergeCell ref="F211:R211"/>
    <mergeCell ref="F212:I212"/>
    <mergeCell ref="F213:I213"/>
    <mergeCell ref="F214:I214"/>
    <mergeCell ref="F215:I215"/>
    <mergeCell ref="F206:I206"/>
    <mergeCell ref="F207:I207"/>
    <mergeCell ref="F208:I208"/>
    <mergeCell ref="F209:I209"/>
    <mergeCell ref="L209:M209"/>
    <mergeCell ref="N209:Q209"/>
    <mergeCell ref="F202:I202"/>
    <mergeCell ref="L202:M202"/>
    <mergeCell ref="N202:Q202"/>
    <mergeCell ref="F203:R203"/>
    <mergeCell ref="F204:R204"/>
    <mergeCell ref="F205:I205"/>
    <mergeCell ref="F196:R196"/>
    <mergeCell ref="F197:R197"/>
    <mergeCell ref="F198:I198"/>
    <mergeCell ref="F199:I199"/>
    <mergeCell ref="F200:I200"/>
    <mergeCell ref="F201:I201"/>
    <mergeCell ref="F190:R190"/>
    <mergeCell ref="F191:R191"/>
    <mergeCell ref="F192:I192"/>
    <mergeCell ref="F193:I193"/>
    <mergeCell ref="F194:I194"/>
    <mergeCell ref="F195:I195"/>
    <mergeCell ref="L195:M195"/>
    <mergeCell ref="N195:Q195"/>
    <mergeCell ref="F186:I186"/>
    <mergeCell ref="F187:I187"/>
    <mergeCell ref="F188:I188"/>
    <mergeCell ref="F189:I189"/>
    <mergeCell ref="L189:M189"/>
    <mergeCell ref="N189:Q189"/>
    <mergeCell ref="F182:I182"/>
    <mergeCell ref="L182:M182"/>
    <mergeCell ref="N182:Q182"/>
    <mergeCell ref="F183:R183"/>
    <mergeCell ref="F184:R184"/>
    <mergeCell ref="F185:I185"/>
    <mergeCell ref="F176:R176"/>
    <mergeCell ref="F177:R177"/>
    <mergeCell ref="F178:I178"/>
    <mergeCell ref="F179:I179"/>
    <mergeCell ref="F180:I180"/>
    <mergeCell ref="F181:I181"/>
    <mergeCell ref="F170:R170"/>
    <mergeCell ref="F171:R171"/>
    <mergeCell ref="F172:I172"/>
    <mergeCell ref="F173:I173"/>
    <mergeCell ref="F174:I174"/>
    <mergeCell ref="F175:I175"/>
    <mergeCell ref="L175:M175"/>
    <mergeCell ref="N175:Q175"/>
    <mergeCell ref="F164:R164"/>
    <mergeCell ref="F165:R165"/>
    <mergeCell ref="F166:I166"/>
    <mergeCell ref="F167:I167"/>
    <mergeCell ref="F168:I168"/>
    <mergeCell ref="F169:I169"/>
    <mergeCell ref="L169:M169"/>
    <mergeCell ref="N169:Q169"/>
    <mergeCell ref="F158:R158"/>
    <mergeCell ref="F159:R159"/>
    <mergeCell ref="F160:I160"/>
    <mergeCell ref="F161:I161"/>
    <mergeCell ref="F162:I162"/>
    <mergeCell ref="F163:I163"/>
    <mergeCell ref="L163:M163"/>
    <mergeCell ref="N163:Q163"/>
    <mergeCell ref="F152:R152"/>
    <mergeCell ref="F153:R153"/>
    <mergeCell ref="F154:I154"/>
    <mergeCell ref="F155:I155"/>
    <mergeCell ref="F156:I156"/>
    <mergeCell ref="F157:I157"/>
    <mergeCell ref="L157:M157"/>
    <mergeCell ref="N157:Q157"/>
    <mergeCell ref="F146:R146"/>
    <mergeCell ref="F147:R147"/>
    <mergeCell ref="F148:I148"/>
    <mergeCell ref="F149:I149"/>
    <mergeCell ref="F150:I150"/>
    <mergeCell ref="F151:I151"/>
    <mergeCell ref="L151:M151"/>
    <mergeCell ref="N151:Q151"/>
    <mergeCell ref="F141:R141"/>
    <mergeCell ref="F142:I142"/>
    <mergeCell ref="F143:I143"/>
    <mergeCell ref="F144:I144"/>
    <mergeCell ref="F145:I145"/>
    <mergeCell ref="L145:M145"/>
    <mergeCell ref="N145:Q145"/>
    <mergeCell ref="F137:I137"/>
    <mergeCell ref="F138:I138"/>
    <mergeCell ref="F139:I139"/>
    <mergeCell ref="L139:M139"/>
    <mergeCell ref="N139:Q139"/>
    <mergeCell ref="F140:R140"/>
    <mergeCell ref="F131:I131"/>
    <mergeCell ref="F132:I132"/>
    <mergeCell ref="F133:I133"/>
    <mergeCell ref="F134:I134"/>
    <mergeCell ref="F135:I135"/>
    <mergeCell ref="F136:I136"/>
    <mergeCell ref="F125:R125"/>
    <mergeCell ref="F126:R126"/>
    <mergeCell ref="F127:I127"/>
    <mergeCell ref="F128:I128"/>
    <mergeCell ref="F129:I129"/>
    <mergeCell ref="F130:I130"/>
    <mergeCell ref="F119:R119"/>
    <mergeCell ref="F120:R120"/>
    <mergeCell ref="F121:I121"/>
    <mergeCell ref="F122:I122"/>
    <mergeCell ref="F123:I123"/>
    <mergeCell ref="F124:I124"/>
    <mergeCell ref="L124:M124"/>
    <mergeCell ref="N124:Q124"/>
    <mergeCell ref="F115:I115"/>
    <mergeCell ref="F116:I116"/>
    <mergeCell ref="F117:I117"/>
    <mergeCell ref="F118:I118"/>
    <mergeCell ref="L118:M118"/>
    <mergeCell ref="N118:Q118"/>
    <mergeCell ref="F110:R110"/>
    <mergeCell ref="F112:I112"/>
    <mergeCell ref="L112:M112"/>
    <mergeCell ref="N112:Q112"/>
    <mergeCell ref="F113:R113"/>
    <mergeCell ref="F114:R114"/>
    <mergeCell ref="F106:R106"/>
    <mergeCell ref="F107:R107"/>
    <mergeCell ref="F108:I108"/>
    <mergeCell ref="L108:M108"/>
    <mergeCell ref="N108:Q108"/>
    <mergeCell ref="F109:R109"/>
    <mergeCell ref="F102:I102"/>
    <mergeCell ref="F103:I103"/>
    <mergeCell ref="F104:I104"/>
    <mergeCell ref="F105:I105"/>
    <mergeCell ref="L105:M105"/>
    <mergeCell ref="N105:Q105"/>
    <mergeCell ref="F98:I98"/>
    <mergeCell ref="L98:M98"/>
    <mergeCell ref="N98:Q98"/>
    <mergeCell ref="F99:R99"/>
    <mergeCell ref="F100:R100"/>
    <mergeCell ref="F101:I101"/>
    <mergeCell ref="F92:R92"/>
    <mergeCell ref="F93:R93"/>
    <mergeCell ref="F94:I94"/>
    <mergeCell ref="F95:I95"/>
    <mergeCell ref="F96:I96"/>
    <mergeCell ref="F97:I97"/>
    <mergeCell ref="M82:P82"/>
    <mergeCell ref="M84:Q84"/>
    <mergeCell ref="F87:I87"/>
    <mergeCell ref="L87:M87"/>
    <mergeCell ref="N87:Q87"/>
    <mergeCell ref="F91:I91"/>
    <mergeCell ref="L91:M91"/>
    <mergeCell ref="N91:Q91"/>
    <mergeCell ref="N68:Q68"/>
    <mergeCell ref="N69:Q69"/>
    <mergeCell ref="C76:R76"/>
    <mergeCell ref="F78:Q78"/>
    <mergeCell ref="F79:Q79"/>
    <mergeCell ref="F80:Q80"/>
    <mergeCell ref="N62:Q62"/>
    <mergeCell ref="N63:Q63"/>
    <mergeCell ref="N64:Q64"/>
    <mergeCell ref="N65:Q65"/>
    <mergeCell ref="N66:Q66"/>
    <mergeCell ref="N67:Q67"/>
    <mergeCell ref="N56:Q56"/>
    <mergeCell ref="N57:Q57"/>
    <mergeCell ref="N58:Q58"/>
    <mergeCell ref="N59:Q59"/>
    <mergeCell ref="N60:Q60"/>
    <mergeCell ref="N61:Q61"/>
    <mergeCell ref="M48:Q48"/>
    <mergeCell ref="C51:G51"/>
    <mergeCell ref="N51:Q51"/>
    <mergeCell ref="N53:Q53"/>
    <mergeCell ref="N54:Q54"/>
    <mergeCell ref="N55:Q55"/>
    <mergeCell ref="L34:P34"/>
    <mergeCell ref="C40:R40"/>
    <mergeCell ref="F42:Q42"/>
    <mergeCell ref="F43:Q43"/>
    <mergeCell ref="F44:Q44"/>
    <mergeCell ref="M46:P46"/>
    <mergeCell ref="H30:J30"/>
    <mergeCell ref="M30:P30"/>
    <mergeCell ref="H31:J31"/>
    <mergeCell ref="M31:P31"/>
    <mergeCell ref="H32:J32"/>
    <mergeCell ref="M32:P32"/>
    <mergeCell ref="E23:P23"/>
    <mergeCell ref="M26:P26"/>
    <mergeCell ref="H28:J28"/>
    <mergeCell ref="M28:P28"/>
    <mergeCell ref="H29:J29"/>
    <mergeCell ref="M29:P29"/>
    <mergeCell ref="O13:P13"/>
    <mergeCell ref="O14:P14"/>
    <mergeCell ref="O16:P16"/>
    <mergeCell ref="O17:P17"/>
    <mergeCell ref="O19:P19"/>
    <mergeCell ref="O20:P20"/>
    <mergeCell ref="C2:R2"/>
    <mergeCell ref="C4:R4"/>
    <mergeCell ref="F6:Q6"/>
    <mergeCell ref="F7:Q7"/>
    <mergeCell ref="F8:Q8"/>
    <mergeCell ref="O11:P11"/>
  </mergeCells>
  <hyperlinks>
    <hyperlink ref="F1:G1" location="C2" tooltip="Krycí list soupisu" display="1) Krycí list soupisu"/>
    <hyperlink ref="H1:K1" location="C51" tooltip="Rekapitulace" display="2) Rekapitulace"/>
    <hyperlink ref="L1:M1" location="C87"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223"/>
  <sheetViews>
    <sheetView showGridLines="0" zoomScalePageLayoutView="0" workbookViewId="0" topLeftCell="A1">
      <pane ySplit="1" topLeftCell="A61" activePane="bottomLeft" state="frozen"/>
      <selection pane="topLeft" activeCell="A1" sqref="A1"/>
      <selection pane="bottomLeft" activeCell="L79" activeCellId="1" sqref="L83:M83 L79:M79"/>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63.33203125"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54"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3" width="10.5" style="2" hidden="1" customWidth="1"/>
    <col min="64" max="16384" width="10.5" style="1" customWidth="1"/>
  </cols>
  <sheetData>
    <row r="1" spans="1:256" s="3" customFormat="1" ht="22.5" customHeight="1">
      <c r="A1" s="149"/>
      <c r="B1" s="146"/>
      <c r="C1" s="146"/>
      <c r="D1" s="147" t="s">
        <v>1</v>
      </c>
      <c r="E1" s="146"/>
      <c r="F1" s="148" t="s">
        <v>1329</v>
      </c>
      <c r="G1" s="148"/>
      <c r="H1" s="287" t="s">
        <v>1330</v>
      </c>
      <c r="I1" s="287"/>
      <c r="J1" s="287"/>
      <c r="K1" s="287"/>
      <c r="L1" s="148" t="s">
        <v>1331</v>
      </c>
      <c r="M1" s="148"/>
      <c r="N1" s="146"/>
      <c r="O1" s="147" t="s">
        <v>87</v>
      </c>
      <c r="P1" s="146"/>
      <c r="Q1" s="146"/>
      <c r="R1" s="146"/>
      <c r="S1" s="148" t="s">
        <v>1332</v>
      </c>
      <c r="T1" s="148"/>
      <c r="U1" s="149"/>
      <c r="V1" s="149"/>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23" t="s">
        <v>4</v>
      </c>
      <c r="D2" s="224"/>
      <c r="E2" s="224"/>
      <c r="F2" s="224"/>
      <c r="G2" s="224"/>
      <c r="H2" s="224"/>
      <c r="I2" s="224"/>
      <c r="J2" s="224"/>
      <c r="K2" s="224"/>
      <c r="L2" s="224"/>
      <c r="M2" s="224"/>
      <c r="N2" s="224"/>
      <c r="O2" s="224"/>
      <c r="P2" s="224"/>
      <c r="Q2" s="224"/>
      <c r="R2" s="224"/>
      <c r="S2" s="255" t="s">
        <v>5</v>
      </c>
      <c r="T2" s="224"/>
      <c r="U2" s="224"/>
      <c r="V2" s="224"/>
      <c r="W2" s="224"/>
      <c r="X2" s="224"/>
      <c r="Y2" s="224"/>
      <c r="Z2" s="224"/>
      <c r="AA2" s="224"/>
      <c r="AB2" s="224"/>
      <c r="AC2" s="224"/>
      <c r="AT2" s="2" t="s">
        <v>82</v>
      </c>
    </row>
    <row r="3" spans="2:46" s="2" customFormat="1" ht="7.5" customHeight="1">
      <c r="B3" s="7"/>
      <c r="C3" s="8"/>
      <c r="D3" s="8"/>
      <c r="E3" s="8"/>
      <c r="F3" s="8"/>
      <c r="G3" s="8"/>
      <c r="H3" s="8"/>
      <c r="I3" s="8"/>
      <c r="J3" s="8"/>
      <c r="K3" s="8"/>
      <c r="L3" s="8"/>
      <c r="M3" s="8"/>
      <c r="N3" s="8"/>
      <c r="O3" s="8"/>
      <c r="P3" s="8"/>
      <c r="Q3" s="8"/>
      <c r="R3" s="9"/>
      <c r="AT3" s="2" t="s">
        <v>75</v>
      </c>
    </row>
    <row r="4" spans="2:46" s="2" customFormat="1" ht="37.5" customHeight="1">
      <c r="B4" s="10"/>
      <c r="C4" s="225" t="s">
        <v>88</v>
      </c>
      <c r="D4" s="224"/>
      <c r="E4" s="224"/>
      <c r="F4" s="224"/>
      <c r="G4" s="224"/>
      <c r="H4" s="224"/>
      <c r="I4" s="224"/>
      <c r="J4" s="224"/>
      <c r="K4" s="224"/>
      <c r="L4" s="224"/>
      <c r="M4" s="224"/>
      <c r="N4" s="224"/>
      <c r="O4" s="224"/>
      <c r="P4" s="224"/>
      <c r="Q4" s="224"/>
      <c r="R4" s="226"/>
      <c r="T4" s="12" t="s">
        <v>10</v>
      </c>
      <c r="AT4" s="2" t="s">
        <v>3</v>
      </c>
    </row>
    <row r="5" spans="2:18" s="2" customFormat="1" ht="7.5" customHeight="1">
      <c r="B5" s="10"/>
      <c r="R5" s="11"/>
    </row>
    <row r="6" spans="2:18" s="2" customFormat="1" ht="15.75" customHeight="1">
      <c r="B6" s="10"/>
      <c r="D6" s="15" t="s">
        <v>14</v>
      </c>
      <c r="F6" s="258" t="str">
        <f>'Rekapitulace stavby'!$K$6</f>
        <v>2021-21-14-DPS - SNÍŽENÍ ENERGETICKÉ NÁROČNOSTI BUDOVY HOTELU SKALSKÝ DVŮR</v>
      </c>
      <c r="G6" s="224"/>
      <c r="H6" s="224"/>
      <c r="I6" s="224"/>
      <c r="J6" s="224"/>
      <c r="K6" s="224"/>
      <c r="L6" s="224"/>
      <c r="M6" s="224"/>
      <c r="N6" s="224"/>
      <c r="O6" s="224"/>
      <c r="P6" s="224"/>
      <c r="Q6" s="224"/>
      <c r="R6" s="11"/>
    </row>
    <row r="7" spans="2:18" s="2" customFormat="1" ht="15.75" customHeight="1">
      <c r="B7" s="10"/>
      <c r="D7" s="15" t="s">
        <v>89</v>
      </c>
      <c r="F7" s="258" t="s">
        <v>90</v>
      </c>
      <c r="G7" s="224"/>
      <c r="H7" s="224"/>
      <c r="I7" s="224"/>
      <c r="J7" s="224"/>
      <c r="K7" s="224"/>
      <c r="L7" s="224"/>
      <c r="M7" s="224"/>
      <c r="N7" s="224"/>
      <c r="O7" s="224"/>
      <c r="P7" s="224"/>
      <c r="Q7" s="224"/>
      <c r="R7" s="11"/>
    </row>
    <row r="8" spans="2:18" s="6" customFormat="1" ht="18.75" customHeight="1">
      <c r="B8" s="20"/>
      <c r="D8" s="14" t="s">
        <v>91</v>
      </c>
      <c r="F8" s="230" t="s">
        <v>1112</v>
      </c>
      <c r="G8" s="228"/>
      <c r="H8" s="228"/>
      <c r="I8" s="228"/>
      <c r="J8" s="228"/>
      <c r="K8" s="228"/>
      <c r="L8" s="228"/>
      <c r="M8" s="228"/>
      <c r="N8" s="228"/>
      <c r="O8" s="228"/>
      <c r="P8" s="228"/>
      <c r="Q8" s="228"/>
      <c r="R8" s="23"/>
    </row>
    <row r="9" spans="2:18" s="6" customFormat="1" ht="14.25" customHeight="1">
      <c r="B9" s="20"/>
      <c r="R9" s="23"/>
    </row>
    <row r="10" spans="2:18" s="6" customFormat="1" ht="15" customHeight="1">
      <c r="B10" s="20"/>
      <c r="D10" s="15" t="s">
        <v>93</v>
      </c>
      <c r="F10" s="16"/>
      <c r="R10" s="23"/>
    </row>
    <row r="11" spans="2:18" s="6" customFormat="1" ht="15" customHeight="1">
      <c r="B11" s="20"/>
      <c r="D11" s="15" t="s">
        <v>18</v>
      </c>
      <c r="F11" s="16" t="s">
        <v>19</v>
      </c>
      <c r="M11" s="15" t="s">
        <v>20</v>
      </c>
      <c r="O11" s="259" t="str">
        <f>'Rekapitulace stavby'!$AN$8</f>
        <v>16.03.2022</v>
      </c>
      <c r="P11" s="228"/>
      <c r="R11" s="23"/>
    </row>
    <row r="12" spans="2:18" s="6" customFormat="1" ht="7.5" customHeight="1">
      <c r="B12" s="20"/>
      <c r="R12" s="23"/>
    </row>
    <row r="13" spans="2:18" s="6" customFormat="1" ht="15" customHeight="1">
      <c r="B13" s="20"/>
      <c r="D13" s="15" t="s">
        <v>24</v>
      </c>
      <c r="M13" s="15" t="s">
        <v>25</v>
      </c>
      <c r="O13" s="248"/>
      <c r="P13" s="228"/>
      <c r="R13" s="23"/>
    </row>
    <row r="14" spans="2:18" s="6" customFormat="1" ht="18.75" customHeight="1">
      <c r="B14" s="20"/>
      <c r="E14" s="16" t="s">
        <v>26</v>
      </c>
      <c r="M14" s="15" t="s">
        <v>27</v>
      </c>
      <c r="O14" s="248"/>
      <c r="P14" s="228"/>
      <c r="R14" s="23"/>
    </row>
    <row r="15" spans="2:18" s="6" customFormat="1" ht="7.5" customHeight="1">
      <c r="B15" s="20"/>
      <c r="R15" s="23"/>
    </row>
    <row r="16" spans="2:18" s="6" customFormat="1" ht="15" customHeight="1">
      <c r="B16" s="20"/>
      <c r="D16" s="15" t="s">
        <v>28</v>
      </c>
      <c r="M16" s="15" t="s">
        <v>25</v>
      </c>
      <c r="O16" s="248"/>
      <c r="P16" s="228"/>
      <c r="R16" s="23"/>
    </row>
    <row r="17" spans="2:18" s="6" customFormat="1" ht="18.75" customHeight="1">
      <c r="B17" s="20"/>
      <c r="E17" s="16" t="s">
        <v>94</v>
      </c>
      <c r="M17" s="15" t="s">
        <v>27</v>
      </c>
      <c r="O17" s="248"/>
      <c r="P17" s="228"/>
      <c r="R17" s="23"/>
    </row>
    <row r="18" spans="2:18" s="6" customFormat="1" ht="7.5" customHeight="1">
      <c r="B18" s="20"/>
      <c r="R18" s="23"/>
    </row>
    <row r="19" spans="2:18" s="6" customFormat="1" ht="15" customHeight="1">
      <c r="B19" s="20"/>
      <c r="D19" s="15" t="s">
        <v>30</v>
      </c>
      <c r="M19" s="15" t="s">
        <v>25</v>
      </c>
      <c r="O19" s="248"/>
      <c r="P19" s="228"/>
      <c r="R19" s="23"/>
    </row>
    <row r="20" spans="2:18" s="6" customFormat="1" ht="18.75" customHeight="1">
      <c r="B20" s="20"/>
      <c r="E20" s="16" t="s">
        <v>31</v>
      </c>
      <c r="M20" s="15" t="s">
        <v>27</v>
      </c>
      <c r="O20" s="248"/>
      <c r="P20" s="228"/>
      <c r="R20" s="23"/>
    </row>
    <row r="21" spans="2:18" s="6" customFormat="1" ht="7.5" customHeight="1">
      <c r="B21" s="20"/>
      <c r="R21" s="23"/>
    </row>
    <row r="22" spans="2:18" s="6" customFormat="1" ht="15" customHeight="1">
      <c r="B22" s="20"/>
      <c r="D22" s="15" t="s">
        <v>33</v>
      </c>
      <c r="R22" s="23"/>
    </row>
    <row r="23" spans="2:18" s="79" customFormat="1" ht="15.75" customHeight="1">
      <c r="B23" s="80"/>
      <c r="E23" s="232"/>
      <c r="F23" s="260"/>
      <c r="G23" s="260"/>
      <c r="H23" s="260"/>
      <c r="I23" s="260"/>
      <c r="J23" s="260"/>
      <c r="K23" s="260"/>
      <c r="L23" s="260"/>
      <c r="M23" s="260"/>
      <c r="N23" s="260"/>
      <c r="O23" s="260"/>
      <c r="P23" s="260"/>
      <c r="R23" s="81"/>
    </row>
    <row r="24" spans="2:18" s="6" customFormat="1" ht="7.5" customHeight="1">
      <c r="B24" s="20"/>
      <c r="R24" s="23"/>
    </row>
    <row r="25" spans="2:18" s="6" customFormat="1" ht="7.5" customHeight="1">
      <c r="B25" s="20"/>
      <c r="D25" s="42"/>
      <c r="E25" s="42"/>
      <c r="F25" s="42"/>
      <c r="G25" s="42"/>
      <c r="H25" s="42"/>
      <c r="I25" s="42"/>
      <c r="J25" s="42"/>
      <c r="K25" s="42"/>
      <c r="L25" s="42"/>
      <c r="M25" s="42"/>
      <c r="N25" s="42"/>
      <c r="O25" s="42"/>
      <c r="P25" s="42"/>
      <c r="R25" s="23"/>
    </row>
    <row r="26" spans="2:18" s="6" customFormat="1" ht="26.25" customHeight="1">
      <c r="B26" s="20"/>
      <c r="D26" s="82" t="s">
        <v>34</v>
      </c>
      <c r="M26" s="256">
        <f>ROUNDUP($N$76,2)</f>
        <v>0</v>
      </c>
      <c r="N26" s="228"/>
      <c r="O26" s="228"/>
      <c r="P26" s="228"/>
      <c r="R26" s="23"/>
    </row>
    <row r="27" spans="2:18" s="6" customFormat="1" ht="7.5" customHeight="1">
      <c r="B27" s="20"/>
      <c r="D27" s="42"/>
      <c r="E27" s="42"/>
      <c r="F27" s="42"/>
      <c r="G27" s="42"/>
      <c r="H27" s="42"/>
      <c r="I27" s="42"/>
      <c r="J27" s="42"/>
      <c r="K27" s="42"/>
      <c r="L27" s="42"/>
      <c r="M27" s="42"/>
      <c r="N27" s="42"/>
      <c r="O27" s="42"/>
      <c r="P27" s="42"/>
      <c r="R27" s="23"/>
    </row>
    <row r="28" spans="2:18" s="6" customFormat="1" ht="15" customHeight="1">
      <c r="B28" s="20"/>
      <c r="D28" s="25" t="s">
        <v>35</v>
      </c>
      <c r="E28" s="25" t="s">
        <v>36</v>
      </c>
      <c r="F28" s="26">
        <v>0.21</v>
      </c>
      <c r="G28" s="83" t="s">
        <v>37</v>
      </c>
      <c r="H28" s="261">
        <f>SUM($BE$76:$BE$222)</f>
        <v>0</v>
      </c>
      <c r="I28" s="228"/>
      <c r="J28" s="228"/>
      <c r="M28" s="261">
        <f>SUM($BE$76:$BE$222)*$F$28</f>
        <v>0</v>
      </c>
      <c r="N28" s="228"/>
      <c r="O28" s="228"/>
      <c r="P28" s="228"/>
      <c r="R28" s="23"/>
    </row>
    <row r="29" spans="2:18" s="6" customFormat="1" ht="15" customHeight="1">
      <c r="B29" s="20"/>
      <c r="E29" s="25" t="s">
        <v>38</v>
      </c>
      <c r="F29" s="26">
        <v>0.15</v>
      </c>
      <c r="G29" s="83" t="s">
        <v>37</v>
      </c>
      <c r="H29" s="261">
        <f>SUM($BF$76:$BF$222)</f>
        <v>0</v>
      </c>
      <c r="I29" s="228"/>
      <c r="J29" s="228"/>
      <c r="M29" s="261">
        <f>SUM($BF$76:$BF$222)*$F$29</f>
        <v>0</v>
      </c>
      <c r="N29" s="228"/>
      <c r="O29" s="228"/>
      <c r="P29" s="228"/>
      <c r="R29" s="23"/>
    </row>
    <row r="30" spans="2:18" s="6" customFormat="1" ht="15" customHeight="1" hidden="1">
      <c r="B30" s="20"/>
      <c r="E30" s="25" t="s">
        <v>39</v>
      </c>
      <c r="F30" s="26">
        <v>0.21</v>
      </c>
      <c r="G30" s="83" t="s">
        <v>37</v>
      </c>
      <c r="H30" s="261">
        <f>SUM($BG$76:$BG$222)</f>
        <v>0</v>
      </c>
      <c r="I30" s="228"/>
      <c r="J30" s="228"/>
      <c r="M30" s="261">
        <v>0</v>
      </c>
      <c r="N30" s="228"/>
      <c r="O30" s="228"/>
      <c r="P30" s="228"/>
      <c r="R30" s="23"/>
    </row>
    <row r="31" spans="2:18" s="6" customFormat="1" ht="15" customHeight="1" hidden="1">
      <c r="B31" s="20"/>
      <c r="E31" s="25" t="s">
        <v>40</v>
      </c>
      <c r="F31" s="26">
        <v>0.15</v>
      </c>
      <c r="G31" s="83" t="s">
        <v>37</v>
      </c>
      <c r="H31" s="261">
        <f>SUM($BH$76:$BH$222)</f>
        <v>0</v>
      </c>
      <c r="I31" s="228"/>
      <c r="J31" s="228"/>
      <c r="M31" s="261">
        <v>0</v>
      </c>
      <c r="N31" s="228"/>
      <c r="O31" s="228"/>
      <c r="P31" s="228"/>
      <c r="R31" s="23"/>
    </row>
    <row r="32" spans="2:18" s="6" customFormat="1" ht="15" customHeight="1" hidden="1">
      <c r="B32" s="20"/>
      <c r="E32" s="25" t="s">
        <v>41</v>
      </c>
      <c r="F32" s="26">
        <v>0</v>
      </c>
      <c r="G32" s="83" t="s">
        <v>37</v>
      </c>
      <c r="H32" s="261">
        <f>SUM($BI$76:$BI$222)</f>
        <v>0</v>
      </c>
      <c r="I32" s="228"/>
      <c r="J32" s="228"/>
      <c r="M32" s="261">
        <v>0</v>
      </c>
      <c r="N32" s="228"/>
      <c r="O32" s="228"/>
      <c r="P32" s="228"/>
      <c r="R32" s="23"/>
    </row>
    <row r="33" spans="2:18" s="6" customFormat="1" ht="7.5" customHeight="1">
      <c r="B33" s="20"/>
      <c r="R33" s="23"/>
    </row>
    <row r="34" spans="2:18" s="6" customFormat="1" ht="26.25" customHeight="1">
      <c r="B34" s="20"/>
      <c r="C34" s="29"/>
      <c r="D34" s="30" t="s">
        <v>42</v>
      </c>
      <c r="E34" s="31"/>
      <c r="F34" s="31"/>
      <c r="G34" s="84" t="s">
        <v>43</v>
      </c>
      <c r="H34" s="32" t="s">
        <v>44</v>
      </c>
      <c r="I34" s="31"/>
      <c r="J34" s="31"/>
      <c r="K34" s="31"/>
      <c r="L34" s="246">
        <f>ROUNDUP(SUM($M$26:$M$32),2)</f>
        <v>0</v>
      </c>
      <c r="M34" s="245"/>
      <c r="N34" s="245"/>
      <c r="O34" s="245"/>
      <c r="P34" s="247"/>
      <c r="Q34" s="29"/>
      <c r="R34" s="33"/>
    </row>
    <row r="35" spans="2:18" s="6" customFormat="1" ht="15" customHeight="1">
      <c r="B35" s="34"/>
      <c r="C35" s="35"/>
      <c r="D35" s="35"/>
      <c r="E35" s="35"/>
      <c r="F35" s="35"/>
      <c r="G35" s="35"/>
      <c r="H35" s="35"/>
      <c r="I35" s="35"/>
      <c r="J35" s="35"/>
      <c r="K35" s="35"/>
      <c r="L35" s="35"/>
      <c r="M35" s="35"/>
      <c r="N35" s="35"/>
      <c r="O35" s="35"/>
      <c r="P35" s="35"/>
      <c r="Q35" s="35"/>
      <c r="R35" s="36"/>
    </row>
    <row r="39" spans="2:18" s="6" customFormat="1" ht="7.5" customHeight="1">
      <c r="B39" s="37"/>
      <c r="C39" s="38"/>
      <c r="D39" s="38"/>
      <c r="E39" s="38"/>
      <c r="F39" s="38"/>
      <c r="G39" s="38"/>
      <c r="H39" s="38"/>
      <c r="I39" s="38"/>
      <c r="J39" s="38"/>
      <c r="K39" s="38"/>
      <c r="L39" s="38"/>
      <c r="M39" s="38"/>
      <c r="N39" s="38"/>
      <c r="O39" s="38"/>
      <c r="P39" s="38"/>
      <c r="Q39" s="38"/>
      <c r="R39" s="85"/>
    </row>
    <row r="40" spans="2:18" s="6" customFormat="1" ht="37.5" customHeight="1">
      <c r="B40" s="20"/>
      <c r="C40" s="225" t="s">
        <v>95</v>
      </c>
      <c r="D40" s="228"/>
      <c r="E40" s="228"/>
      <c r="F40" s="228"/>
      <c r="G40" s="228"/>
      <c r="H40" s="228"/>
      <c r="I40" s="228"/>
      <c r="J40" s="228"/>
      <c r="K40" s="228"/>
      <c r="L40" s="228"/>
      <c r="M40" s="228"/>
      <c r="N40" s="228"/>
      <c r="O40" s="228"/>
      <c r="P40" s="228"/>
      <c r="Q40" s="228"/>
      <c r="R40" s="262"/>
    </row>
    <row r="41" spans="2:18" s="6" customFormat="1" ht="7.5" customHeight="1">
      <c r="B41" s="20"/>
      <c r="R41" s="23"/>
    </row>
    <row r="42" spans="2:18" s="6" customFormat="1" ht="15" customHeight="1">
      <c r="B42" s="20"/>
      <c r="C42" s="15" t="s">
        <v>14</v>
      </c>
      <c r="F42" s="258" t="str">
        <f>$F$6</f>
        <v>2021-21-14-DPS - SNÍŽENÍ ENERGETICKÉ NÁROČNOSTI BUDOVY HOTELU SKALSKÝ DVŮR</v>
      </c>
      <c r="G42" s="228"/>
      <c r="H42" s="228"/>
      <c r="I42" s="228"/>
      <c r="J42" s="228"/>
      <c r="K42" s="228"/>
      <c r="L42" s="228"/>
      <c r="M42" s="228"/>
      <c r="N42" s="228"/>
      <c r="O42" s="228"/>
      <c r="P42" s="228"/>
      <c r="Q42" s="228"/>
      <c r="R42" s="23"/>
    </row>
    <row r="43" spans="2:18" s="2" customFormat="1" ht="15.75" customHeight="1">
      <c r="B43" s="10"/>
      <c r="C43" s="15" t="s">
        <v>89</v>
      </c>
      <c r="F43" s="258" t="s">
        <v>90</v>
      </c>
      <c r="G43" s="224"/>
      <c r="H43" s="224"/>
      <c r="I43" s="224"/>
      <c r="J43" s="224"/>
      <c r="K43" s="224"/>
      <c r="L43" s="224"/>
      <c r="M43" s="224"/>
      <c r="N43" s="224"/>
      <c r="O43" s="224"/>
      <c r="P43" s="224"/>
      <c r="Q43" s="224"/>
      <c r="R43" s="11"/>
    </row>
    <row r="44" spans="2:18" s="6" customFormat="1" ht="15" customHeight="1">
      <c r="B44" s="20"/>
      <c r="C44" s="14" t="s">
        <v>91</v>
      </c>
      <c r="F44" s="230" t="str">
        <f>$F$8</f>
        <v>1.4. - Zařízení silnoproudé elektrotechniky a bleskosvodu (SIL)</v>
      </c>
      <c r="G44" s="228"/>
      <c r="H44" s="228"/>
      <c r="I44" s="228"/>
      <c r="J44" s="228"/>
      <c r="K44" s="228"/>
      <c r="L44" s="228"/>
      <c r="M44" s="228"/>
      <c r="N44" s="228"/>
      <c r="O44" s="228"/>
      <c r="P44" s="228"/>
      <c r="Q44" s="228"/>
      <c r="R44" s="23"/>
    </row>
    <row r="45" spans="2:18" s="6" customFormat="1" ht="7.5" customHeight="1">
      <c r="B45" s="20"/>
      <c r="R45" s="23"/>
    </row>
    <row r="46" spans="2:18" s="6" customFormat="1" ht="18.75" customHeight="1">
      <c r="B46" s="20"/>
      <c r="C46" s="15" t="s">
        <v>18</v>
      </c>
      <c r="F46" s="16" t="str">
        <f>$F$11</f>
        <v>Lísek, Bystřice nad Pernštejnem</v>
      </c>
      <c r="K46" s="15" t="s">
        <v>20</v>
      </c>
      <c r="M46" s="259" t="str">
        <f>IF($O$11="","",$O$11)</f>
        <v>16.03.2022</v>
      </c>
      <c r="N46" s="228"/>
      <c r="O46" s="228"/>
      <c r="P46" s="228"/>
      <c r="R46" s="23"/>
    </row>
    <row r="47" spans="2:18" s="6" customFormat="1" ht="7.5" customHeight="1">
      <c r="B47" s="20"/>
      <c r="R47" s="23"/>
    </row>
    <row r="48" spans="2:18" s="6" customFormat="1" ht="15.75" customHeight="1">
      <c r="B48" s="20"/>
      <c r="C48" s="15" t="s">
        <v>24</v>
      </c>
      <c r="F48" s="16" t="str">
        <f>$E$14</f>
        <v>Ministerstvo zemědělství</v>
      </c>
      <c r="K48" s="15" t="s">
        <v>30</v>
      </c>
      <c r="M48" s="248" t="str">
        <f>$E$20</f>
        <v>SANTIS a.s.</v>
      </c>
      <c r="N48" s="228"/>
      <c r="O48" s="228"/>
      <c r="P48" s="228"/>
      <c r="Q48" s="228"/>
      <c r="R48" s="23"/>
    </row>
    <row r="49" spans="2:18" s="6" customFormat="1" ht="15" customHeight="1">
      <c r="B49" s="20"/>
      <c r="C49" s="15" t="s">
        <v>28</v>
      </c>
      <c r="F49" s="16" t="str">
        <f>IF($E$17="","",$E$17)</f>
        <v>Dle výběrového řízení</v>
      </c>
      <c r="R49" s="23"/>
    </row>
    <row r="50" spans="2:18" s="6" customFormat="1" ht="11.25" customHeight="1">
      <c r="B50" s="20"/>
      <c r="R50" s="23"/>
    </row>
    <row r="51" spans="2:18" s="6" customFormat="1" ht="30" customHeight="1">
      <c r="B51" s="20"/>
      <c r="C51" s="263" t="s">
        <v>96</v>
      </c>
      <c r="D51" s="264"/>
      <c r="E51" s="264"/>
      <c r="F51" s="264"/>
      <c r="G51" s="264"/>
      <c r="H51" s="29"/>
      <c r="I51" s="29"/>
      <c r="J51" s="29"/>
      <c r="K51" s="29"/>
      <c r="L51" s="29"/>
      <c r="M51" s="29"/>
      <c r="N51" s="263" t="s">
        <v>97</v>
      </c>
      <c r="O51" s="264"/>
      <c r="P51" s="264"/>
      <c r="Q51" s="264"/>
      <c r="R51" s="33"/>
    </row>
    <row r="52" spans="2:18" s="6" customFormat="1" ht="11.25" customHeight="1">
      <c r="B52" s="20"/>
      <c r="R52" s="23"/>
    </row>
    <row r="53" spans="2:47" s="6" customFormat="1" ht="30" customHeight="1">
      <c r="B53" s="20"/>
      <c r="C53" s="52" t="s">
        <v>98</v>
      </c>
      <c r="N53" s="256">
        <f>ROUNDUP($N$76,2)</f>
        <v>0</v>
      </c>
      <c r="O53" s="228"/>
      <c r="P53" s="228"/>
      <c r="Q53" s="228"/>
      <c r="R53" s="23"/>
      <c r="AU53" s="6" t="s">
        <v>99</v>
      </c>
    </row>
    <row r="54" spans="2:18" s="58" customFormat="1" ht="25.5" customHeight="1">
      <c r="B54" s="86"/>
      <c r="D54" s="87" t="s">
        <v>100</v>
      </c>
      <c r="N54" s="265">
        <f>ROUNDUP($N$77,2)</f>
        <v>0</v>
      </c>
      <c r="O54" s="266"/>
      <c r="P54" s="266"/>
      <c r="Q54" s="266"/>
      <c r="R54" s="88"/>
    </row>
    <row r="55" spans="2:18" s="67" customFormat="1" ht="21" customHeight="1">
      <c r="B55" s="89"/>
      <c r="D55" s="69" t="s">
        <v>1113</v>
      </c>
      <c r="N55" s="251">
        <f>ROUNDUP($N$78,2)</f>
        <v>0</v>
      </c>
      <c r="O55" s="266"/>
      <c r="P55" s="266"/>
      <c r="Q55" s="266"/>
      <c r="R55" s="90"/>
    </row>
    <row r="56" spans="2:18" s="58" customFormat="1" ht="25.5" customHeight="1">
      <c r="B56" s="86"/>
      <c r="D56" s="87" t="s">
        <v>1114</v>
      </c>
      <c r="N56" s="265">
        <f>ROUNDUP($N$156,2)</f>
        <v>0</v>
      </c>
      <c r="O56" s="266"/>
      <c r="P56" s="266"/>
      <c r="Q56" s="266"/>
      <c r="R56" s="88"/>
    </row>
    <row r="57" spans="2:18" s="58" customFormat="1" ht="25.5" customHeight="1">
      <c r="B57" s="86"/>
      <c r="D57" s="87" t="s">
        <v>1115</v>
      </c>
      <c r="N57" s="265">
        <f>ROUNDUP($N$209,2)</f>
        <v>0</v>
      </c>
      <c r="O57" s="266"/>
      <c r="P57" s="266"/>
      <c r="Q57" s="266"/>
      <c r="R57" s="88"/>
    </row>
    <row r="58" spans="2:18" s="6" customFormat="1" ht="22.5" customHeight="1">
      <c r="B58" s="20"/>
      <c r="R58" s="23"/>
    </row>
    <row r="59" spans="2:18" s="6" customFormat="1" ht="7.5" customHeight="1">
      <c r="B59" s="34"/>
      <c r="C59" s="35"/>
      <c r="D59" s="35"/>
      <c r="E59" s="35"/>
      <c r="F59" s="35"/>
      <c r="G59" s="35"/>
      <c r="H59" s="35"/>
      <c r="I59" s="35"/>
      <c r="J59" s="35"/>
      <c r="K59" s="35"/>
      <c r="L59" s="35"/>
      <c r="M59" s="35"/>
      <c r="N59" s="35"/>
      <c r="O59" s="35"/>
      <c r="P59" s="35"/>
      <c r="Q59" s="35"/>
      <c r="R59" s="36"/>
    </row>
    <row r="63" spans="2:19" s="6" customFormat="1" ht="7.5" customHeight="1">
      <c r="B63" s="37"/>
      <c r="C63" s="38"/>
      <c r="D63" s="38"/>
      <c r="E63" s="38"/>
      <c r="F63" s="38"/>
      <c r="G63" s="38"/>
      <c r="H63" s="38"/>
      <c r="I63" s="38"/>
      <c r="J63" s="38"/>
      <c r="K63" s="38"/>
      <c r="L63" s="38"/>
      <c r="M63" s="38"/>
      <c r="N63" s="38"/>
      <c r="O63" s="38"/>
      <c r="P63" s="38"/>
      <c r="Q63" s="38"/>
      <c r="R63" s="38"/>
      <c r="S63" s="20"/>
    </row>
    <row r="64" spans="2:19" s="6" customFormat="1" ht="37.5" customHeight="1">
      <c r="B64" s="20"/>
      <c r="C64" s="225" t="s">
        <v>116</v>
      </c>
      <c r="D64" s="228"/>
      <c r="E64" s="228"/>
      <c r="F64" s="228"/>
      <c r="G64" s="228"/>
      <c r="H64" s="228"/>
      <c r="I64" s="228"/>
      <c r="J64" s="228"/>
      <c r="K64" s="228"/>
      <c r="L64" s="228"/>
      <c r="M64" s="228"/>
      <c r="N64" s="228"/>
      <c r="O64" s="228"/>
      <c r="P64" s="228"/>
      <c r="Q64" s="228"/>
      <c r="R64" s="228"/>
      <c r="S64" s="20"/>
    </row>
    <row r="65" spans="2:19" s="6" customFormat="1" ht="7.5" customHeight="1">
      <c r="B65" s="20"/>
      <c r="S65" s="20"/>
    </row>
    <row r="66" spans="2:19" s="6" customFormat="1" ht="15" customHeight="1">
      <c r="B66" s="20"/>
      <c r="C66" s="15" t="s">
        <v>14</v>
      </c>
      <c r="F66" s="258" t="str">
        <f>$F$6</f>
        <v>2021-21-14-DPS - SNÍŽENÍ ENERGETICKÉ NÁROČNOSTI BUDOVY HOTELU SKALSKÝ DVŮR</v>
      </c>
      <c r="G66" s="228"/>
      <c r="H66" s="228"/>
      <c r="I66" s="228"/>
      <c r="J66" s="228"/>
      <c r="K66" s="228"/>
      <c r="L66" s="228"/>
      <c r="M66" s="228"/>
      <c r="N66" s="228"/>
      <c r="O66" s="228"/>
      <c r="P66" s="228"/>
      <c r="Q66" s="228"/>
      <c r="S66" s="20"/>
    </row>
    <row r="67" spans="2:19" s="2" customFormat="1" ht="15.75" customHeight="1">
      <c r="B67" s="10"/>
      <c r="C67" s="15" t="s">
        <v>89</v>
      </c>
      <c r="F67" s="258" t="s">
        <v>90</v>
      </c>
      <c r="G67" s="224"/>
      <c r="H67" s="224"/>
      <c r="I67" s="224"/>
      <c r="J67" s="224"/>
      <c r="K67" s="224"/>
      <c r="L67" s="224"/>
      <c r="M67" s="224"/>
      <c r="N67" s="224"/>
      <c r="O67" s="224"/>
      <c r="P67" s="224"/>
      <c r="Q67" s="224"/>
      <c r="S67" s="10"/>
    </row>
    <row r="68" spans="2:19" s="6" customFormat="1" ht="15" customHeight="1">
      <c r="B68" s="20"/>
      <c r="C68" s="14" t="s">
        <v>91</v>
      </c>
      <c r="F68" s="230" t="str">
        <f>$F$8</f>
        <v>1.4. - Zařízení silnoproudé elektrotechniky a bleskosvodu (SIL)</v>
      </c>
      <c r="G68" s="228"/>
      <c r="H68" s="228"/>
      <c r="I68" s="228"/>
      <c r="J68" s="228"/>
      <c r="K68" s="228"/>
      <c r="L68" s="228"/>
      <c r="M68" s="228"/>
      <c r="N68" s="228"/>
      <c r="O68" s="228"/>
      <c r="P68" s="228"/>
      <c r="Q68" s="228"/>
      <c r="S68" s="20"/>
    </row>
    <row r="69" spans="2:19" s="6" customFormat="1" ht="7.5" customHeight="1">
      <c r="B69" s="20"/>
      <c r="S69" s="20"/>
    </row>
    <row r="70" spans="2:19" s="6" customFormat="1" ht="18.75" customHeight="1">
      <c r="B70" s="20"/>
      <c r="C70" s="15" t="s">
        <v>18</v>
      </c>
      <c r="F70" s="16" t="str">
        <f>$F$11</f>
        <v>Lísek, Bystřice nad Pernštejnem</v>
      </c>
      <c r="K70" s="15" t="s">
        <v>20</v>
      </c>
      <c r="M70" s="259" t="str">
        <f>IF($O$11="","",$O$11)</f>
        <v>16.03.2022</v>
      </c>
      <c r="N70" s="228"/>
      <c r="O70" s="228"/>
      <c r="P70" s="228"/>
      <c r="S70" s="20"/>
    </row>
    <row r="71" spans="2:19" s="6" customFormat="1" ht="7.5" customHeight="1">
      <c r="B71" s="20"/>
      <c r="S71" s="20"/>
    </row>
    <row r="72" spans="2:19" s="6" customFormat="1" ht="15.75" customHeight="1">
      <c r="B72" s="20"/>
      <c r="C72" s="15" t="s">
        <v>24</v>
      </c>
      <c r="F72" s="16" t="str">
        <f>$E$14</f>
        <v>Ministerstvo zemědělství</v>
      </c>
      <c r="K72" s="15" t="s">
        <v>30</v>
      </c>
      <c r="M72" s="248" t="str">
        <f>$E$20</f>
        <v>SANTIS a.s.</v>
      </c>
      <c r="N72" s="228"/>
      <c r="O72" s="228"/>
      <c r="P72" s="228"/>
      <c r="Q72" s="228"/>
      <c r="S72" s="20"/>
    </row>
    <row r="73" spans="2:19" s="6" customFormat="1" ht="15" customHeight="1">
      <c r="B73" s="20"/>
      <c r="C73" s="15" t="s">
        <v>28</v>
      </c>
      <c r="F73" s="16" t="str">
        <f>IF($E$17="","",$E$17)</f>
        <v>Dle výběrového řízení</v>
      </c>
      <c r="S73" s="20"/>
    </row>
    <row r="74" spans="2:19" s="6" customFormat="1" ht="11.25" customHeight="1">
      <c r="B74" s="20"/>
      <c r="S74" s="20"/>
    </row>
    <row r="75" spans="2:27" s="91" customFormat="1" ht="30" customHeight="1">
      <c r="B75" s="92"/>
      <c r="C75" s="93" t="s">
        <v>117</v>
      </c>
      <c r="D75" s="94" t="s">
        <v>51</v>
      </c>
      <c r="E75" s="94" t="s">
        <v>47</v>
      </c>
      <c r="F75" s="267" t="s">
        <v>118</v>
      </c>
      <c r="G75" s="268"/>
      <c r="H75" s="268"/>
      <c r="I75" s="268"/>
      <c r="J75" s="94" t="s">
        <v>119</v>
      </c>
      <c r="K75" s="94" t="s">
        <v>120</v>
      </c>
      <c r="L75" s="267" t="s">
        <v>121</v>
      </c>
      <c r="M75" s="268"/>
      <c r="N75" s="267" t="s">
        <v>122</v>
      </c>
      <c r="O75" s="268"/>
      <c r="P75" s="268"/>
      <c r="Q75" s="268"/>
      <c r="R75" s="95" t="s">
        <v>123</v>
      </c>
      <c r="S75" s="92"/>
      <c r="T75" s="47" t="s">
        <v>124</v>
      </c>
      <c r="U75" s="48" t="s">
        <v>35</v>
      </c>
      <c r="V75" s="48" t="s">
        <v>125</v>
      </c>
      <c r="W75" s="48" t="s">
        <v>126</v>
      </c>
      <c r="X75" s="48" t="s">
        <v>127</v>
      </c>
      <c r="Y75" s="48" t="s">
        <v>128</v>
      </c>
      <c r="Z75" s="48" t="s">
        <v>129</v>
      </c>
      <c r="AA75" s="49" t="s">
        <v>130</v>
      </c>
    </row>
    <row r="76" spans="2:63" s="6" customFormat="1" ht="30" customHeight="1">
      <c r="B76" s="20"/>
      <c r="C76" s="52" t="s">
        <v>98</v>
      </c>
      <c r="N76" s="317">
        <f>$BK$76</f>
        <v>0</v>
      </c>
      <c r="O76" s="307"/>
      <c r="P76" s="307"/>
      <c r="Q76" s="307"/>
      <c r="S76" s="20"/>
      <c r="T76" s="51"/>
      <c r="U76" s="42"/>
      <c r="V76" s="42"/>
      <c r="W76" s="96">
        <f>$W$77+$W$156+$W$209</f>
        <v>0</v>
      </c>
      <c r="X76" s="42"/>
      <c r="Y76" s="96">
        <f>$Y$77+$Y$156+$Y$209</f>
        <v>0</v>
      </c>
      <c r="Z76" s="42"/>
      <c r="AA76" s="97">
        <f>$AA$77+$AA$156+$AA$209</f>
        <v>0</v>
      </c>
      <c r="AT76" s="6" t="s">
        <v>65</v>
      </c>
      <c r="AU76" s="6" t="s">
        <v>99</v>
      </c>
      <c r="BK76" s="98">
        <f>$BK$77+$BK$156+$BK$209</f>
        <v>0</v>
      </c>
    </row>
    <row r="77" spans="2:63" s="99" customFormat="1" ht="37.5" customHeight="1">
      <c r="B77" s="100"/>
      <c r="D77" s="101" t="s">
        <v>100</v>
      </c>
      <c r="N77" s="286">
        <f>$BK$77</f>
        <v>0</v>
      </c>
      <c r="O77" s="281"/>
      <c r="P77" s="281"/>
      <c r="Q77" s="281"/>
      <c r="S77" s="100"/>
      <c r="T77" s="103"/>
      <c r="W77" s="104">
        <f>$W$78</f>
        <v>0</v>
      </c>
      <c r="Y77" s="104">
        <f>$Y$78</f>
        <v>0</v>
      </c>
      <c r="AA77" s="105">
        <f>$AA$78</f>
        <v>0</v>
      </c>
      <c r="AR77" s="102" t="s">
        <v>17</v>
      </c>
      <c r="AT77" s="102" t="s">
        <v>65</v>
      </c>
      <c r="AU77" s="102" t="s">
        <v>66</v>
      </c>
      <c r="AY77" s="102" t="s">
        <v>131</v>
      </c>
      <c r="BK77" s="106">
        <f>$BK$78</f>
        <v>0</v>
      </c>
    </row>
    <row r="78" spans="2:63" s="99" customFormat="1" ht="21" customHeight="1">
      <c r="B78" s="100"/>
      <c r="D78" s="107" t="s">
        <v>1113</v>
      </c>
      <c r="N78" s="280">
        <f>$BK$78</f>
        <v>0</v>
      </c>
      <c r="O78" s="281"/>
      <c r="P78" s="281"/>
      <c r="Q78" s="281"/>
      <c r="S78" s="100"/>
      <c r="T78" s="103"/>
      <c r="W78" s="104">
        <f>SUM($W$79:$W$155)</f>
        <v>0</v>
      </c>
      <c r="Y78" s="104">
        <f>SUM($Y$79:$Y$155)</f>
        <v>0</v>
      </c>
      <c r="AA78" s="105">
        <f>SUM($AA$79:$AA$155)</f>
        <v>0</v>
      </c>
      <c r="AR78" s="102" t="s">
        <v>17</v>
      </c>
      <c r="AT78" s="102" t="s">
        <v>65</v>
      </c>
      <c r="AU78" s="102" t="s">
        <v>17</v>
      </c>
      <c r="AY78" s="102" t="s">
        <v>131</v>
      </c>
      <c r="BK78" s="106">
        <f>SUM($BK$79:$BK$155)</f>
        <v>0</v>
      </c>
    </row>
    <row r="79" spans="2:63" s="6" customFormat="1" ht="27" customHeight="1">
      <c r="B79" s="20"/>
      <c r="C79" s="108" t="s">
        <v>17</v>
      </c>
      <c r="D79" s="108" t="s">
        <v>132</v>
      </c>
      <c r="E79" s="109" t="s">
        <v>1116</v>
      </c>
      <c r="F79" s="269" t="s">
        <v>1117</v>
      </c>
      <c r="G79" s="270"/>
      <c r="H79" s="270"/>
      <c r="I79" s="270"/>
      <c r="J79" s="111" t="s">
        <v>135</v>
      </c>
      <c r="K79" s="112">
        <v>5.52</v>
      </c>
      <c r="L79" s="271"/>
      <c r="M79" s="270"/>
      <c r="N79" s="299">
        <f>ROUND($L$79*$K$79,2)</f>
        <v>0</v>
      </c>
      <c r="O79" s="300"/>
      <c r="P79" s="300"/>
      <c r="Q79" s="300"/>
      <c r="R79" s="110" t="s">
        <v>136</v>
      </c>
      <c r="S79" s="20"/>
      <c r="T79" s="113"/>
      <c r="U79" s="114" t="s">
        <v>36</v>
      </c>
      <c r="X79" s="115">
        <v>0</v>
      </c>
      <c r="Y79" s="115">
        <f>$X$79*$K$79</f>
        <v>0</v>
      </c>
      <c r="Z79" s="115">
        <v>0</v>
      </c>
      <c r="AA79" s="116">
        <f>$Z$79*$K$79</f>
        <v>0</v>
      </c>
      <c r="AR79" s="79" t="s">
        <v>137</v>
      </c>
      <c r="AT79" s="79" t="s">
        <v>132</v>
      </c>
      <c r="AU79" s="79" t="s">
        <v>75</v>
      </c>
      <c r="AY79" s="6" t="s">
        <v>131</v>
      </c>
      <c r="BE79" s="117">
        <f>IF($U$79="základní",$N$79,0)</f>
        <v>0</v>
      </c>
      <c r="BF79" s="117">
        <f>IF($U$79="snížená",$N$79,0)</f>
        <v>0</v>
      </c>
      <c r="BG79" s="117">
        <f>IF($U$79="zákl. přenesená",$N$79,0)</f>
        <v>0</v>
      </c>
      <c r="BH79" s="117">
        <f>IF($U$79="sníž. přenesená",$N$79,0)</f>
        <v>0</v>
      </c>
      <c r="BI79" s="117">
        <f>IF($U$79="nulová",$N$79,0)</f>
        <v>0</v>
      </c>
      <c r="BJ79" s="79" t="s">
        <v>17</v>
      </c>
      <c r="BK79" s="117">
        <f>ROUND($L$79*$K$79,2)</f>
        <v>0</v>
      </c>
    </row>
    <row r="80" spans="2:47" s="6" customFormat="1" ht="16.5" customHeight="1">
      <c r="B80" s="20"/>
      <c r="F80" s="272" t="s">
        <v>1118</v>
      </c>
      <c r="G80" s="228"/>
      <c r="H80" s="228"/>
      <c r="I80" s="228"/>
      <c r="J80" s="228"/>
      <c r="K80" s="228"/>
      <c r="L80" s="228"/>
      <c r="M80" s="228"/>
      <c r="N80" s="228"/>
      <c r="O80" s="228"/>
      <c r="P80" s="228"/>
      <c r="Q80" s="228"/>
      <c r="R80" s="228"/>
      <c r="S80" s="20"/>
      <c r="T80" s="44"/>
      <c r="AA80" s="45"/>
      <c r="AT80" s="6" t="s">
        <v>139</v>
      </c>
      <c r="AU80" s="6" t="s">
        <v>75</v>
      </c>
    </row>
    <row r="81" spans="2:47" s="6" customFormat="1" ht="74.25" customHeight="1">
      <c r="B81" s="20"/>
      <c r="F81" s="273" t="s">
        <v>1119</v>
      </c>
      <c r="G81" s="228"/>
      <c r="H81" s="228"/>
      <c r="I81" s="228"/>
      <c r="J81" s="228"/>
      <c r="K81" s="228"/>
      <c r="L81" s="228"/>
      <c r="M81" s="228"/>
      <c r="N81" s="228"/>
      <c r="O81" s="228"/>
      <c r="P81" s="228"/>
      <c r="Q81" s="228"/>
      <c r="R81" s="228"/>
      <c r="S81" s="20"/>
      <c r="T81" s="44"/>
      <c r="AA81" s="45"/>
      <c r="AT81" s="6" t="s">
        <v>141</v>
      </c>
      <c r="AU81" s="6" t="s">
        <v>75</v>
      </c>
    </row>
    <row r="82" spans="2:51" s="6" customFormat="1" ht="15.75" customHeight="1">
      <c r="B82" s="122"/>
      <c r="E82" s="123"/>
      <c r="F82" s="276" t="s">
        <v>1120</v>
      </c>
      <c r="G82" s="277"/>
      <c r="H82" s="277"/>
      <c r="I82" s="277"/>
      <c r="K82" s="124">
        <v>5.52</v>
      </c>
      <c r="S82" s="122"/>
      <c r="T82" s="125"/>
      <c r="AA82" s="126"/>
      <c r="AT82" s="123" t="s">
        <v>143</v>
      </c>
      <c r="AU82" s="123" t="s">
        <v>75</v>
      </c>
      <c r="AV82" s="123" t="s">
        <v>75</v>
      </c>
      <c r="AW82" s="123" t="s">
        <v>99</v>
      </c>
      <c r="AX82" s="123" t="s">
        <v>17</v>
      </c>
      <c r="AY82" s="123" t="s">
        <v>131</v>
      </c>
    </row>
    <row r="83" spans="2:63" s="6" customFormat="1" ht="27" customHeight="1">
      <c r="B83" s="20"/>
      <c r="C83" s="108" t="s">
        <v>75</v>
      </c>
      <c r="D83" s="108" t="s">
        <v>132</v>
      </c>
      <c r="E83" s="109" t="s">
        <v>1121</v>
      </c>
      <c r="F83" s="269" t="s">
        <v>1122</v>
      </c>
      <c r="G83" s="270"/>
      <c r="H83" s="270"/>
      <c r="I83" s="270"/>
      <c r="J83" s="111" t="s">
        <v>135</v>
      </c>
      <c r="K83" s="112">
        <v>5.52</v>
      </c>
      <c r="L83" s="271"/>
      <c r="M83" s="270"/>
      <c r="N83" s="299">
        <f>ROUND($L$83*$K$83,2)</f>
        <v>0</v>
      </c>
      <c r="O83" s="300"/>
      <c r="P83" s="300"/>
      <c r="Q83" s="300"/>
      <c r="R83" s="110" t="s">
        <v>136</v>
      </c>
      <c r="S83" s="20"/>
      <c r="T83" s="113"/>
      <c r="U83" s="114" t="s">
        <v>36</v>
      </c>
      <c r="X83" s="115">
        <v>0</v>
      </c>
      <c r="Y83" s="115">
        <f>$X$83*$K$83</f>
        <v>0</v>
      </c>
      <c r="Z83" s="115">
        <v>0</v>
      </c>
      <c r="AA83" s="116">
        <f>$Z$83*$K$83</f>
        <v>0</v>
      </c>
      <c r="AR83" s="79" t="s">
        <v>137</v>
      </c>
      <c r="AT83" s="79" t="s">
        <v>132</v>
      </c>
      <c r="AU83" s="79" t="s">
        <v>75</v>
      </c>
      <c r="AY83" s="6" t="s">
        <v>131</v>
      </c>
      <c r="BE83" s="117">
        <f>IF($U$83="základní",$N$83,0)</f>
        <v>0</v>
      </c>
      <c r="BF83" s="117">
        <f>IF($U$83="snížená",$N$83,0)</f>
        <v>0</v>
      </c>
      <c r="BG83" s="117">
        <f>IF($U$83="zákl. přenesená",$N$83,0)</f>
        <v>0</v>
      </c>
      <c r="BH83" s="117">
        <f>IF($U$83="sníž. přenesená",$N$83,0)</f>
        <v>0</v>
      </c>
      <c r="BI83" s="117">
        <f>IF($U$83="nulová",$N$83,0)</f>
        <v>0</v>
      </c>
      <c r="BJ83" s="79" t="s">
        <v>17</v>
      </c>
      <c r="BK83" s="117">
        <f>ROUND($L$83*$K$83,2)</f>
        <v>0</v>
      </c>
    </row>
    <row r="84" spans="2:47" s="6" customFormat="1" ht="16.5" customHeight="1">
      <c r="B84" s="20"/>
      <c r="F84" s="272" t="s">
        <v>1123</v>
      </c>
      <c r="G84" s="228"/>
      <c r="H84" s="228"/>
      <c r="I84" s="228"/>
      <c r="J84" s="228"/>
      <c r="K84" s="228"/>
      <c r="L84" s="228"/>
      <c r="M84" s="228"/>
      <c r="N84" s="228"/>
      <c r="O84" s="228"/>
      <c r="P84" s="228"/>
      <c r="Q84" s="228"/>
      <c r="R84" s="228"/>
      <c r="S84" s="20"/>
      <c r="T84" s="44"/>
      <c r="AA84" s="45"/>
      <c r="AT84" s="6" t="s">
        <v>139</v>
      </c>
      <c r="AU84" s="6" t="s">
        <v>75</v>
      </c>
    </row>
    <row r="85" spans="2:47" s="6" customFormat="1" ht="74.25" customHeight="1">
      <c r="B85" s="20"/>
      <c r="F85" s="273" t="s">
        <v>1119</v>
      </c>
      <c r="G85" s="228"/>
      <c r="H85" s="228"/>
      <c r="I85" s="228"/>
      <c r="J85" s="228"/>
      <c r="K85" s="228"/>
      <c r="L85" s="228"/>
      <c r="M85" s="228"/>
      <c r="N85" s="228"/>
      <c r="O85" s="228"/>
      <c r="P85" s="228"/>
      <c r="Q85" s="228"/>
      <c r="R85" s="228"/>
      <c r="S85" s="20"/>
      <c r="T85" s="44"/>
      <c r="AA85" s="45"/>
      <c r="AT85" s="6" t="s">
        <v>141</v>
      </c>
      <c r="AU85" s="6" t="s">
        <v>75</v>
      </c>
    </row>
    <row r="86" spans="2:51" s="6" customFormat="1" ht="15.75" customHeight="1">
      <c r="B86" s="122"/>
      <c r="E86" s="123"/>
      <c r="F86" s="276" t="s">
        <v>1120</v>
      </c>
      <c r="G86" s="277"/>
      <c r="H86" s="277"/>
      <c r="I86" s="277"/>
      <c r="K86" s="124">
        <v>5.52</v>
      </c>
      <c r="S86" s="122"/>
      <c r="T86" s="125"/>
      <c r="AA86" s="126"/>
      <c r="AT86" s="123" t="s">
        <v>143</v>
      </c>
      <c r="AU86" s="123" t="s">
        <v>75</v>
      </c>
      <c r="AV86" s="123" t="s">
        <v>75</v>
      </c>
      <c r="AW86" s="123" t="s">
        <v>99</v>
      </c>
      <c r="AX86" s="123" t="s">
        <v>17</v>
      </c>
      <c r="AY86" s="123" t="s">
        <v>131</v>
      </c>
    </row>
    <row r="87" spans="2:63" s="6" customFormat="1" ht="27" customHeight="1">
      <c r="B87" s="20"/>
      <c r="C87" s="108" t="s">
        <v>154</v>
      </c>
      <c r="D87" s="108" t="s">
        <v>132</v>
      </c>
      <c r="E87" s="109" t="s">
        <v>1124</v>
      </c>
      <c r="F87" s="269" t="s">
        <v>1125</v>
      </c>
      <c r="G87" s="270"/>
      <c r="H87" s="270"/>
      <c r="I87" s="270"/>
      <c r="J87" s="111" t="s">
        <v>135</v>
      </c>
      <c r="K87" s="112">
        <v>5.52</v>
      </c>
      <c r="L87" s="271"/>
      <c r="M87" s="270"/>
      <c r="N87" s="299">
        <f>ROUND($L$87*$K$87,2)</f>
        <v>0</v>
      </c>
      <c r="O87" s="300"/>
      <c r="P87" s="300"/>
      <c r="Q87" s="300"/>
      <c r="R87" s="110" t="s">
        <v>136</v>
      </c>
      <c r="S87" s="20"/>
      <c r="T87" s="113"/>
      <c r="U87" s="114" t="s">
        <v>36</v>
      </c>
      <c r="X87" s="115">
        <v>0</v>
      </c>
      <c r="Y87" s="115">
        <f>$X$87*$K$87</f>
        <v>0</v>
      </c>
      <c r="Z87" s="115">
        <v>0</v>
      </c>
      <c r="AA87" s="116">
        <f>$Z$87*$K$87</f>
        <v>0</v>
      </c>
      <c r="AR87" s="79" t="s">
        <v>137</v>
      </c>
      <c r="AT87" s="79" t="s">
        <v>132</v>
      </c>
      <c r="AU87" s="79" t="s">
        <v>75</v>
      </c>
      <c r="AY87" s="6" t="s">
        <v>131</v>
      </c>
      <c r="BE87" s="117">
        <f>IF($U$87="základní",$N$87,0)</f>
        <v>0</v>
      </c>
      <c r="BF87" s="117">
        <f>IF($U$87="snížená",$N$87,0)</f>
        <v>0</v>
      </c>
      <c r="BG87" s="117">
        <f>IF($U$87="zákl. přenesená",$N$87,0)</f>
        <v>0</v>
      </c>
      <c r="BH87" s="117">
        <f>IF($U$87="sníž. přenesená",$N$87,0)</f>
        <v>0</v>
      </c>
      <c r="BI87" s="117">
        <f>IF($U$87="nulová",$N$87,0)</f>
        <v>0</v>
      </c>
      <c r="BJ87" s="79" t="s">
        <v>17</v>
      </c>
      <c r="BK87" s="117">
        <f>ROUND($L$87*$K$87,2)</f>
        <v>0</v>
      </c>
    </row>
    <row r="88" spans="2:47" s="6" customFormat="1" ht="27" customHeight="1">
      <c r="B88" s="20"/>
      <c r="F88" s="272" t="s">
        <v>1126</v>
      </c>
      <c r="G88" s="228"/>
      <c r="H88" s="228"/>
      <c r="I88" s="228"/>
      <c r="J88" s="228"/>
      <c r="K88" s="228"/>
      <c r="L88" s="228"/>
      <c r="M88" s="228"/>
      <c r="N88" s="228"/>
      <c r="O88" s="228"/>
      <c r="P88" s="228"/>
      <c r="Q88" s="228"/>
      <c r="R88" s="228"/>
      <c r="S88" s="20"/>
      <c r="T88" s="44"/>
      <c r="AA88" s="45"/>
      <c r="AT88" s="6" t="s">
        <v>139</v>
      </c>
      <c r="AU88" s="6" t="s">
        <v>75</v>
      </c>
    </row>
    <row r="89" spans="2:63" s="6" customFormat="1" ht="27" customHeight="1">
      <c r="B89" s="20"/>
      <c r="C89" s="108" t="s">
        <v>137</v>
      </c>
      <c r="D89" s="108" t="s">
        <v>132</v>
      </c>
      <c r="E89" s="109" t="s">
        <v>1127</v>
      </c>
      <c r="F89" s="269" t="s">
        <v>1128</v>
      </c>
      <c r="G89" s="270"/>
      <c r="H89" s="270"/>
      <c r="I89" s="270"/>
      <c r="J89" s="111" t="s">
        <v>135</v>
      </c>
      <c r="K89" s="112">
        <v>5.52</v>
      </c>
      <c r="L89" s="271"/>
      <c r="M89" s="270"/>
      <c r="N89" s="299">
        <f>ROUND($L$89*$K$89,2)</f>
        <v>0</v>
      </c>
      <c r="O89" s="300"/>
      <c r="P89" s="300"/>
      <c r="Q89" s="300"/>
      <c r="R89" s="110"/>
      <c r="S89" s="20"/>
      <c r="T89" s="113"/>
      <c r="U89" s="114" t="s">
        <v>36</v>
      </c>
      <c r="X89" s="115">
        <v>0</v>
      </c>
      <c r="Y89" s="115">
        <f>$X$89*$K$89</f>
        <v>0</v>
      </c>
      <c r="Z89" s="115">
        <v>0</v>
      </c>
      <c r="AA89" s="116">
        <f>$Z$89*$K$89</f>
        <v>0</v>
      </c>
      <c r="AR89" s="79" t="s">
        <v>137</v>
      </c>
      <c r="AT89" s="79" t="s">
        <v>132</v>
      </c>
      <c r="AU89" s="79" t="s">
        <v>75</v>
      </c>
      <c r="AY89" s="6" t="s">
        <v>131</v>
      </c>
      <c r="BE89" s="117">
        <f>IF($U$89="základní",$N$89,0)</f>
        <v>0</v>
      </c>
      <c r="BF89" s="117">
        <f>IF($U$89="snížená",$N$89,0)</f>
        <v>0</v>
      </c>
      <c r="BG89" s="117">
        <f>IF($U$89="zákl. přenesená",$N$89,0)</f>
        <v>0</v>
      </c>
      <c r="BH89" s="117">
        <f>IF($U$89="sníž. přenesená",$N$89,0)</f>
        <v>0</v>
      </c>
      <c r="BI89" s="117">
        <f>IF($U$89="nulová",$N$89,0)</f>
        <v>0</v>
      </c>
      <c r="BJ89" s="79" t="s">
        <v>17</v>
      </c>
      <c r="BK89" s="117">
        <f>ROUND($L$89*$K$89,2)</f>
        <v>0</v>
      </c>
    </row>
    <row r="90" spans="2:47" s="6" customFormat="1" ht="27" customHeight="1">
      <c r="B90" s="20"/>
      <c r="F90" s="272" t="s">
        <v>1129</v>
      </c>
      <c r="G90" s="228"/>
      <c r="H90" s="228"/>
      <c r="I90" s="228"/>
      <c r="J90" s="228"/>
      <c r="K90" s="228"/>
      <c r="L90" s="228"/>
      <c r="M90" s="228"/>
      <c r="N90" s="228"/>
      <c r="O90" s="228"/>
      <c r="P90" s="228"/>
      <c r="Q90" s="228"/>
      <c r="R90" s="228"/>
      <c r="S90" s="20"/>
      <c r="T90" s="44"/>
      <c r="AA90" s="45"/>
      <c r="AT90" s="6" t="s">
        <v>139</v>
      </c>
      <c r="AU90" s="6" t="s">
        <v>75</v>
      </c>
    </row>
    <row r="91" spans="2:51" s="6" customFormat="1" ht="15.75" customHeight="1">
      <c r="B91" s="122"/>
      <c r="E91" s="123"/>
      <c r="F91" s="276" t="s">
        <v>1130</v>
      </c>
      <c r="G91" s="277"/>
      <c r="H91" s="277"/>
      <c r="I91" s="277"/>
      <c r="K91" s="124">
        <v>5.52</v>
      </c>
      <c r="S91" s="122"/>
      <c r="T91" s="125"/>
      <c r="AA91" s="126"/>
      <c r="AT91" s="123" t="s">
        <v>143</v>
      </c>
      <c r="AU91" s="123" t="s">
        <v>75</v>
      </c>
      <c r="AV91" s="123" t="s">
        <v>75</v>
      </c>
      <c r="AW91" s="123" t="s">
        <v>99</v>
      </c>
      <c r="AX91" s="123" t="s">
        <v>66</v>
      </c>
      <c r="AY91" s="123" t="s">
        <v>131</v>
      </c>
    </row>
    <row r="92" spans="2:51" s="6" customFormat="1" ht="15.75" customHeight="1">
      <c r="B92" s="127"/>
      <c r="E92" s="128"/>
      <c r="F92" s="278" t="s">
        <v>146</v>
      </c>
      <c r="G92" s="279"/>
      <c r="H92" s="279"/>
      <c r="I92" s="279"/>
      <c r="K92" s="129">
        <v>5.52</v>
      </c>
      <c r="S92" s="127"/>
      <c r="T92" s="130"/>
      <c r="AA92" s="131"/>
      <c r="AT92" s="128" t="s">
        <v>143</v>
      </c>
      <c r="AU92" s="128" t="s">
        <v>75</v>
      </c>
      <c r="AV92" s="128" t="s">
        <v>137</v>
      </c>
      <c r="AW92" s="128" t="s">
        <v>99</v>
      </c>
      <c r="AX92" s="128" t="s">
        <v>17</v>
      </c>
      <c r="AY92" s="128" t="s">
        <v>131</v>
      </c>
    </row>
    <row r="93" spans="2:63" s="6" customFormat="1" ht="39" customHeight="1">
      <c r="B93" s="20"/>
      <c r="C93" s="108" t="s">
        <v>162</v>
      </c>
      <c r="D93" s="108" t="s">
        <v>132</v>
      </c>
      <c r="E93" s="109" t="s">
        <v>1131</v>
      </c>
      <c r="F93" s="269" t="s">
        <v>1132</v>
      </c>
      <c r="G93" s="270"/>
      <c r="H93" s="270"/>
      <c r="I93" s="270"/>
      <c r="J93" s="111" t="s">
        <v>135</v>
      </c>
      <c r="K93" s="112">
        <v>55.2</v>
      </c>
      <c r="L93" s="271"/>
      <c r="M93" s="270"/>
      <c r="N93" s="299">
        <f>ROUND($L$93*$K$93,2)</f>
        <v>0</v>
      </c>
      <c r="O93" s="300"/>
      <c r="P93" s="300"/>
      <c r="Q93" s="300"/>
      <c r="R93" s="110"/>
      <c r="S93" s="20"/>
      <c r="T93" s="113"/>
      <c r="U93" s="114" t="s">
        <v>36</v>
      </c>
      <c r="X93" s="115">
        <v>0</v>
      </c>
      <c r="Y93" s="115">
        <f>$X$93*$K$93</f>
        <v>0</v>
      </c>
      <c r="Z93" s="115">
        <v>0</v>
      </c>
      <c r="AA93" s="116">
        <f>$Z$93*$K$93</f>
        <v>0</v>
      </c>
      <c r="AR93" s="79" t="s">
        <v>137</v>
      </c>
      <c r="AT93" s="79" t="s">
        <v>132</v>
      </c>
      <c r="AU93" s="79" t="s">
        <v>75</v>
      </c>
      <c r="AY93" s="6" t="s">
        <v>131</v>
      </c>
      <c r="BE93" s="117">
        <f>IF($U$93="základní",$N$93,0)</f>
        <v>0</v>
      </c>
      <c r="BF93" s="117">
        <f>IF($U$93="snížená",$N$93,0)</f>
        <v>0</v>
      </c>
      <c r="BG93" s="117">
        <f>IF($U$93="zákl. přenesená",$N$93,0)</f>
        <v>0</v>
      </c>
      <c r="BH93" s="117">
        <f>IF($U$93="sníž. přenesená",$N$93,0)</f>
        <v>0</v>
      </c>
      <c r="BI93" s="117">
        <f>IF($U$93="nulová",$N$93,0)</f>
        <v>0</v>
      </c>
      <c r="BJ93" s="79" t="s">
        <v>17</v>
      </c>
      <c r="BK93" s="117">
        <f>ROUND($L$93*$K$93,2)</f>
        <v>0</v>
      </c>
    </row>
    <row r="94" spans="2:47" s="6" customFormat="1" ht="27" customHeight="1">
      <c r="B94" s="20"/>
      <c r="F94" s="272" t="s">
        <v>1133</v>
      </c>
      <c r="G94" s="228"/>
      <c r="H94" s="228"/>
      <c r="I94" s="228"/>
      <c r="J94" s="228"/>
      <c r="K94" s="228"/>
      <c r="L94" s="228"/>
      <c r="M94" s="228"/>
      <c r="N94" s="228"/>
      <c r="O94" s="228"/>
      <c r="P94" s="228"/>
      <c r="Q94" s="228"/>
      <c r="R94" s="228"/>
      <c r="S94" s="20"/>
      <c r="T94" s="44"/>
      <c r="AA94" s="45"/>
      <c r="AT94" s="6" t="s">
        <v>139</v>
      </c>
      <c r="AU94" s="6" t="s">
        <v>75</v>
      </c>
    </row>
    <row r="95" spans="2:51" s="6" customFormat="1" ht="27" customHeight="1">
      <c r="B95" s="118"/>
      <c r="E95" s="119"/>
      <c r="F95" s="274" t="s">
        <v>1134</v>
      </c>
      <c r="G95" s="275"/>
      <c r="H95" s="275"/>
      <c r="I95" s="275"/>
      <c r="K95" s="119"/>
      <c r="S95" s="118"/>
      <c r="T95" s="120"/>
      <c r="AA95" s="121"/>
      <c r="AT95" s="119" t="s">
        <v>143</v>
      </c>
      <c r="AU95" s="119" t="s">
        <v>75</v>
      </c>
      <c r="AV95" s="119" t="s">
        <v>17</v>
      </c>
      <c r="AW95" s="119" t="s">
        <v>99</v>
      </c>
      <c r="AX95" s="119" t="s">
        <v>66</v>
      </c>
      <c r="AY95" s="119" t="s">
        <v>131</v>
      </c>
    </row>
    <row r="96" spans="2:51" s="6" customFormat="1" ht="15.75" customHeight="1">
      <c r="B96" s="122"/>
      <c r="E96" s="123"/>
      <c r="F96" s="276" t="s">
        <v>1135</v>
      </c>
      <c r="G96" s="277"/>
      <c r="H96" s="277"/>
      <c r="I96" s="277"/>
      <c r="K96" s="124">
        <v>55.2</v>
      </c>
      <c r="S96" s="122"/>
      <c r="T96" s="125"/>
      <c r="AA96" s="126"/>
      <c r="AT96" s="123" t="s">
        <v>143</v>
      </c>
      <c r="AU96" s="123" t="s">
        <v>75</v>
      </c>
      <c r="AV96" s="123" t="s">
        <v>75</v>
      </c>
      <c r="AW96" s="123" t="s">
        <v>99</v>
      </c>
      <c r="AX96" s="123" t="s">
        <v>66</v>
      </c>
      <c r="AY96" s="123" t="s">
        <v>131</v>
      </c>
    </row>
    <row r="97" spans="2:51" s="6" customFormat="1" ht="15.75" customHeight="1">
      <c r="B97" s="127"/>
      <c r="E97" s="128"/>
      <c r="F97" s="278" t="s">
        <v>146</v>
      </c>
      <c r="G97" s="279"/>
      <c r="H97" s="279"/>
      <c r="I97" s="279"/>
      <c r="K97" s="129">
        <v>55.2</v>
      </c>
      <c r="S97" s="127"/>
      <c r="T97" s="130"/>
      <c r="AA97" s="131"/>
      <c r="AT97" s="128" t="s">
        <v>143</v>
      </c>
      <c r="AU97" s="128" t="s">
        <v>75</v>
      </c>
      <c r="AV97" s="128" t="s">
        <v>137</v>
      </c>
      <c r="AW97" s="128" t="s">
        <v>99</v>
      </c>
      <c r="AX97" s="128" t="s">
        <v>17</v>
      </c>
      <c r="AY97" s="128" t="s">
        <v>131</v>
      </c>
    </row>
    <row r="98" spans="2:63" s="6" customFormat="1" ht="15.75" customHeight="1">
      <c r="B98" s="20"/>
      <c r="C98" s="108" t="s">
        <v>169</v>
      </c>
      <c r="D98" s="108" t="s">
        <v>132</v>
      </c>
      <c r="E98" s="109" t="s">
        <v>1136</v>
      </c>
      <c r="F98" s="269" t="s">
        <v>1137</v>
      </c>
      <c r="G98" s="270"/>
      <c r="H98" s="270"/>
      <c r="I98" s="270"/>
      <c r="J98" s="111" t="s">
        <v>135</v>
      </c>
      <c r="K98" s="112">
        <v>5.52</v>
      </c>
      <c r="L98" s="271"/>
      <c r="M98" s="270"/>
      <c r="N98" s="299">
        <f>ROUND($L$98*$K$98,2)</f>
        <v>0</v>
      </c>
      <c r="O98" s="300"/>
      <c r="P98" s="300"/>
      <c r="Q98" s="300"/>
      <c r="R98" s="110"/>
      <c r="S98" s="20"/>
      <c r="T98" s="113"/>
      <c r="U98" s="114" t="s">
        <v>36</v>
      </c>
      <c r="X98" s="115">
        <v>0</v>
      </c>
      <c r="Y98" s="115">
        <f>$X$98*$K$98</f>
        <v>0</v>
      </c>
      <c r="Z98" s="115">
        <v>0</v>
      </c>
      <c r="AA98" s="116">
        <f>$Z$98*$K$98</f>
        <v>0</v>
      </c>
      <c r="AR98" s="79" t="s">
        <v>137</v>
      </c>
      <c r="AT98" s="79" t="s">
        <v>132</v>
      </c>
      <c r="AU98" s="79" t="s">
        <v>75</v>
      </c>
      <c r="AY98" s="6" t="s">
        <v>131</v>
      </c>
      <c r="BE98" s="117">
        <f>IF($U$98="základní",$N$98,0)</f>
        <v>0</v>
      </c>
      <c r="BF98" s="117">
        <f>IF($U$98="snížená",$N$98,0)</f>
        <v>0</v>
      </c>
      <c r="BG98" s="117">
        <f>IF($U$98="zákl. přenesená",$N$98,0)</f>
        <v>0</v>
      </c>
      <c r="BH98" s="117">
        <f>IF($U$98="sníž. přenesená",$N$98,0)</f>
        <v>0</v>
      </c>
      <c r="BI98" s="117">
        <f>IF($U$98="nulová",$N$98,0)</f>
        <v>0</v>
      </c>
      <c r="BJ98" s="79" t="s">
        <v>17</v>
      </c>
      <c r="BK98" s="117">
        <f>ROUND($L$98*$K$98,2)</f>
        <v>0</v>
      </c>
    </row>
    <row r="99" spans="2:47" s="6" customFormat="1" ht="16.5" customHeight="1">
      <c r="B99" s="20"/>
      <c r="F99" s="272" t="s">
        <v>1137</v>
      </c>
      <c r="G99" s="228"/>
      <c r="H99" s="228"/>
      <c r="I99" s="228"/>
      <c r="J99" s="228"/>
      <c r="K99" s="228"/>
      <c r="L99" s="228"/>
      <c r="M99" s="228"/>
      <c r="N99" s="228"/>
      <c r="O99" s="228"/>
      <c r="P99" s="228"/>
      <c r="Q99" s="228"/>
      <c r="R99" s="228"/>
      <c r="S99" s="20"/>
      <c r="T99" s="44"/>
      <c r="AA99" s="45"/>
      <c r="AT99" s="6" t="s">
        <v>139</v>
      </c>
      <c r="AU99" s="6" t="s">
        <v>75</v>
      </c>
    </row>
    <row r="100" spans="2:51" s="6" customFormat="1" ht="15.75" customHeight="1">
      <c r="B100" s="122"/>
      <c r="E100" s="123"/>
      <c r="F100" s="276" t="s">
        <v>1130</v>
      </c>
      <c r="G100" s="277"/>
      <c r="H100" s="277"/>
      <c r="I100" s="277"/>
      <c r="K100" s="124">
        <v>5.52</v>
      </c>
      <c r="S100" s="122"/>
      <c r="T100" s="125"/>
      <c r="AA100" s="126"/>
      <c r="AT100" s="123" t="s">
        <v>143</v>
      </c>
      <c r="AU100" s="123" t="s">
        <v>75</v>
      </c>
      <c r="AV100" s="123" t="s">
        <v>75</v>
      </c>
      <c r="AW100" s="123" t="s">
        <v>99</v>
      </c>
      <c r="AX100" s="123" t="s">
        <v>17</v>
      </c>
      <c r="AY100" s="123" t="s">
        <v>131</v>
      </c>
    </row>
    <row r="101" spans="2:63" s="6" customFormat="1" ht="27" customHeight="1">
      <c r="B101" s="20"/>
      <c r="C101" s="108" t="s">
        <v>175</v>
      </c>
      <c r="D101" s="108" t="s">
        <v>132</v>
      </c>
      <c r="E101" s="109" t="s">
        <v>1138</v>
      </c>
      <c r="F101" s="269" t="s">
        <v>1139</v>
      </c>
      <c r="G101" s="270"/>
      <c r="H101" s="270"/>
      <c r="I101" s="270"/>
      <c r="J101" s="111" t="s">
        <v>494</v>
      </c>
      <c r="K101" s="112">
        <v>11.04</v>
      </c>
      <c r="L101" s="271"/>
      <c r="M101" s="270"/>
      <c r="N101" s="299">
        <f>ROUND($L$101*$K$101,2)</f>
        <v>0</v>
      </c>
      <c r="O101" s="300"/>
      <c r="P101" s="300"/>
      <c r="Q101" s="300"/>
      <c r="R101" s="110"/>
      <c r="S101" s="20"/>
      <c r="T101" s="113"/>
      <c r="U101" s="114" t="s">
        <v>36</v>
      </c>
      <c r="X101" s="115">
        <v>0</v>
      </c>
      <c r="Y101" s="115">
        <f>$X$101*$K$101</f>
        <v>0</v>
      </c>
      <c r="Z101" s="115">
        <v>0</v>
      </c>
      <c r="AA101" s="116">
        <f>$Z$101*$K$101</f>
        <v>0</v>
      </c>
      <c r="AR101" s="79" t="s">
        <v>137</v>
      </c>
      <c r="AT101" s="79" t="s">
        <v>132</v>
      </c>
      <c r="AU101" s="79" t="s">
        <v>75</v>
      </c>
      <c r="AY101" s="6" t="s">
        <v>131</v>
      </c>
      <c r="BE101" s="117">
        <f>IF($U$101="základní",$N$101,0)</f>
        <v>0</v>
      </c>
      <c r="BF101" s="117">
        <f>IF($U$101="snížená",$N$101,0)</f>
        <v>0</v>
      </c>
      <c r="BG101" s="117">
        <f>IF($U$101="zákl. přenesená",$N$101,0)</f>
        <v>0</v>
      </c>
      <c r="BH101" s="117">
        <f>IF($U$101="sníž. přenesená",$N$101,0)</f>
        <v>0</v>
      </c>
      <c r="BI101" s="117">
        <f>IF($U$101="nulová",$N$101,0)</f>
        <v>0</v>
      </c>
      <c r="BJ101" s="79" t="s">
        <v>17</v>
      </c>
      <c r="BK101" s="117">
        <f>ROUND($L$101*$K$101,2)</f>
        <v>0</v>
      </c>
    </row>
    <row r="102" spans="2:47" s="6" customFormat="1" ht="16.5" customHeight="1">
      <c r="B102" s="20"/>
      <c r="F102" s="327" t="s">
        <v>1139</v>
      </c>
      <c r="G102" s="307"/>
      <c r="H102" s="307"/>
      <c r="I102" s="307"/>
      <c r="J102" s="307"/>
      <c r="K102" s="307"/>
      <c r="L102" s="307"/>
      <c r="M102" s="307"/>
      <c r="N102" s="307"/>
      <c r="O102" s="307"/>
      <c r="P102" s="307"/>
      <c r="Q102" s="307"/>
      <c r="R102" s="307"/>
      <c r="S102" s="20"/>
      <c r="T102" s="44"/>
      <c r="AA102" s="45"/>
      <c r="AT102" s="6" t="s">
        <v>139</v>
      </c>
      <c r="AU102" s="6" t="s">
        <v>75</v>
      </c>
    </row>
    <row r="103" spans="2:63" s="6" customFormat="1" ht="27" customHeight="1">
      <c r="B103" s="20"/>
      <c r="C103" s="108" t="s">
        <v>190</v>
      </c>
      <c r="D103" s="108" t="s">
        <v>132</v>
      </c>
      <c r="E103" s="109" t="s">
        <v>1140</v>
      </c>
      <c r="F103" s="269" t="s">
        <v>1141</v>
      </c>
      <c r="G103" s="270"/>
      <c r="H103" s="270"/>
      <c r="I103" s="270"/>
      <c r="J103" s="111" t="s">
        <v>135</v>
      </c>
      <c r="K103" s="112">
        <v>11.04</v>
      </c>
      <c r="L103" s="271"/>
      <c r="M103" s="270"/>
      <c r="N103" s="299">
        <f>ROUND($L$103*$K$103,2)</f>
        <v>0</v>
      </c>
      <c r="O103" s="300"/>
      <c r="P103" s="300"/>
      <c r="Q103" s="300"/>
      <c r="R103" s="110"/>
      <c r="S103" s="20"/>
      <c r="T103" s="113"/>
      <c r="U103" s="114" t="s">
        <v>36</v>
      </c>
      <c r="X103" s="115">
        <v>0</v>
      </c>
      <c r="Y103" s="115">
        <f>$X$103*$K$103</f>
        <v>0</v>
      </c>
      <c r="Z103" s="115">
        <v>0</v>
      </c>
      <c r="AA103" s="116">
        <f>$Z$103*$K$103</f>
        <v>0</v>
      </c>
      <c r="AR103" s="79" t="s">
        <v>137</v>
      </c>
      <c r="AT103" s="79" t="s">
        <v>132</v>
      </c>
      <c r="AU103" s="79" t="s">
        <v>75</v>
      </c>
      <c r="AY103" s="6" t="s">
        <v>131</v>
      </c>
      <c r="BE103" s="117">
        <f>IF($U$103="základní",$N$103,0)</f>
        <v>0</v>
      </c>
      <c r="BF103" s="117">
        <f>IF($U$103="snížená",$N$103,0)</f>
        <v>0</v>
      </c>
      <c r="BG103" s="117">
        <f>IF($U$103="zákl. přenesená",$N$103,0)</f>
        <v>0</v>
      </c>
      <c r="BH103" s="117">
        <f>IF($U$103="sníž. přenesená",$N$103,0)</f>
        <v>0</v>
      </c>
      <c r="BI103" s="117">
        <f>IF($U$103="nulová",$N$103,0)</f>
        <v>0</v>
      </c>
      <c r="BJ103" s="79" t="s">
        <v>17</v>
      </c>
      <c r="BK103" s="117">
        <f>ROUND($L$103*$K$103,2)</f>
        <v>0</v>
      </c>
    </row>
    <row r="104" spans="2:47" s="6" customFormat="1" ht="27" customHeight="1">
      <c r="B104" s="20"/>
      <c r="F104" s="272" t="s">
        <v>1142</v>
      </c>
      <c r="G104" s="228"/>
      <c r="H104" s="228"/>
      <c r="I104" s="228"/>
      <c r="J104" s="228"/>
      <c r="K104" s="228"/>
      <c r="L104" s="228"/>
      <c r="M104" s="228"/>
      <c r="N104" s="228"/>
      <c r="O104" s="228"/>
      <c r="P104" s="228"/>
      <c r="Q104" s="228"/>
      <c r="R104" s="228"/>
      <c r="S104" s="20"/>
      <c r="T104" s="44"/>
      <c r="AA104" s="45"/>
      <c r="AT104" s="6" t="s">
        <v>139</v>
      </c>
      <c r="AU104" s="6" t="s">
        <v>75</v>
      </c>
    </row>
    <row r="105" spans="2:51" s="6" customFormat="1" ht="15.75" customHeight="1">
      <c r="B105" s="122"/>
      <c r="E105" s="123"/>
      <c r="F105" s="276" t="s">
        <v>1143</v>
      </c>
      <c r="G105" s="277"/>
      <c r="H105" s="277"/>
      <c r="I105" s="277"/>
      <c r="K105" s="124">
        <v>5.52</v>
      </c>
      <c r="S105" s="122"/>
      <c r="T105" s="125"/>
      <c r="AA105" s="126"/>
      <c r="AT105" s="123" t="s">
        <v>143</v>
      </c>
      <c r="AU105" s="123" t="s">
        <v>75</v>
      </c>
      <c r="AV105" s="123" t="s">
        <v>75</v>
      </c>
      <c r="AW105" s="123" t="s">
        <v>99</v>
      </c>
      <c r="AX105" s="123" t="s">
        <v>66</v>
      </c>
      <c r="AY105" s="123" t="s">
        <v>131</v>
      </c>
    </row>
    <row r="106" spans="2:51" s="6" customFormat="1" ht="15.75" customHeight="1">
      <c r="B106" s="122"/>
      <c r="E106" s="123"/>
      <c r="F106" s="276" t="s">
        <v>1144</v>
      </c>
      <c r="G106" s="277"/>
      <c r="H106" s="277"/>
      <c r="I106" s="277"/>
      <c r="K106" s="124">
        <v>5.52</v>
      </c>
      <c r="S106" s="122"/>
      <c r="T106" s="125"/>
      <c r="AA106" s="126"/>
      <c r="AT106" s="123" t="s">
        <v>143</v>
      </c>
      <c r="AU106" s="123" t="s">
        <v>75</v>
      </c>
      <c r="AV106" s="123" t="s">
        <v>75</v>
      </c>
      <c r="AW106" s="123" t="s">
        <v>99</v>
      </c>
      <c r="AX106" s="123" t="s">
        <v>66</v>
      </c>
      <c r="AY106" s="123" t="s">
        <v>131</v>
      </c>
    </row>
    <row r="107" spans="2:51" s="6" customFormat="1" ht="15.75" customHeight="1">
      <c r="B107" s="127"/>
      <c r="E107" s="128"/>
      <c r="F107" s="278" t="s">
        <v>146</v>
      </c>
      <c r="G107" s="279"/>
      <c r="H107" s="279"/>
      <c r="I107" s="279"/>
      <c r="K107" s="129">
        <v>11.04</v>
      </c>
      <c r="S107" s="127"/>
      <c r="T107" s="130"/>
      <c r="AA107" s="131"/>
      <c r="AT107" s="128" t="s">
        <v>143</v>
      </c>
      <c r="AU107" s="128" t="s">
        <v>75</v>
      </c>
      <c r="AV107" s="128" t="s">
        <v>137</v>
      </c>
      <c r="AW107" s="128" t="s">
        <v>99</v>
      </c>
      <c r="AX107" s="128" t="s">
        <v>17</v>
      </c>
      <c r="AY107" s="128" t="s">
        <v>131</v>
      </c>
    </row>
    <row r="108" spans="2:63" s="6" customFormat="1" ht="15.75" customHeight="1">
      <c r="B108" s="20"/>
      <c r="C108" s="108" t="s">
        <v>196</v>
      </c>
      <c r="D108" s="108" t="s">
        <v>132</v>
      </c>
      <c r="E108" s="109" t="s">
        <v>1136</v>
      </c>
      <c r="F108" s="269" t="s">
        <v>1137</v>
      </c>
      <c r="G108" s="270"/>
      <c r="H108" s="270"/>
      <c r="I108" s="270"/>
      <c r="J108" s="111" t="s">
        <v>135</v>
      </c>
      <c r="K108" s="112">
        <v>5.52</v>
      </c>
      <c r="L108" s="271"/>
      <c r="M108" s="270"/>
      <c r="N108" s="299">
        <f>ROUND($L$108*$K$108,2)</f>
        <v>0</v>
      </c>
      <c r="O108" s="300"/>
      <c r="P108" s="300"/>
      <c r="Q108" s="300"/>
      <c r="R108" s="110"/>
      <c r="S108" s="20"/>
      <c r="T108" s="113"/>
      <c r="U108" s="114" t="s">
        <v>36</v>
      </c>
      <c r="X108" s="115">
        <v>0</v>
      </c>
      <c r="Y108" s="115">
        <f>$X$108*$K$108</f>
        <v>0</v>
      </c>
      <c r="Z108" s="115">
        <v>0</v>
      </c>
      <c r="AA108" s="116">
        <f>$Z$108*$K$108</f>
        <v>0</v>
      </c>
      <c r="AR108" s="79" t="s">
        <v>137</v>
      </c>
      <c r="AT108" s="79" t="s">
        <v>132</v>
      </c>
      <c r="AU108" s="79" t="s">
        <v>75</v>
      </c>
      <c r="AY108" s="6" t="s">
        <v>131</v>
      </c>
      <c r="BE108" s="117">
        <f>IF($U$108="základní",$N$108,0)</f>
        <v>0</v>
      </c>
      <c r="BF108" s="117">
        <f>IF($U$108="snížená",$N$108,0)</f>
        <v>0</v>
      </c>
      <c r="BG108" s="117">
        <f>IF($U$108="zákl. přenesená",$N$108,0)</f>
        <v>0</v>
      </c>
      <c r="BH108" s="117">
        <f>IF($U$108="sníž. přenesená",$N$108,0)</f>
        <v>0</v>
      </c>
      <c r="BI108" s="117">
        <f>IF($U$108="nulová",$N$108,0)</f>
        <v>0</v>
      </c>
      <c r="BJ108" s="79" t="s">
        <v>17</v>
      </c>
      <c r="BK108" s="117">
        <f>ROUND($L$108*$K$108,2)</f>
        <v>0</v>
      </c>
    </row>
    <row r="109" spans="2:47" s="6" customFormat="1" ht="16.5" customHeight="1">
      <c r="B109" s="20"/>
      <c r="F109" s="272" t="s">
        <v>1137</v>
      </c>
      <c r="G109" s="228"/>
      <c r="H109" s="228"/>
      <c r="I109" s="228"/>
      <c r="J109" s="228"/>
      <c r="K109" s="228"/>
      <c r="L109" s="228"/>
      <c r="M109" s="228"/>
      <c r="N109" s="228"/>
      <c r="O109" s="228"/>
      <c r="P109" s="228"/>
      <c r="Q109" s="228"/>
      <c r="R109" s="228"/>
      <c r="S109" s="20"/>
      <c r="T109" s="44"/>
      <c r="AA109" s="45"/>
      <c r="AT109" s="6" t="s">
        <v>139</v>
      </c>
      <c r="AU109" s="6" t="s">
        <v>75</v>
      </c>
    </row>
    <row r="110" spans="2:51" s="6" customFormat="1" ht="15.75" customHeight="1">
      <c r="B110" s="122"/>
      <c r="E110" s="123"/>
      <c r="F110" s="276" t="s">
        <v>1145</v>
      </c>
      <c r="G110" s="277"/>
      <c r="H110" s="277"/>
      <c r="I110" s="277"/>
      <c r="K110" s="124">
        <v>5.52</v>
      </c>
      <c r="S110" s="122"/>
      <c r="T110" s="125"/>
      <c r="AA110" s="126"/>
      <c r="AT110" s="123" t="s">
        <v>143</v>
      </c>
      <c r="AU110" s="123" t="s">
        <v>75</v>
      </c>
      <c r="AV110" s="123" t="s">
        <v>75</v>
      </c>
      <c r="AW110" s="123" t="s">
        <v>99</v>
      </c>
      <c r="AX110" s="123" t="s">
        <v>17</v>
      </c>
      <c r="AY110" s="123" t="s">
        <v>131</v>
      </c>
    </row>
    <row r="111" spans="2:63" s="6" customFormat="1" ht="15.75" customHeight="1">
      <c r="B111" s="20"/>
      <c r="C111" s="108" t="s">
        <v>22</v>
      </c>
      <c r="D111" s="108" t="s">
        <v>132</v>
      </c>
      <c r="E111" s="109" t="s">
        <v>1146</v>
      </c>
      <c r="F111" s="269" t="s">
        <v>1147</v>
      </c>
      <c r="G111" s="270"/>
      <c r="H111" s="270"/>
      <c r="I111" s="270"/>
      <c r="J111" s="111" t="s">
        <v>135</v>
      </c>
      <c r="K111" s="112">
        <v>11.04</v>
      </c>
      <c r="L111" s="271"/>
      <c r="M111" s="270"/>
      <c r="N111" s="299">
        <f>ROUND($L$111*$K$111,2)</f>
        <v>0</v>
      </c>
      <c r="O111" s="300"/>
      <c r="P111" s="300"/>
      <c r="Q111" s="300"/>
      <c r="R111" s="110" t="s">
        <v>136</v>
      </c>
      <c r="S111" s="20"/>
      <c r="T111" s="113"/>
      <c r="U111" s="114" t="s">
        <v>36</v>
      </c>
      <c r="X111" s="115">
        <v>0</v>
      </c>
      <c r="Y111" s="115">
        <f>$X$111*$K$111</f>
        <v>0</v>
      </c>
      <c r="Z111" s="115">
        <v>0</v>
      </c>
      <c r="AA111" s="116">
        <f>$Z$111*$K$111</f>
        <v>0</v>
      </c>
      <c r="AR111" s="79" t="s">
        <v>137</v>
      </c>
      <c r="AT111" s="79" t="s">
        <v>132</v>
      </c>
      <c r="AU111" s="79" t="s">
        <v>75</v>
      </c>
      <c r="AY111" s="6" t="s">
        <v>131</v>
      </c>
      <c r="BE111" s="117">
        <f>IF($U$111="základní",$N$111,0)</f>
        <v>0</v>
      </c>
      <c r="BF111" s="117">
        <f>IF($U$111="snížená",$N$111,0)</f>
        <v>0</v>
      </c>
      <c r="BG111" s="117">
        <f>IF($U$111="zákl. přenesená",$N$111,0)</f>
        <v>0</v>
      </c>
      <c r="BH111" s="117">
        <f>IF($U$111="sníž. přenesená",$N$111,0)</f>
        <v>0</v>
      </c>
      <c r="BI111" s="117">
        <f>IF($U$111="nulová",$N$111,0)</f>
        <v>0</v>
      </c>
      <c r="BJ111" s="79" t="s">
        <v>17</v>
      </c>
      <c r="BK111" s="117">
        <f>ROUND($L$111*$K$111,2)</f>
        <v>0</v>
      </c>
    </row>
    <row r="112" spans="2:47" s="6" customFormat="1" ht="16.5" customHeight="1">
      <c r="B112" s="20"/>
      <c r="F112" s="272" t="s">
        <v>1148</v>
      </c>
      <c r="G112" s="228"/>
      <c r="H112" s="228"/>
      <c r="I112" s="228"/>
      <c r="J112" s="228"/>
      <c r="K112" s="228"/>
      <c r="L112" s="228"/>
      <c r="M112" s="228"/>
      <c r="N112" s="228"/>
      <c r="O112" s="228"/>
      <c r="P112" s="228"/>
      <c r="Q112" s="228"/>
      <c r="R112" s="228"/>
      <c r="S112" s="20"/>
      <c r="T112" s="44"/>
      <c r="AA112" s="45"/>
      <c r="AT112" s="6" t="s">
        <v>139</v>
      </c>
      <c r="AU112" s="6" t="s">
        <v>75</v>
      </c>
    </row>
    <row r="113" spans="2:51" s="6" customFormat="1" ht="27" customHeight="1">
      <c r="B113" s="118"/>
      <c r="E113" s="119"/>
      <c r="F113" s="274" t="s">
        <v>1149</v>
      </c>
      <c r="G113" s="275"/>
      <c r="H113" s="275"/>
      <c r="I113" s="275"/>
      <c r="K113" s="119"/>
      <c r="S113" s="118"/>
      <c r="T113" s="120"/>
      <c r="AA113" s="121"/>
      <c r="AT113" s="119" t="s">
        <v>143</v>
      </c>
      <c r="AU113" s="119" t="s">
        <v>75</v>
      </c>
      <c r="AV113" s="119" t="s">
        <v>17</v>
      </c>
      <c r="AW113" s="119" t="s">
        <v>99</v>
      </c>
      <c r="AX113" s="119" t="s">
        <v>66</v>
      </c>
      <c r="AY113" s="119" t="s">
        <v>131</v>
      </c>
    </row>
    <row r="114" spans="2:51" s="6" customFormat="1" ht="15.75" customHeight="1">
      <c r="B114" s="122"/>
      <c r="E114" s="123"/>
      <c r="F114" s="276" t="s">
        <v>1150</v>
      </c>
      <c r="G114" s="277"/>
      <c r="H114" s="277"/>
      <c r="I114" s="277"/>
      <c r="K114" s="124">
        <v>5.52</v>
      </c>
      <c r="S114" s="122"/>
      <c r="T114" s="125"/>
      <c r="AA114" s="126"/>
      <c r="AT114" s="123" t="s">
        <v>143</v>
      </c>
      <c r="AU114" s="123" t="s">
        <v>75</v>
      </c>
      <c r="AV114" s="123" t="s">
        <v>75</v>
      </c>
      <c r="AW114" s="123" t="s">
        <v>99</v>
      </c>
      <c r="AX114" s="123" t="s">
        <v>66</v>
      </c>
      <c r="AY114" s="123" t="s">
        <v>131</v>
      </c>
    </row>
    <row r="115" spans="2:51" s="6" customFormat="1" ht="15.75" customHeight="1">
      <c r="B115" s="122"/>
      <c r="E115" s="123"/>
      <c r="F115" s="276" t="s">
        <v>1151</v>
      </c>
      <c r="G115" s="277"/>
      <c r="H115" s="277"/>
      <c r="I115" s="277"/>
      <c r="K115" s="124">
        <v>4.14</v>
      </c>
      <c r="S115" s="122"/>
      <c r="T115" s="125"/>
      <c r="AA115" s="126"/>
      <c r="AT115" s="123" t="s">
        <v>143</v>
      </c>
      <c r="AU115" s="123" t="s">
        <v>75</v>
      </c>
      <c r="AV115" s="123" t="s">
        <v>75</v>
      </c>
      <c r="AW115" s="123" t="s">
        <v>99</v>
      </c>
      <c r="AX115" s="123" t="s">
        <v>66</v>
      </c>
      <c r="AY115" s="123" t="s">
        <v>131</v>
      </c>
    </row>
    <row r="116" spans="2:51" s="6" customFormat="1" ht="15.75" customHeight="1">
      <c r="B116" s="122"/>
      <c r="E116" s="123"/>
      <c r="F116" s="276" t="s">
        <v>1152</v>
      </c>
      <c r="G116" s="277"/>
      <c r="H116" s="277"/>
      <c r="I116" s="277"/>
      <c r="K116" s="124">
        <v>1.38</v>
      </c>
      <c r="S116" s="122"/>
      <c r="T116" s="125"/>
      <c r="AA116" s="126"/>
      <c r="AT116" s="123" t="s">
        <v>143</v>
      </c>
      <c r="AU116" s="123" t="s">
        <v>75</v>
      </c>
      <c r="AV116" s="123" t="s">
        <v>75</v>
      </c>
      <c r="AW116" s="123" t="s">
        <v>99</v>
      </c>
      <c r="AX116" s="123" t="s">
        <v>66</v>
      </c>
      <c r="AY116" s="123" t="s">
        <v>131</v>
      </c>
    </row>
    <row r="117" spans="2:51" s="6" customFormat="1" ht="15.75" customHeight="1">
      <c r="B117" s="127"/>
      <c r="E117" s="128"/>
      <c r="F117" s="278" t="s">
        <v>146</v>
      </c>
      <c r="G117" s="279"/>
      <c r="H117" s="279"/>
      <c r="I117" s="279"/>
      <c r="K117" s="129">
        <v>11.04</v>
      </c>
      <c r="S117" s="127"/>
      <c r="T117" s="130"/>
      <c r="AA117" s="131"/>
      <c r="AT117" s="128" t="s">
        <v>143</v>
      </c>
      <c r="AU117" s="128" t="s">
        <v>75</v>
      </c>
      <c r="AV117" s="128" t="s">
        <v>137</v>
      </c>
      <c r="AW117" s="128" t="s">
        <v>99</v>
      </c>
      <c r="AX117" s="128" t="s">
        <v>17</v>
      </c>
      <c r="AY117" s="128" t="s">
        <v>131</v>
      </c>
    </row>
    <row r="118" spans="2:63" s="6" customFormat="1" ht="27" customHeight="1">
      <c r="B118" s="20"/>
      <c r="C118" s="108" t="s">
        <v>207</v>
      </c>
      <c r="D118" s="108" t="s">
        <v>132</v>
      </c>
      <c r="E118" s="109" t="s">
        <v>1153</v>
      </c>
      <c r="F118" s="269" t="s">
        <v>1154</v>
      </c>
      <c r="G118" s="270"/>
      <c r="H118" s="270"/>
      <c r="I118" s="270"/>
      <c r="J118" s="111" t="s">
        <v>135</v>
      </c>
      <c r="K118" s="112">
        <v>5.52</v>
      </c>
      <c r="L118" s="271"/>
      <c r="M118" s="270"/>
      <c r="N118" s="299">
        <f>ROUND($L$118*$K$118,2)</f>
        <v>0</v>
      </c>
      <c r="O118" s="300"/>
      <c r="P118" s="300"/>
      <c r="Q118" s="300"/>
      <c r="R118" s="110"/>
      <c r="S118" s="20"/>
      <c r="T118" s="113"/>
      <c r="U118" s="114" t="s">
        <v>36</v>
      </c>
      <c r="X118" s="115">
        <v>0</v>
      </c>
      <c r="Y118" s="115">
        <f>$X$118*$K$118</f>
        <v>0</v>
      </c>
      <c r="Z118" s="115">
        <v>0</v>
      </c>
      <c r="AA118" s="116">
        <f>$Z$118*$K$118</f>
        <v>0</v>
      </c>
      <c r="AR118" s="79" t="s">
        <v>137</v>
      </c>
      <c r="AT118" s="79" t="s">
        <v>132</v>
      </c>
      <c r="AU118" s="79" t="s">
        <v>75</v>
      </c>
      <c r="AY118" s="6" t="s">
        <v>131</v>
      </c>
      <c r="BE118" s="117">
        <f>IF($U$118="základní",$N$118,0)</f>
        <v>0</v>
      </c>
      <c r="BF118" s="117">
        <f>IF($U$118="snížená",$N$118,0)</f>
        <v>0</v>
      </c>
      <c r="BG118" s="117">
        <f>IF($U$118="zákl. přenesená",$N$118,0)</f>
        <v>0</v>
      </c>
      <c r="BH118" s="117">
        <f>IF($U$118="sníž. přenesená",$N$118,0)</f>
        <v>0</v>
      </c>
      <c r="BI118" s="117">
        <f>IF($U$118="nulová",$N$118,0)</f>
        <v>0</v>
      </c>
      <c r="BJ118" s="79" t="s">
        <v>17</v>
      </c>
      <c r="BK118" s="117">
        <f>ROUND($L$118*$K$118,2)</f>
        <v>0</v>
      </c>
    </row>
    <row r="119" spans="2:47" s="6" customFormat="1" ht="27" customHeight="1">
      <c r="B119" s="20"/>
      <c r="F119" s="272" t="s">
        <v>1155</v>
      </c>
      <c r="G119" s="228"/>
      <c r="H119" s="228"/>
      <c r="I119" s="228"/>
      <c r="J119" s="228"/>
      <c r="K119" s="228"/>
      <c r="L119" s="228"/>
      <c r="M119" s="228"/>
      <c r="N119" s="228"/>
      <c r="O119" s="228"/>
      <c r="P119" s="228"/>
      <c r="Q119" s="228"/>
      <c r="R119" s="228"/>
      <c r="S119" s="20"/>
      <c r="T119" s="44"/>
      <c r="AA119" s="45"/>
      <c r="AT119" s="6" t="s">
        <v>139</v>
      </c>
      <c r="AU119" s="6" t="s">
        <v>75</v>
      </c>
    </row>
    <row r="120" spans="2:51" s="6" customFormat="1" ht="15.75" customHeight="1">
      <c r="B120" s="118"/>
      <c r="E120" s="119"/>
      <c r="F120" s="274" t="s">
        <v>1156</v>
      </c>
      <c r="G120" s="275"/>
      <c r="H120" s="275"/>
      <c r="I120" s="275"/>
      <c r="K120" s="119"/>
      <c r="S120" s="118"/>
      <c r="T120" s="120"/>
      <c r="AA120" s="121"/>
      <c r="AT120" s="119" t="s">
        <v>143</v>
      </c>
      <c r="AU120" s="119" t="s">
        <v>75</v>
      </c>
      <c r="AV120" s="119" t="s">
        <v>17</v>
      </c>
      <c r="AW120" s="119" t="s">
        <v>99</v>
      </c>
      <c r="AX120" s="119" t="s">
        <v>66</v>
      </c>
      <c r="AY120" s="119" t="s">
        <v>131</v>
      </c>
    </row>
    <row r="121" spans="2:51" s="6" customFormat="1" ht="15.75" customHeight="1">
      <c r="B121" s="122"/>
      <c r="E121" s="123"/>
      <c r="F121" s="276" t="s">
        <v>1157</v>
      </c>
      <c r="G121" s="277"/>
      <c r="H121" s="277"/>
      <c r="I121" s="277"/>
      <c r="K121" s="124">
        <v>5.52</v>
      </c>
      <c r="S121" s="122"/>
      <c r="T121" s="125"/>
      <c r="AA121" s="126"/>
      <c r="AT121" s="123" t="s">
        <v>143</v>
      </c>
      <c r="AU121" s="123" t="s">
        <v>75</v>
      </c>
      <c r="AV121" s="123" t="s">
        <v>75</v>
      </c>
      <c r="AW121" s="123" t="s">
        <v>99</v>
      </c>
      <c r="AX121" s="123" t="s">
        <v>17</v>
      </c>
      <c r="AY121" s="123" t="s">
        <v>131</v>
      </c>
    </row>
    <row r="122" spans="2:63" s="6" customFormat="1" ht="27" customHeight="1">
      <c r="B122" s="20"/>
      <c r="C122" s="108" t="s">
        <v>214</v>
      </c>
      <c r="D122" s="108" t="s">
        <v>132</v>
      </c>
      <c r="E122" s="109" t="s">
        <v>1153</v>
      </c>
      <c r="F122" s="269" t="s">
        <v>1154</v>
      </c>
      <c r="G122" s="270"/>
      <c r="H122" s="270"/>
      <c r="I122" s="270"/>
      <c r="J122" s="111" t="s">
        <v>135</v>
      </c>
      <c r="K122" s="112">
        <v>4.14</v>
      </c>
      <c r="L122" s="271"/>
      <c r="M122" s="270"/>
      <c r="N122" s="299">
        <f>ROUND($L$122*$K$122,2)</f>
        <v>0</v>
      </c>
      <c r="O122" s="300"/>
      <c r="P122" s="300"/>
      <c r="Q122" s="300"/>
      <c r="R122" s="110"/>
      <c r="S122" s="20"/>
      <c r="T122" s="113"/>
      <c r="U122" s="114" t="s">
        <v>36</v>
      </c>
      <c r="X122" s="115">
        <v>0</v>
      </c>
      <c r="Y122" s="115">
        <f>$X$122*$K$122</f>
        <v>0</v>
      </c>
      <c r="Z122" s="115">
        <v>0</v>
      </c>
      <c r="AA122" s="116">
        <f>$Z$122*$K$122</f>
        <v>0</v>
      </c>
      <c r="AR122" s="79" t="s">
        <v>137</v>
      </c>
      <c r="AT122" s="79" t="s">
        <v>132</v>
      </c>
      <c r="AU122" s="79" t="s">
        <v>75</v>
      </c>
      <c r="AY122" s="6" t="s">
        <v>131</v>
      </c>
      <c r="BE122" s="117">
        <f>IF($U$122="základní",$N$122,0)</f>
        <v>0</v>
      </c>
      <c r="BF122" s="117">
        <f>IF($U$122="snížená",$N$122,0)</f>
        <v>0</v>
      </c>
      <c r="BG122" s="117">
        <f>IF($U$122="zákl. přenesená",$N$122,0)</f>
        <v>0</v>
      </c>
      <c r="BH122" s="117">
        <f>IF($U$122="sníž. přenesená",$N$122,0)</f>
        <v>0</v>
      </c>
      <c r="BI122" s="117">
        <f>IF($U$122="nulová",$N$122,0)</f>
        <v>0</v>
      </c>
      <c r="BJ122" s="79" t="s">
        <v>17</v>
      </c>
      <c r="BK122" s="117">
        <f>ROUND($L$122*$K$122,2)</f>
        <v>0</v>
      </c>
    </row>
    <row r="123" spans="2:47" s="6" customFormat="1" ht="27" customHeight="1">
      <c r="B123" s="20"/>
      <c r="F123" s="272" t="s">
        <v>1155</v>
      </c>
      <c r="G123" s="228"/>
      <c r="H123" s="228"/>
      <c r="I123" s="228"/>
      <c r="J123" s="228"/>
      <c r="K123" s="228"/>
      <c r="L123" s="228"/>
      <c r="M123" s="228"/>
      <c r="N123" s="228"/>
      <c r="O123" s="228"/>
      <c r="P123" s="228"/>
      <c r="Q123" s="228"/>
      <c r="R123" s="228"/>
      <c r="S123" s="20"/>
      <c r="T123" s="44"/>
      <c r="AA123" s="45"/>
      <c r="AT123" s="6" t="s">
        <v>139</v>
      </c>
      <c r="AU123" s="6" t="s">
        <v>75</v>
      </c>
    </row>
    <row r="124" spans="2:51" s="6" customFormat="1" ht="15.75" customHeight="1">
      <c r="B124" s="118"/>
      <c r="E124" s="119"/>
      <c r="F124" s="274" t="s">
        <v>1158</v>
      </c>
      <c r="G124" s="275"/>
      <c r="H124" s="275"/>
      <c r="I124" s="275"/>
      <c r="K124" s="119"/>
      <c r="S124" s="118"/>
      <c r="T124" s="120"/>
      <c r="AA124" s="121"/>
      <c r="AT124" s="119" t="s">
        <v>143</v>
      </c>
      <c r="AU124" s="119" t="s">
        <v>75</v>
      </c>
      <c r="AV124" s="119" t="s">
        <v>17</v>
      </c>
      <c r="AW124" s="119" t="s">
        <v>99</v>
      </c>
      <c r="AX124" s="119" t="s">
        <v>66</v>
      </c>
      <c r="AY124" s="119" t="s">
        <v>131</v>
      </c>
    </row>
    <row r="125" spans="2:51" s="6" customFormat="1" ht="15.75" customHeight="1">
      <c r="B125" s="122"/>
      <c r="E125" s="123"/>
      <c r="F125" s="276" t="s">
        <v>1159</v>
      </c>
      <c r="G125" s="277"/>
      <c r="H125" s="277"/>
      <c r="I125" s="277"/>
      <c r="K125" s="124">
        <v>4.14</v>
      </c>
      <c r="S125" s="122"/>
      <c r="T125" s="125"/>
      <c r="AA125" s="126"/>
      <c r="AT125" s="123" t="s">
        <v>143</v>
      </c>
      <c r="AU125" s="123" t="s">
        <v>75</v>
      </c>
      <c r="AV125" s="123" t="s">
        <v>75</v>
      </c>
      <c r="AW125" s="123" t="s">
        <v>99</v>
      </c>
      <c r="AX125" s="123" t="s">
        <v>17</v>
      </c>
      <c r="AY125" s="123" t="s">
        <v>131</v>
      </c>
    </row>
    <row r="126" spans="2:63" s="6" customFormat="1" ht="15.75" customHeight="1">
      <c r="B126" s="20"/>
      <c r="C126" s="133" t="s">
        <v>219</v>
      </c>
      <c r="D126" s="133" t="s">
        <v>1083</v>
      </c>
      <c r="E126" s="134" t="s">
        <v>1160</v>
      </c>
      <c r="F126" s="282" t="s">
        <v>1161</v>
      </c>
      <c r="G126" s="283"/>
      <c r="H126" s="283"/>
      <c r="I126" s="283"/>
      <c r="J126" s="135" t="s">
        <v>494</v>
      </c>
      <c r="K126" s="136">
        <v>8.28</v>
      </c>
      <c r="L126" s="284"/>
      <c r="M126" s="283"/>
      <c r="N126" s="318">
        <f>ROUND($L$126*$K$126,2)</f>
        <v>0</v>
      </c>
      <c r="O126" s="300"/>
      <c r="P126" s="300"/>
      <c r="Q126" s="300"/>
      <c r="R126" s="110"/>
      <c r="S126" s="20"/>
      <c r="T126" s="113"/>
      <c r="U126" s="114" t="s">
        <v>36</v>
      </c>
      <c r="X126" s="115">
        <v>0</v>
      </c>
      <c r="Y126" s="115">
        <f>$X$126*$K$126</f>
        <v>0</v>
      </c>
      <c r="Z126" s="115">
        <v>0</v>
      </c>
      <c r="AA126" s="116">
        <f>$Z$126*$K$126</f>
        <v>0</v>
      </c>
      <c r="AR126" s="79" t="s">
        <v>190</v>
      </c>
      <c r="AT126" s="79" t="s">
        <v>1083</v>
      </c>
      <c r="AU126" s="79" t="s">
        <v>75</v>
      </c>
      <c r="AY126" s="6" t="s">
        <v>131</v>
      </c>
      <c r="BE126" s="117">
        <f>IF($U$126="základní",$N$126,0)</f>
        <v>0</v>
      </c>
      <c r="BF126" s="117">
        <f>IF($U$126="snížená",$N$126,0)</f>
        <v>0</v>
      </c>
      <c r="BG126" s="117">
        <f>IF($U$126="zákl. přenesená",$N$126,0)</f>
        <v>0</v>
      </c>
      <c r="BH126" s="117">
        <f>IF($U$126="sníž. přenesená",$N$126,0)</f>
        <v>0</v>
      </c>
      <c r="BI126" s="117">
        <f>IF($U$126="nulová",$N$126,0)</f>
        <v>0</v>
      </c>
      <c r="BJ126" s="79" t="s">
        <v>17</v>
      </c>
      <c r="BK126" s="117">
        <f>ROUND($L$126*$K$126,2)</f>
        <v>0</v>
      </c>
    </row>
    <row r="127" spans="2:47" s="6" customFormat="1" ht="16.5" customHeight="1">
      <c r="B127" s="20"/>
      <c r="F127" s="272" t="s">
        <v>1161</v>
      </c>
      <c r="G127" s="228"/>
      <c r="H127" s="228"/>
      <c r="I127" s="228"/>
      <c r="J127" s="228"/>
      <c r="K127" s="228"/>
      <c r="L127" s="228"/>
      <c r="M127" s="228"/>
      <c r="N127" s="228"/>
      <c r="O127" s="228"/>
      <c r="P127" s="228"/>
      <c r="Q127" s="228"/>
      <c r="R127" s="228"/>
      <c r="S127" s="20"/>
      <c r="T127" s="44"/>
      <c r="AA127" s="45"/>
      <c r="AT127" s="6" t="s">
        <v>139</v>
      </c>
      <c r="AU127" s="6" t="s">
        <v>75</v>
      </c>
    </row>
    <row r="128" spans="2:51" s="6" customFormat="1" ht="15.75" customHeight="1">
      <c r="B128" s="118"/>
      <c r="E128" s="119"/>
      <c r="F128" s="274" t="s">
        <v>1162</v>
      </c>
      <c r="G128" s="275"/>
      <c r="H128" s="275"/>
      <c r="I128" s="275"/>
      <c r="K128" s="119"/>
      <c r="S128" s="118"/>
      <c r="T128" s="120"/>
      <c r="AA128" s="121"/>
      <c r="AT128" s="119" t="s">
        <v>143</v>
      </c>
      <c r="AU128" s="119" t="s">
        <v>75</v>
      </c>
      <c r="AV128" s="119" t="s">
        <v>17</v>
      </c>
      <c r="AW128" s="119" t="s">
        <v>99</v>
      </c>
      <c r="AX128" s="119" t="s">
        <v>66</v>
      </c>
      <c r="AY128" s="119" t="s">
        <v>131</v>
      </c>
    </row>
    <row r="129" spans="2:51" s="6" customFormat="1" ht="15.75" customHeight="1">
      <c r="B129" s="122"/>
      <c r="E129" s="123"/>
      <c r="F129" s="276" t="s">
        <v>1163</v>
      </c>
      <c r="G129" s="277"/>
      <c r="H129" s="277"/>
      <c r="I129" s="277"/>
      <c r="K129" s="124">
        <v>8.28</v>
      </c>
      <c r="S129" s="122"/>
      <c r="T129" s="125"/>
      <c r="AA129" s="126"/>
      <c r="AT129" s="123" t="s">
        <v>143</v>
      </c>
      <c r="AU129" s="123" t="s">
        <v>75</v>
      </c>
      <c r="AV129" s="123" t="s">
        <v>75</v>
      </c>
      <c r="AW129" s="123" t="s">
        <v>99</v>
      </c>
      <c r="AX129" s="123" t="s">
        <v>17</v>
      </c>
      <c r="AY129" s="123" t="s">
        <v>131</v>
      </c>
    </row>
    <row r="130" spans="2:63" s="6" customFormat="1" ht="27" customHeight="1">
      <c r="B130" s="20"/>
      <c r="C130" s="108" t="s">
        <v>225</v>
      </c>
      <c r="D130" s="108" t="s">
        <v>132</v>
      </c>
      <c r="E130" s="109" t="s">
        <v>1153</v>
      </c>
      <c r="F130" s="269" t="s">
        <v>1154</v>
      </c>
      <c r="G130" s="270"/>
      <c r="H130" s="270"/>
      <c r="I130" s="270"/>
      <c r="J130" s="111" t="s">
        <v>135</v>
      </c>
      <c r="K130" s="112">
        <v>1.38</v>
      </c>
      <c r="L130" s="271"/>
      <c r="M130" s="270"/>
      <c r="N130" s="299">
        <f>ROUND($L$130*$K$130,2)</f>
        <v>0</v>
      </c>
      <c r="O130" s="300"/>
      <c r="P130" s="300"/>
      <c r="Q130" s="300"/>
      <c r="R130" s="110"/>
      <c r="S130" s="20"/>
      <c r="T130" s="113"/>
      <c r="U130" s="114" t="s">
        <v>36</v>
      </c>
      <c r="X130" s="115">
        <v>0</v>
      </c>
      <c r="Y130" s="115">
        <f>$X$130*$K$130</f>
        <v>0</v>
      </c>
      <c r="Z130" s="115">
        <v>0</v>
      </c>
      <c r="AA130" s="116">
        <f>$Z$130*$K$130</f>
        <v>0</v>
      </c>
      <c r="AR130" s="79" t="s">
        <v>137</v>
      </c>
      <c r="AT130" s="79" t="s">
        <v>132</v>
      </c>
      <c r="AU130" s="79" t="s">
        <v>75</v>
      </c>
      <c r="AY130" s="6" t="s">
        <v>131</v>
      </c>
      <c r="BE130" s="117">
        <f>IF($U$130="základní",$N$130,0)</f>
        <v>0</v>
      </c>
      <c r="BF130" s="117">
        <f>IF($U$130="snížená",$N$130,0)</f>
        <v>0</v>
      </c>
      <c r="BG130" s="117">
        <f>IF($U$130="zákl. přenesená",$N$130,0)</f>
        <v>0</v>
      </c>
      <c r="BH130" s="117">
        <f>IF($U$130="sníž. přenesená",$N$130,0)</f>
        <v>0</v>
      </c>
      <c r="BI130" s="117">
        <f>IF($U$130="nulová",$N$130,0)</f>
        <v>0</v>
      </c>
      <c r="BJ130" s="79" t="s">
        <v>17</v>
      </c>
      <c r="BK130" s="117">
        <f>ROUND($L$130*$K$130,2)</f>
        <v>0</v>
      </c>
    </row>
    <row r="131" spans="2:47" s="6" customFormat="1" ht="27" customHeight="1">
      <c r="B131" s="20"/>
      <c r="F131" s="272" t="s">
        <v>1155</v>
      </c>
      <c r="G131" s="228"/>
      <c r="H131" s="228"/>
      <c r="I131" s="228"/>
      <c r="J131" s="228"/>
      <c r="K131" s="228"/>
      <c r="L131" s="228"/>
      <c r="M131" s="228"/>
      <c r="N131" s="228"/>
      <c r="O131" s="228"/>
      <c r="P131" s="228"/>
      <c r="Q131" s="228"/>
      <c r="R131" s="228"/>
      <c r="S131" s="20"/>
      <c r="T131" s="44"/>
      <c r="AA131" s="45"/>
      <c r="AT131" s="6" t="s">
        <v>139</v>
      </c>
      <c r="AU131" s="6" t="s">
        <v>75</v>
      </c>
    </row>
    <row r="132" spans="2:51" s="6" customFormat="1" ht="15.75" customHeight="1">
      <c r="B132" s="118"/>
      <c r="E132" s="119"/>
      <c r="F132" s="274" t="s">
        <v>1164</v>
      </c>
      <c r="G132" s="275"/>
      <c r="H132" s="275"/>
      <c r="I132" s="275"/>
      <c r="K132" s="119"/>
      <c r="S132" s="118"/>
      <c r="T132" s="120"/>
      <c r="AA132" s="121"/>
      <c r="AT132" s="119" t="s">
        <v>143</v>
      </c>
      <c r="AU132" s="119" t="s">
        <v>75</v>
      </c>
      <c r="AV132" s="119" t="s">
        <v>17</v>
      </c>
      <c r="AW132" s="119" t="s">
        <v>99</v>
      </c>
      <c r="AX132" s="119" t="s">
        <v>66</v>
      </c>
      <c r="AY132" s="119" t="s">
        <v>131</v>
      </c>
    </row>
    <row r="133" spans="2:51" s="6" customFormat="1" ht="15.75" customHeight="1">
      <c r="B133" s="122"/>
      <c r="E133" s="123"/>
      <c r="F133" s="276" t="s">
        <v>1165</v>
      </c>
      <c r="G133" s="277"/>
      <c r="H133" s="277"/>
      <c r="I133" s="277"/>
      <c r="K133" s="124">
        <v>1.38</v>
      </c>
      <c r="S133" s="122"/>
      <c r="T133" s="125"/>
      <c r="AA133" s="126"/>
      <c r="AT133" s="123" t="s">
        <v>143</v>
      </c>
      <c r="AU133" s="123" t="s">
        <v>75</v>
      </c>
      <c r="AV133" s="123" t="s">
        <v>75</v>
      </c>
      <c r="AW133" s="123" t="s">
        <v>99</v>
      </c>
      <c r="AX133" s="123" t="s">
        <v>17</v>
      </c>
      <c r="AY133" s="123" t="s">
        <v>131</v>
      </c>
    </row>
    <row r="134" spans="2:63" s="6" customFormat="1" ht="15.75" customHeight="1">
      <c r="B134" s="20"/>
      <c r="C134" s="133" t="s">
        <v>8</v>
      </c>
      <c r="D134" s="133" t="s">
        <v>1083</v>
      </c>
      <c r="E134" s="134" t="s">
        <v>1166</v>
      </c>
      <c r="F134" s="282" t="s">
        <v>1167</v>
      </c>
      <c r="G134" s="283"/>
      <c r="H134" s="283"/>
      <c r="I134" s="283"/>
      <c r="J134" s="135" t="s">
        <v>494</v>
      </c>
      <c r="K134" s="136">
        <v>2.76</v>
      </c>
      <c r="L134" s="284"/>
      <c r="M134" s="283"/>
      <c r="N134" s="318">
        <f>ROUND($L$134*$K$134,2)</f>
        <v>0</v>
      </c>
      <c r="O134" s="300"/>
      <c r="P134" s="300"/>
      <c r="Q134" s="300"/>
      <c r="R134" s="110"/>
      <c r="S134" s="20"/>
      <c r="T134" s="113"/>
      <c r="U134" s="114" t="s">
        <v>36</v>
      </c>
      <c r="X134" s="115">
        <v>0</v>
      </c>
      <c r="Y134" s="115">
        <f>$X$134*$K$134</f>
        <v>0</v>
      </c>
      <c r="Z134" s="115">
        <v>0</v>
      </c>
      <c r="AA134" s="116">
        <f>$Z$134*$K$134</f>
        <v>0</v>
      </c>
      <c r="AR134" s="79" t="s">
        <v>190</v>
      </c>
      <c r="AT134" s="79" t="s">
        <v>1083</v>
      </c>
      <c r="AU134" s="79" t="s">
        <v>75</v>
      </c>
      <c r="AY134" s="6" t="s">
        <v>131</v>
      </c>
      <c r="BE134" s="117">
        <f>IF($U$134="základní",$N$134,0)</f>
        <v>0</v>
      </c>
      <c r="BF134" s="117">
        <f>IF($U$134="snížená",$N$134,0)</f>
        <v>0</v>
      </c>
      <c r="BG134" s="117">
        <f>IF($U$134="zákl. přenesená",$N$134,0)</f>
        <v>0</v>
      </c>
      <c r="BH134" s="117">
        <f>IF($U$134="sníž. přenesená",$N$134,0)</f>
        <v>0</v>
      </c>
      <c r="BI134" s="117">
        <f>IF($U$134="nulová",$N$134,0)</f>
        <v>0</v>
      </c>
      <c r="BJ134" s="79" t="s">
        <v>17</v>
      </c>
      <c r="BK134" s="117">
        <f>ROUND($L$134*$K$134,2)</f>
        <v>0</v>
      </c>
    </row>
    <row r="135" spans="2:47" s="6" customFormat="1" ht="16.5" customHeight="1">
      <c r="B135" s="20"/>
      <c r="F135" s="272" t="s">
        <v>1167</v>
      </c>
      <c r="G135" s="228"/>
      <c r="H135" s="228"/>
      <c r="I135" s="228"/>
      <c r="J135" s="228"/>
      <c r="K135" s="228"/>
      <c r="L135" s="228"/>
      <c r="M135" s="228"/>
      <c r="N135" s="228"/>
      <c r="O135" s="228"/>
      <c r="P135" s="228"/>
      <c r="Q135" s="228"/>
      <c r="R135" s="228"/>
      <c r="S135" s="20"/>
      <c r="T135" s="44"/>
      <c r="AA135" s="45"/>
      <c r="AT135" s="6" t="s">
        <v>139</v>
      </c>
      <c r="AU135" s="6" t="s">
        <v>75</v>
      </c>
    </row>
    <row r="136" spans="2:51" s="6" customFormat="1" ht="15.75" customHeight="1">
      <c r="B136" s="118"/>
      <c r="E136" s="119"/>
      <c r="F136" s="274" t="s">
        <v>1164</v>
      </c>
      <c r="G136" s="275"/>
      <c r="H136" s="275"/>
      <c r="I136" s="275"/>
      <c r="K136" s="119"/>
      <c r="S136" s="118"/>
      <c r="T136" s="120"/>
      <c r="AA136" s="121"/>
      <c r="AT136" s="119" t="s">
        <v>143</v>
      </c>
      <c r="AU136" s="119" t="s">
        <v>75</v>
      </c>
      <c r="AV136" s="119" t="s">
        <v>17</v>
      </c>
      <c r="AW136" s="119" t="s">
        <v>99</v>
      </c>
      <c r="AX136" s="119" t="s">
        <v>66</v>
      </c>
      <c r="AY136" s="119" t="s">
        <v>131</v>
      </c>
    </row>
    <row r="137" spans="2:51" s="6" customFormat="1" ht="15.75" customHeight="1">
      <c r="B137" s="122"/>
      <c r="E137" s="123"/>
      <c r="F137" s="276" t="s">
        <v>1168</v>
      </c>
      <c r="G137" s="277"/>
      <c r="H137" s="277"/>
      <c r="I137" s="277"/>
      <c r="K137" s="124">
        <v>2.76</v>
      </c>
      <c r="S137" s="122"/>
      <c r="T137" s="125"/>
      <c r="AA137" s="126"/>
      <c r="AT137" s="123" t="s">
        <v>143</v>
      </c>
      <c r="AU137" s="123" t="s">
        <v>75</v>
      </c>
      <c r="AV137" s="123" t="s">
        <v>75</v>
      </c>
      <c r="AW137" s="123" t="s">
        <v>99</v>
      </c>
      <c r="AX137" s="123" t="s">
        <v>17</v>
      </c>
      <c r="AY137" s="123" t="s">
        <v>131</v>
      </c>
    </row>
    <row r="138" spans="2:63" s="6" customFormat="1" ht="27" customHeight="1">
      <c r="B138" s="20"/>
      <c r="C138" s="108" t="s">
        <v>240</v>
      </c>
      <c r="D138" s="108" t="s">
        <v>132</v>
      </c>
      <c r="E138" s="109" t="s">
        <v>1169</v>
      </c>
      <c r="F138" s="269" t="s">
        <v>1170</v>
      </c>
      <c r="G138" s="270"/>
      <c r="H138" s="270"/>
      <c r="I138" s="270"/>
      <c r="J138" s="111" t="s">
        <v>135</v>
      </c>
      <c r="K138" s="112">
        <v>1</v>
      </c>
      <c r="L138" s="271"/>
      <c r="M138" s="270"/>
      <c r="N138" s="299">
        <f>ROUND($L$138*$K$138,2)</f>
        <v>0</v>
      </c>
      <c r="O138" s="300"/>
      <c r="P138" s="300"/>
      <c r="Q138" s="300"/>
      <c r="R138" s="110"/>
      <c r="S138" s="20"/>
      <c r="T138" s="113"/>
      <c r="U138" s="114" t="s">
        <v>36</v>
      </c>
      <c r="X138" s="115">
        <v>0</v>
      </c>
      <c r="Y138" s="115">
        <f>$X$138*$K$138</f>
        <v>0</v>
      </c>
      <c r="Z138" s="115">
        <v>0</v>
      </c>
      <c r="AA138" s="116">
        <f>$Z$138*$K$138</f>
        <v>0</v>
      </c>
      <c r="AR138" s="79" t="s">
        <v>137</v>
      </c>
      <c r="AT138" s="79" t="s">
        <v>132</v>
      </c>
      <c r="AU138" s="79" t="s">
        <v>75</v>
      </c>
      <c r="AY138" s="6" t="s">
        <v>131</v>
      </c>
      <c r="BE138" s="117">
        <f>IF($U$138="základní",$N$138,0)</f>
        <v>0</v>
      </c>
      <c r="BF138" s="117">
        <f>IF($U$138="snížená",$N$138,0)</f>
        <v>0</v>
      </c>
      <c r="BG138" s="117">
        <f>IF($U$138="zákl. přenesená",$N$138,0)</f>
        <v>0</v>
      </c>
      <c r="BH138" s="117">
        <f>IF($U$138="sníž. přenesená",$N$138,0)</f>
        <v>0</v>
      </c>
      <c r="BI138" s="117">
        <f>IF($U$138="nulová",$N$138,0)</f>
        <v>0</v>
      </c>
      <c r="BJ138" s="79" t="s">
        <v>17</v>
      </c>
      <c r="BK138" s="117">
        <f>ROUND($L$138*$K$138,2)</f>
        <v>0</v>
      </c>
    </row>
    <row r="139" spans="2:47" s="6" customFormat="1" ht="16.5" customHeight="1">
      <c r="B139" s="20"/>
      <c r="F139" s="327" t="s">
        <v>1170</v>
      </c>
      <c r="G139" s="307"/>
      <c r="H139" s="307"/>
      <c r="I139" s="307"/>
      <c r="J139" s="307"/>
      <c r="K139" s="307"/>
      <c r="L139" s="307"/>
      <c r="M139" s="307"/>
      <c r="N139" s="307"/>
      <c r="O139" s="307"/>
      <c r="P139" s="307"/>
      <c r="Q139" s="307"/>
      <c r="R139" s="307"/>
      <c r="S139" s="20"/>
      <c r="T139" s="44"/>
      <c r="AA139" s="45"/>
      <c r="AT139" s="6" t="s">
        <v>139</v>
      </c>
      <c r="AU139" s="6" t="s">
        <v>75</v>
      </c>
    </row>
    <row r="140" spans="2:51" s="6" customFormat="1" ht="15.75" customHeight="1">
      <c r="B140" s="122"/>
      <c r="E140" s="123"/>
      <c r="F140" s="276" t="s">
        <v>1171</v>
      </c>
      <c r="G140" s="277"/>
      <c r="H140" s="277"/>
      <c r="I140" s="277"/>
      <c r="K140" s="124">
        <v>1</v>
      </c>
      <c r="S140" s="122"/>
      <c r="T140" s="125"/>
      <c r="AA140" s="126"/>
      <c r="AT140" s="123" t="s">
        <v>143</v>
      </c>
      <c r="AU140" s="123" t="s">
        <v>75</v>
      </c>
      <c r="AV140" s="123" t="s">
        <v>75</v>
      </c>
      <c r="AW140" s="123" t="s">
        <v>99</v>
      </c>
      <c r="AX140" s="123" t="s">
        <v>17</v>
      </c>
      <c r="AY140" s="123" t="s">
        <v>131</v>
      </c>
    </row>
    <row r="141" spans="2:63" s="6" customFormat="1" ht="15.75" customHeight="1">
      <c r="B141" s="20"/>
      <c r="C141" s="108" t="s">
        <v>246</v>
      </c>
      <c r="D141" s="108" t="s">
        <v>132</v>
      </c>
      <c r="E141" s="109" t="s">
        <v>1172</v>
      </c>
      <c r="F141" s="269" t="s">
        <v>1173</v>
      </c>
      <c r="G141" s="270"/>
      <c r="H141" s="270"/>
      <c r="I141" s="270"/>
      <c r="J141" s="111" t="s">
        <v>879</v>
      </c>
      <c r="K141" s="112">
        <v>3</v>
      </c>
      <c r="L141" s="271"/>
      <c r="M141" s="270"/>
      <c r="N141" s="299">
        <f>ROUND($L$141*$K$141,2)</f>
        <v>0</v>
      </c>
      <c r="O141" s="300"/>
      <c r="P141" s="300"/>
      <c r="Q141" s="300"/>
      <c r="R141" s="110"/>
      <c r="S141" s="20"/>
      <c r="T141" s="113"/>
      <c r="U141" s="114" t="s">
        <v>36</v>
      </c>
      <c r="X141" s="115">
        <v>0</v>
      </c>
      <c r="Y141" s="115">
        <f>$X$141*$K$141</f>
        <v>0</v>
      </c>
      <c r="Z141" s="115">
        <v>0</v>
      </c>
      <c r="AA141" s="116">
        <f>$Z$141*$K$141</f>
        <v>0</v>
      </c>
      <c r="AR141" s="79" t="s">
        <v>508</v>
      </c>
      <c r="AT141" s="79" t="s">
        <v>132</v>
      </c>
      <c r="AU141" s="79" t="s">
        <v>75</v>
      </c>
      <c r="AY141" s="6" t="s">
        <v>131</v>
      </c>
      <c r="BE141" s="117">
        <f>IF($U$141="základní",$N$141,0)</f>
        <v>0</v>
      </c>
      <c r="BF141" s="117">
        <f>IF($U$141="snížená",$N$141,0)</f>
        <v>0</v>
      </c>
      <c r="BG141" s="117">
        <f>IF($U$141="zákl. přenesená",$N$141,0)</f>
        <v>0</v>
      </c>
      <c r="BH141" s="117">
        <f>IF($U$141="sníž. přenesená",$N$141,0)</f>
        <v>0</v>
      </c>
      <c r="BI141" s="117">
        <f>IF($U$141="nulová",$N$141,0)</f>
        <v>0</v>
      </c>
      <c r="BJ141" s="79" t="s">
        <v>17</v>
      </c>
      <c r="BK141" s="117">
        <f>ROUND($L$141*$K$141,2)</f>
        <v>0</v>
      </c>
    </row>
    <row r="142" spans="2:47" s="6" customFormat="1" ht="16.5" customHeight="1">
      <c r="B142" s="20"/>
      <c r="F142" s="272" t="s">
        <v>1173</v>
      </c>
      <c r="G142" s="228"/>
      <c r="H142" s="228"/>
      <c r="I142" s="228"/>
      <c r="J142" s="228"/>
      <c r="K142" s="228"/>
      <c r="L142" s="228"/>
      <c r="M142" s="228"/>
      <c r="N142" s="228"/>
      <c r="O142" s="228"/>
      <c r="P142" s="228"/>
      <c r="Q142" s="228"/>
      <c r="R142" s="228"/>
      <c r="S142" s="20"/>
      <c r="T142" s="44"/>
      <c r="AA142" s="45"/>
      <c r="AT142" s="6" t="s">
        <v>139</v>
      </c>
      <c r="AU142" s="6" t="s">
        <v>75</v>
      </c>
    </row>
    <row r="143" spans="2:63" s="6" customFormat="1" ht="15.75" customHeight="1">
      <c r="B143" s="20"/>
      <c r="C143" s="108" t="s">
        <v>254</v>
      </c>
      <c r="D143" s="108" t="s">
        <v>132</v>
      </c>
      <c r="E143" s="109" t="s">
        <v>1174</v>
      </c>
      <c r="F143" s="269" t="s">
        <v>1175</v>
      </c>
      <c r="G143" s="270"/>
      <c r="H143" s="270"/>
      <c r="I143" s="270"/>
      <c r="J143" s="111" t="s">
        <v>879</v>
      </c>
      <c r="K143" s="112">
        <v>3</v>
      </c>
      <c r="L143" s="271"/>
      <c r="M143" s="270"/>
      <c r="N143" s="299">
        <f>ROUND($L$143*$K$143,2)</f>
        <v>0</v>
      </c>
      <c r="O143" s="300"/>
      <c r="P143" s="300"/>
      <c r="Q143" s="300"/>
      <c r="R143" s="110"/>
      <c r="S143" s="20"/>
      <c r="T143" s="113"/>
      <c r="U143" s="114" t="s">
        <v>36</v>
      </c>
      <c r="X143" s="115">
        <v>0</v>
      </c>
      <c r="Y143" s="115">
        <f>$X$143*$K$143</f>
        <v>0</v>
      </c>
      <c r="Z143" s="115">
        <v>0</v>
      </c>
      <c r="AA143" s="116">
        <f>$Z$143*$K$143</f>
        <v>0</v>
      </c>
      <c r="AR143" s="79" t="s">
        <v>508</v>
      </c>
      <c r="AT143" s="79" t="s">
        <v>132</v>
      </c>
      <c r="AU143" s="79" t="s">
        <v>75</v>
      </c>
      <c r="AY143" s="6" t="s">
        <v>131</v>
      </c>
      <c r="BE143" s="117">
        <f>IF($U$143="základní",$N$143,0)</f>
        <v>0</v>
      </c>
      <c r="BF143" s="117">
        <f>IF($U$143="snížená",$N$143,0)</f>
        <v>0</v>
      </c>
      <c r="BG143" s="117">
        <f>IF($U$143="zákl. přenesená",$N$143,0)</f>
        <v>0</v>
      </c>
      <c r="BH143" s="117">
        <f>IF($U$143="sníž. přenesená",$N$143,0)</f>
        <v>0</v>
      </c>
      <c r="BI143" s="117">
        <f>IF($U$143="nulová",$N$143,0)</f>
        <v>0</v>
      </c>
      <c r="BJ143" s="79" t="s">
        <v>17</v>
      </c>
      <c r="BK143" s="117">
        <f>ROUND($L$143*$K$143,2)</f>
        <v>0</v>
      </c>
    </row>
    <row r="144" spans="2:47" s="6" customFormat="1" ht="16.5" customHeight="1">
      <c r="B144" s="20"/>
      <c r="F144" s="272" t="s">
        <v>1175</v>
      </c>
      <c r="G144" s="228"/>
      <c r="H144" s="228"/>
      <c r="I144" s="228"/>
      <c r="J144" s="228"/>
      <c r="K144" s="228"/>
      <c r="L144" s="228"/>
      <c r="M144" s="228"/>
      <c r="N144" s="228"/>
      <c r="O144" s="228"/>
      <c r="P144" s="228"/>
      <c r="Q144" s="228"/>
      <c r="R144" s="228"/>
      <c r="S144" s="20"/>
      <c r="T144" s="44"/>
      <c r="AA144" s="45"/>
      <c r="AT144" s="6" t="s">
        <v>139</v>
      </c>
      <c r="AU144" s="6" t="s">
        <v>75</v>
      </c>
    </row>
    <row r="145" spans="2:63" s="6" customFormat="1" ht="75" customHeight="1">
      <c r="B145" s="20"/>
      <c r="C145" s="108" t="s">
        <v>262</v>
      </c>
      <c r="D145" s="108" t="s">
        <v>132</v>
      </c>
      <c r="E145" s="109" t="s">
        <v>1176</v>
      </c>
      <c r="F145" s="269" t="s">
        <v>1177</v>
      </c>
      <c r="G145" s="270"/>
      <c r="H145" s="270"/>
      <c r="I145" s="270"/>
      <c r="J145" s="111" t="s">
        <v>149</v>
      </c>
      <c r="K145" s="112">
        <v>6</v>
      </c>
      <c r="L145" s="271"/>
      <c r="M145" s="270"/>
      <c r="N145" s="299">
        <f>ROUND($L$145*$K$145,2)</f>
        <v>0</v>
      </c>
      <c r="O145" s="300"/>
      <c r="P145" s="300"/>
      <c r="Q145" s="300"/>
      <c r="R145" s="110"/>
      <c r="S145" s="20"/>
      <c r="T145" s="113"/>
      <c r="U145" s="114" t="s">
        <v>36</v>
      </c>
      <c r="X145" s="115">
        <v>0</v>
      </c>
      <c r="Y145" s="115">
        <f>$X$145*$K$145</f>
        <v>0</v>
      </c>
      <c r="Z145" s="115">
        <v>0</v>
      </c>
      <c r="AA145" s="116">
        <f>$Z$145*$K$145</f>
        <v>0</v>
      </c>
      <c r="AR145" s="79" t="s">
        <v>137</v>
      </c>
      <c r="AT145" s="79" t="s">
        <v>132</v>
      </c>
      <c r="AU145" s="79" t="s">
        <v>75</v>
      </c>
      <c r="AY145" s="6" t="s">
        <v>131</v>
      </c>
      <c r="BE145" s="117">
        <f>IF($U$145="základní",$N$145,0)</f>
        <v>0</v>
      </c>
      <c r="BF145" s="117">
        <f>IF($U$145="snížená",$N$145,0)</f>
        <v>0</v>
      </c>
      <c r="BG145" s="117">
        <f>IF($U$145="zákl. přenesená",$N$145,0)</f>
        <v>0</v>
      </c>
      <c r="BH145" s="117">
        <f>IF($U$145="sníž. přenesená",$N$145,0)</f>
        <v>0</v>
      </c>
      <c r="BI145" s="117">
        <f>IF($U$145="nulová",$N$145,0)</f>
        <v>0</v>
      </c>
      <c r="BJ145" s="79" t="s">
        <v>17</v>
      </c>
      <c r="BK145" s="117">
        <f>ROUND($L$145*$K$145,2)</f>
        <v>0</v>
      </c>
    </row>
    <row r="146" spans="2:47" s="6" customFormat="1" ht="62.25" customHeight="1">
      <c r="B146" s="20"/>
      <c r="F146" s="272" t="s">
        <v>1178</v>
      </c>
      <c r="G146" s="228"/>
      <c r="H146" s="228"/>
      <c r="I146" s="228"/>
      <c r="J146" s="228"/>
      <c r="K146" s="228"/>
      <c r="L146" s="228"/>
      <c r="M146" s="228"/>
      <c r="N146" s="228"/>
      <c r="O146" s="228"/>
      <c r="P146" s="228"/>
      <c r="Q146" s="228"/>
      <c r="R146" s="228"/>
      <c r="S146" s="20"/>
      <c r="T146" s="44"/>
      <c r="AA146" s="45"/>
      <c r="AT146" s="6" t="s">
        <v>139</v>
      </c>
      <c r="AU146" s="6" t="s">
        <v>75</v>
      </c>
    </row>
    <row r="147" spans="2:47" s="6" customFormat="1" ht="74.25" customHeight="1">
      <c r="B147" s="20"/>
      <c r="F147" s="273" t="s">
        <v>1179</v>
      </c>
      <c r="G147" s="228"/>
      <c r="H147" s="228"/>
      <c r="I147" s="228"/>
      <c r="J147" s="228"/>
      <c r="K147" s="228"/>
      <c r="L147" s="228"/>
      <c r="M147" s="228"/>
      <c r="N147" s="228"/>
      <c r="O147" s="228"/>
      <c r="P147" s="228"/>
      <c r="Q147" s="228"/>
      <c r="R147" s="228"/>
      <c r="S147" s="20"/>
      <c r="T147" s="44"/>
      <c r="AA147" s="45"/>
      <c r="AT147" s="6" t="s">
        <v>141</v>
      </c>
      <c r="AU147" s="6" t="s">
        <v>75</v>
      </c>
    </row>
    <row r="148" spans="2:63" s="6" customFormat="1" ht="75" customHeight="1">
      <c r="B148" s="20"/>
      <c r="C148" s="108" t="s">
        <v>270</v>
      </c>
      <c r="D148" s="108" t="s">
        <v>132</v>
      </c>
      <c r="E148" s="109" t="s">
        <v>1180</v>
      </c>
      <c r="F148" s="269" t="s">
        <v>1181</v>
      </c>
      <c r="G148" s="270"/>
      <c r="H148" s="270"/>
      <c r="I148" s="270"/>
      <c r="J148" s="111" t="s">
        <v>149</v>
      </c>
      <c r="K148" s="112">
        <v>6</v>
      </c>
      <c r="L148" s="271"/>
      <c r="M148" s="270"/>
      <c r="N148" s="299">
        <f>ROUND($L$148*$K$148,2)</f>
        <v>0</v>
      </c>
      <c r="O148" s="300"/>
      <c r="P148" s="300"/>
      <c r="Q148" s="300"/>
      <c r="R148" s="110"/>
      <c r="S148" s="20"/>
      <c r="T148" s="113"/>
      <c r="U148" s="114" t="s">
        <v>36</v>
      </c>
      <c r="X148" s="115">
        <v>0</v>
      </c>
      <c r="Y148" s="115">
        <f>$X$148*$K$148</f>
        <v>0</v>
      </c>
      <c r="Z148" s="115">
        <v>0</v>
      </c>
      <c r="AA148" s="116">
        <f>$Z$148*$K$148</f>
        <v>0</v>
      </c>
      <c r="AR148" s="79" t="s">
        <v>137</v>
      </c>
      <c r="AT148" s="79" t="s">
        <v>132</v>
      </c>
      <c r="AU148" s="79" t="s">
        <v>75</v>
      </c>
      <c r="AY148" s="6" t="s">
        <v>131</v>
      </c>
      <c r="BE148" s="117">
        <f>IF($U$148="základní",$N$148,0)</f>
        <v>0</v>
      </c>
      <c r="BF148" s="117">
        <f>IF($U$148="snížená",$N$148,0)</f>
        <v>0</v>
      </c>
      <c r="BG148" s="117">
        <f>IF($U$148="zákl. přenesená",$N$148,0)</f>
        <v>0</v>
      </c>
      <c r="BH148" s="117">
        <f>IF($U$148="sníž. přenesená",$N$148,0)</f>
        <v>0</v>
      </c>
      <c r="BI148" s="117">
        <f>IF($U$148="nulová",$N$148,0)</f>
        <v>0</v>
      </c>
      <c r="BJ148" s="79" t="s">
        <v>17</v>
      </c>
      <c r="BK148" s="117">
        <f>ROUND($L$148*$K$148,2)</f>
        <v>0</v>
      </c>
    </row>
    <row r="149" spans="2:47" s="6" customFormat="1" ht="27" customHeight="1">
      <c r="B149" s="20"/>
      <c r="F149" s="272" t="s">
        <v>1181</v>
      </c>
      <c r="G149" s="228"/>
      <c r="H149" s="228"/>
      <c r="I149" s="228"/>
      <c r="J149" s="228"/>
      <c r="K149" s="228"/>
      <c r="L149" s="228"/>
      <c r="M149" s="228"/>
      <c r="N149" s="228"/>
      <c r="O149" s="228"/>
      <c r="P149" s="228"/>
      <c r="Q149" s="228"/>
      <c r="R149" s="228"/>
      <c r="S149" s="20"/>
      <c r="T149" s="44"/>
      <c r="AA149" s="45"/>
      <c r="AT149" s="6" t="s">
        <v>139</v>
      </c>
      <c r="AU149" s="6" t="s">
        <v>75</v>
      </c>
    </row>
    <row r="150" spans="2:63" s="6" customFormat="1" ht="51" customHeight="1">
      <c r="B150" s="20"/>
      <c r="C150" s="108" t="s">
        <v>7</v>
      </c>
      <c r="D150" s="108" t="s">
        <v>132</v>
      </c>
      <c r="E150" s="109" t="s">
        <v>1182</v>
      </c>
      <c r="F150" s="269" t="s">
        <v>1183</v>
      </c>
      <c r="G150" s="270"/>
      <c r="H150" s="270"/>
      <c r="I150" s="270"/>
      <c r="J150" s="111" t="s">
        <v>1184</v>
      </c>
      <c r="K150" s="112">
        <v>400</v>
      </c>
      <c r="L150" s="271"/>
      <c r="M150" s="270"/>
      <c r="N150" s="299">
        <f>ROUND($L$150*$K$150,2)</f>
        <v>0</v>
      </c>
      <c r="O150" s="300"/>
      <c r="P150" s="300"/>
      <c r="Q150" s="300"/>
      <c r="R150" s="110"/>
      <c r="S150" s="20"/>
      <c r="T150" s="113"/>
      <c r="U150" s="114" t="s">
        <v>36</v>
      </c>
      <c r="X150" s="115">
        <v>0</v>
      </c>
      <c r="Y150" s="115">
        <f>$X$150*$K$150</f>
        <v>0</v>
      </c>
      <c r="Z150" s="115">
        <v>0</v>
      </c>
      <c r="AA150" s="116">
        <f>$Z$150*$K$150</f>
        <v>0</v>
      </c>
      <c r="AR150" s="79" t="s">
        <v>508</v>
      </c>
      <c r="AT150" s="79" t="s">
        <v>132</v>
      </c>
      <c r="AU150" s="79" t="s">
        <v>75</v>
      </c>
      <c r="AY150" s="6" t="s">
        <v>131</v>
      </c>
      <c r="BE150" s="117">
        <f>IF($U$150="základní",$N$150,0)</f>
        <v>0</v>
      </c>
      <c r="BF150" s="117">
        <f>IF($U$150="snížená",$N$150,0)</f>
        <v>0</v>
      </c>
      <c r="BG150" s="117">
        <f>IF($U$150="zákl. přenesená",$N$150,0)</f>
        <v>0</v>
      </c>
      <c r="BH150" s="117">
        <f>IF($U$150="sníž. přenesená",$N$150,0)</f>
        <v>0</v>
      </c>
      <c r="BI150" s="117">
        <f>IF($U$150="nulová",$N$150,0)</f>
        <v>0</v>
      </c>
      <c r="BJ150" s="79" t="s">
        <v>17</v>
      </c>
      <c r="BK150" s="117">
        <f>ROUND($L$150*$K$150,2)</f>
        <v>0</v>
      </c>
    </row>
    <row r="151" spans="2:47" s="6" customFormat="1" ht="27" customHeight="1">
      <c r="B151" s="20"/>
      <c r="F151" s="272" t="s">
        <v>1183</v>
      </c>
      <c r="G151" s="228"/>
      <c r="H151" s="228"/>
      <c r="I151" s="228"/>
      <c r="J151" s="228"/>
      <c r="K151" s="228"/>
      <c r="L151" s="228"/>
      <c r="M151" s="228"/>
      <c r="N151" s="228"/>
      <c r="O151" s="228"/>
      <c r="P151" s="228"/>
      <c r="Q151" s="228"/>
      <c r="R151" s="228"/>
      <c r="S151" s="20"/>
      <c r="T151" s="44"/>
      <c r="AA151" s="45"/>
      <c r="AT151" s="6" t="s">
        <v>139</v>
      </c>
      <c r="AU151" s="6" t="s">
        <v>75</v>
      </c>
    </row>
    <row r="152" spans="2:63" s="6" customFormat="1" ht="39" customHeight="1">
      <c r="B152" s="20"/>
      <c r="C152" s="108" t="s">
        <v>281</v>
      </c>
      <c r="D152" s="108" t="s">
        <v>132</v>
      </c>
      <c r="E152" s="109" t="s">
        <v>1185</v>
      </c>
      <c r="F152" s="269" t="s">
        <v>1186</v>
      </c>
      <c r="G152" s="270"/>
      <c r="H152" s="270"/>
      <c r="I152" s="270"/>
      <c r="J152" s="111" t="s">
        <v>1184</v>
      </c>
      <c r="K152" s="112">
        <v>16</v>
      </c>
      <c r="L152" s="271"/>
      <c r="M152" s="270"/>
      <c r="N152" s="299">
        <f>ROUND($L$152*$K$152,2)</f>
        <v>0</v>
      </c>
      <c r="O152" s="300"/>
      <c r="P152" s="300"/>
      <c r="Q152" s="300"/>
      <c r="R152" s="110"/>
      <c r="S152" s="20"/>
      <c r="T152" s="113"/>
      <c r="U152" s="114" t="s">
        <v>36</v>
      </c>
      <c r="X152" s="115">
        <v>0</v>
      </c>
      <c r="Y152" s="115">
        <f>$X$152*$K$152</f>
        <v>0</v>
      </c>
      <c r="Z152" s="115">
        <v>0</v>
      </c>
      <c r="AA152" s="116">
        <f>$Z$152*$K$152</f>
        <v>0</v>
      </c>
      <c r="AR152" s="79" t="s">
        <v>508</v>
      </c>
      <c r="AT152" s="79" t="s">
        <v>132</v>
      </c>
      <c r="AU152" s="79" t="s">
        <v>75</v>
      </c>
      <c r="AY152" s="6" t="s">
        <v>131</v>
      </c>
      <c r="BE152" s="117">
        <f>IF($U$152="základní",$N$152,0)</f>
        <v>0</v>
      </c>
      <c r="BF152" s="117">
        <f>IF($U$152="snížená",$N$152,0)</f>
        <v>0</v>
      </c>
      <c r="BG152" s="117">
        <f>IF($U$152="zákl. přenesená",$N$152,0)</f>
        <v>0</v>
      </c>
      <c r="BH152" s="117">
        <f>IF($U$152="sníž. přenesená",$N$152,0)</f>
        <v>0</v>
      </c>
      <c r="BI152" s="117">
        <f>IF($U$152="nulová",$N$152,0)</f>
        <v>0</v>
      </c>
      <c r="BJ152" s="79" t="s">
        <v>17</v>
      </c>
      <c r="BK152" s="117">
        <f>ROUND($L$152*$K$152,2)</f>
        <v>0</v>
      </c>
    </row>
    <row r="153" spans="2:47" s="6" customFormat="1" ht="16.5" customHeight="1">
      <c r="B153" s="20"/>
      <c r="F153" s="272" t="s">
        <v>1186</v>
      </c>
      <c r="G153" s="228"/>
      <c r="H153" s="228"/>
      <c r="I153" s="228"/>
      <c r="J153" s="228"/>
      <c r="K153" s="228"/>
      <c r="L153" s="228"/>
      <c r="M153" s="228"/>
      <c r="N153" s="228"/>
      <c r="O153" s="228"/>
      <c r="P153" s="228"/>
      <c r="Q153" s="228"/>
      <c r="R153" s="228"/>
      <c r="S153" s="20"/>
      <c r="T153" s="44"/>
      <c r="AA153" s="45"/>
      <c r="AT153" s="6" t="s">
        <v>139</v>
      </c>
      <c r="AU153" s="6" t="s">
        <v>75</v>
      </c>
    </row>
    <row r="154" spans="2:63" s="6" customFormat="1" ht="27" customHeight="1">
      <c r="B154" s="20"/>
      <c r="C154" s="108" t="s">
        <v>288</v>
      </c>
      <c r="D154" s="108" t="s">
        <v>132</v>
      </c>
      <c r="E154" s="109" t="s">
        <v>1187</v>
      </c>
      <c r="F154" s="269" t="s">
        <v>1188</v>
      </c>
      <c r="G154" s="270"/>
      <c r="H154" s="270"/>
      <c r="I154" s="270"/>
      <c r="J154" s="111" t="s">
        <v>392</v>
      </c>
      <c r="K154" s="112">
        <v>10</v>
      </c>
      <c r="L154" s="271"/>
      <c r="M154" s="270"/>
      <c r="N154" s="299">
        <f>ROUND($L$154*$K$154,2)</f>
        <v>0</v>
      </c>
      <c r="O154" s="300"/>
      <c r="P154" s="300"/>
      <c r="Q154" s="300"/>
      <c r="R154" s="110"/>
      <c r="S154" s="20"/>
      <c r="T154" s="113"/>
      <c r="U154" s="114" t="s">
        <v>36</v>
      </c>
      <c r="X154" s="115">
        <v>0</v>
      </c>
      <c r="Y154" s="115">
        <f>$X$154*$K$154</f>
        <v>0</v>
      </c>
      <c r="Z154" s="115">
        <v>0</v>
      </c>
      <c r="AA154" s="116">
        <f>$Z$154*$K$154</f>
        <v>0</v>
      </c>
      <c r="AR154" s="79" t="s">
        <v>508</v>
      </c>
      <c r="AT154" s="79" t="s">
        <v>132</v>
      </c>
      <c r="AU154" s="79" t="s">
        <v>75</v>
      </c>
      <c r="AY154" s="6" t="s">
        <v>131</v>
      </c>
      <c r="BE154" s="117">
        <f>IF($U$154="základní",$N$154,0)</f>
        <v>0</v>
      </c>
      <c r="BF154" s="117">
        <f>IF($U$154="snížená",$N$154,0)</f>
        <v>0</v>
      </c>
      <c r="BG154" s="117">
        <f>IF($U$154="zákl. přenesená",$N$154,0)</f>
        <v>0</v>
      </c>
      <c r="BH154" s="117">
        <f>IF($U$154="sníž. přenesená",$N$154,0)</f>
        <v>0</v>
      </c>
      <c r="BI154" s="117">
        <f>IF($U$154="nulová",$N$154,0)</f>
        <v>0</v>
      </c>
      <c r="BJ154" s="79" t="s">
        <v>17</v>
      </c>
      <c r="BK154" s="117">
        <f>ROUND($L$154*$K$154,2)</f>
        <v>0</v>
      </c>
    </row>
    <row r="155" spans="2:47" s="6" customFormat="1" ht="16.5" customHeight="1">
      <c r="B155" s="20"/>
      <c r="F155" s="272" t="s">
        <v>1188</v>
      </c>
      <c r="G155" s="228"/>
      <c r="H155" s="228"/>
      <c r="I155" s="228"/>
      <c r="J155" s="228"/>
      <c r="K155" s="228"/>
      <c r="L155" s="228"/>
      <c r="M155" s="228"/>
      <c r="N155" s="228"/>
      <c r="O155" s="228"/>
      <c r="P155" s="228"/>
      <c r="Q155" s="228"/>
      <c r="R155" s="228"/>
      <c r="S155" s="20"/>
      <c r="T155" s="44"/>
      <c r="AA155" s="45"/>
      <c r="AT155" s="6" t="s">
        <v>139</v>
      </c>
      <c r="AU155" s="6" t="s">
        <v>75</v>
      </c>
    </row>
    <row r="156" spans="2:63" s="99" customFormat="1" ht="37.5" customHeight="1">
      <c r="B156" s="100"/>
      <c r="D156" s="101" t="s">
        <v>1114</v>
      </c>
      <c r="N156" s="286">
        <f>$BK$156</f>
        <v>0</v>
      </c>
      <c r="O156" s="281"/>
      <c r="P156" s="281"/>
      <c r="Q156" s="281"/>
      <c r="S156" s="100"/>
      <c r="T156" s="103"/>
      <c r="W156" s="104">
        <f>SUM($W$157:$W$208)</f>
        <v>0</v>
      </c>
      <c r="Y156" s="104">
        <f>SUM($Y$157:$Y$208)</f>
        <v>0</v>
      </c>
      <c r="AA156" s="105">
        <f>SUM($AA$157:$AA$208)</f>
        <v>0</v>
      </c>
      <c r="AR156" s="102" t="s">
        <v>154</v>
      </c>
      <c r="AT156" s="102" t="s">
        <v>65</v>
      </c>
      <c r="AU156" s="102" t="s">
        <v>66</v>
      </c>
      <c r="AY156" s="102" t="s">
        <v>131</v>
      </c>
      <c r="BK156" s="106">
        <f>SUM($BK$157:$BK$208)</f>
        <v>0</v>
      </c>
    </row>
    <row r="157" spans="2:63" s="6" customFormat="1" ht="39" customHeight="1">
      <c r="B157" s="20"/>
      <c r="C157" s="108" t="s">
        <v>294</v>
      </c>
      <c r="D157" s="108" t="s">
        <v>132</v>
      </c>
      <c r="E157" s="109" t="s">
        <v>1189</v>
      </c>
      <c r="F157" s="269" t="s">
        <v>1190</v>
      </c>
      <c r="G157" s="270"/>
      <c r="H157" s="270"/>
      <c r="I157" s="270"/>
      <c r="J157" s="111" t="s">
        <v>325</v>
      </c>
      <c r="K157" s="112">
        <v>2</v>
      </c>
      <c r="L157" s="271"/>
      <c r="M157" s="270"/>
      <c r="N157" s="299">
        <f>ROUND($L$157*$K$157,2)</f>
        <v>0</v>
      </c>
      <c r="O157" s="300"/>
      <c r="P157" s="300"/>
      <c r="Q157" s="300"/>
      <c r="R157" s="110"/>
      <c r="S157" s="20"/>
      <c r="T157" s="113"/>
      <c r="U157" s="114" t="s">
        <v>36</v>
      </c>
      <c r="X157" s="115">
        <v>0</v>
      </c>
      <c r="Y157" s="115">
        <f>$X$157*$K$157</f>
        <v>0</v>
      </c>
      <c r="Z157" s="115">
        <v>0</v>
      </c>
      <c r="AA157" s="116">
        <f>$Z$157*$K$157</f>
        <v>0</v>
      </c>
      <c r="AR157" s="79" t="s">
        <v>508</v>
      </c>
      <c r="AT157" s="79" t="s">
        <v>132</v>
      </c>
      <c r="AU157" s="79" t="s">
        <v>17</v>
      </c>
      <c r="AY157" s="6" t="s">
        <v>131</v>
      </c>
      <c r="BE157" s="117">
        <f>IF($U$157="základní",$N$157,0)</f>
        <v>0</v>
      </c>
      <c r="BF157" s="117">
        <f>IF($U$157="snížená",$N$157,0)</f>
        <v>0</v>
      </c>
      <c r="BG157" s="117">
        <f>IF($U$157="zákl. přenesená",$N$157,0)</f>
        <v>0</v>
      </c>
      <c r="BH157" s="117">
        <f>IF($U$157="sníž. přenesená",$N$157,0)</f>
        <v>0</v>
      </c>
      <c r="BI157" s="117">
        <f>IF($U$157="nulová",$N$157,0)</f>
        <v>0</v>
      </c>
      <c r="BJ157" s="79" t="s">
        <v>17</v>
      </c>
      <c r="BK157" s="117">
        <f>ROUND($L$157*$K$157,2)</f>
        <v>0</v>
      </c>
    </row>
    <row r="158" spans="2:47" s="6" customFormat="1" ht="16.5" customHeight="1">
      <c r="B158" s="20"/>
      <c r="F158" s="272" t="s">
        <v>1190</v>
      </c>
      <c r="G158" s="228"/>
      <c r="H158" s="228"/>
      <c r="I158" s="228"/>
      <c r="J158" s="228"/>
      <c r="K158" s="228"/>
      <c r="L158" s="228"/>
      <c r="M158" s="228"/>
      <c r="N158" s="228"/>
      <c r="O158" s="228"/>
      <c r="P158" s="228"/>
      <c r="Q158" s="228"/>
      <c r="R158" s="228"/>
      <c r="S158" s="20"/>
      <c r="T158" s="44"/>
      <c r="AA158" s="45"/>
      <c r="AT158" s="6" t="s">
        <v>139</v>
      </c>
      <c r="AU158" s="6" t="s">
        <v>17</v>
      </c>
    </row>
    <row r="159" spans="2:63" s="6" customFormat="1" ht="39" customHeight="1">
      <c r="B159" s="20"/>
      <c r="C159" s="108" t="s">
        <v>301</v>
      </c>
      <c r="D159" s="108" t="s">
        <v>132</v>
      </c>
      <c r="E159" s="109" t="s">
        <v>1191</v>
      </c>
      <c r="F159" s="269" t="s">
        <v>1192</v>
      </c>
      <c r="G159" s="270"/>
      <c r="H159" s="270"/>
      <c r="I159" s="270"/>
      <c r="J159" s="111" t="s">
        <v>325</v>
      </c>
      <c r="K159" s="112">
        <v>6</v>
      </c>
      <c r="L159" s="271"/>
      <c r="M159" s="270"/>
      <c r="N159" s="299">
        <f>ROUND($L$159*$K$159,2)</f>
        <v>0</v>
      </c>
      <c r="O159" s="300"/>
      <c r="P159" s="300"/>
      <c r="Q159" s="300"/>
      <c r="R159" s="110"/>
      <c r="S159" s="20"/>
      <c r="T159" s="113"/>
      <c r="U159" s="114" t="s">
        <v>36</v>
      </c>
      <c r="X159" s="115">
        <v>0</v>
      </c>
      <c r="Y159" s="115">
        <f>$X$159*$K$159</f>
        <v>0</v>
      </c>
      <c r="Z159" s="115">
        <v>0</v>
      </c>
      <c r="AA159" s="116">
        <f>$Z$159*$K$159</f>
        <v>0</v>
      </c>
      <c r="AR159" s="79" t="s">
        <v>508</v>
      </c>
      <c r="AT159" s="79" t="s">
        <v>132</v>
      </c>
      <c r="AU159" s="79" t="s">
        <v>17</v>
      </c>
      <c r="AY159" s="6" t="s">
        <v>131</v>
      </c>
      <c r="BE159" s="117">
        <f>IF($U$159="základní",$N$159,0)</f>
        <v>0</v>
      </c>
      <c r="BF159" s="117">
        <f>IF($U$159="snížená",$N$159,0)</f>
        <v>0</v>
      </c>
      <c r="BG159" s="117">
        <f>IF($U$159="zákl. přenesená",$N$159,0)</f>
        <v>0</v>
      </c>
      <c r="BH159" s="117">
        <f>IF($U$159="sníž. přenesená",$N$159,0)</f>
        <v>0</v>
      </c>
      <c r="BI159" s="117">
        <f>IF($U$159="nulová",$N$159,0)</f>
        <v>0</v>
      </c>
      <c r="BJ159" s="79" t="s">
        <v>17</v>
      </c>
      <c r="BK159" s="117">
        <f>ROUND($L$159*$K$159,2)</f>
        <v>0</v>
      </c>
    </row>
    <row r="160" spans="2:47" s="6" customFormat="1" ht="16.5" customHeight="1">
      <c r="B160" s="20"/>
      <c r="F160" s="272" t="s">
        <v>1192</v>
      </c>
      <c r="G160" s="228"/>
      <c r="H160" s="228"/>
      <c r="I160" s="228"/>
      <c r="J160" s="228"/>
      <c r="K160" s="228"/>
      <c r="L160" s="228"/>
      <c r="M160" s="228"/>
      <c r="N160" s="228"/>
      <c r="O160" s="228"/>
      <c r="P160" s="228"/>
      <c r="Q160" s="228"/>
      <c r="R160" s="228"/>
      <c r="S160" s="20"/>
      <c r="T160" s="44"/>
      <c r="AA160" s="45"/>
      <c r="AT160" s="6" t="s">
        <v>139</v>
      </c>
      <c r="AU160" s="6" t="s">
        <v>17</v>
      </c>
    </row>
    <row r="161" spans="2:63" s="6" customFormat="1" ht="27" customHeight="1">
      <c r="B161" s="20"/>
      <c r="C161" s="108" t="s">
        <v>307</v>
      </c>
      <c r="D161" s="108" t="s">
        <v>132</v>
      </c>
      <c r="E161" s="109" t="s">
        <v>1193</v>
      </c>
      <c r="F161" s="269" t="s">
        <v>1194</v>
      </c>
      <c r="G161" s="270"/>
      <c r="H161" s="270"/>
      <c r="I161" s="270"/>
      <c r="J161" s="111" t="s">
        <v>392</v>
      </c>
      <c r="K161" s="112">
        <v>30</v>
      </c>
      <c r="L161" s="271"/>
      <c r="M161" s="270"/>
      <c r="N161" s="299">
        <f>ROUND($L$161*$K$161,2)</f>
        <v>0</v>
      </c>
      <c r="O161" s="300"/>
      <c r="P161" s="300"/>
      <c r="Q161" s="300"/>
      <c r="R161" s="110"/>
      <c r="S161" s="20"/>
      <c r="T161" s="113"/>
      <c r="U161" s="114" t="s">
        <v>36</v>
      </c>
      <c r="X161" s="115">
        <v>0</v>
      </c>
      <c r="Y161" s="115">
        <f>$X$161*$K$161</f>
        <v>0</v>
      </c>
      <c r="Z161" s="115">
        <v>0</v>
      </c>
      <c r="AA161" s="116">
        <f>$Z$161*$K$161</f>
        <v>0</v>
      </c>
      <c r="AR161" s="79" t="s">
        <v>508</v>
      </c>
      <c r="AT161" s="79" t="s">
        <v>132</v>
      </c>
      <c r="AU161" s="79" t="s">
        <v>17</v>
      </c>
      <c r="AY161" s="6" t="s">
        <v>131</v>
      </c>
      <c r="BE161" s="117">
        <f>IF($U$161="základní",$N$161,0)</f>
        <v>0</v>
      </c>
      <c r="BF161" s="117">
        <f>IF($U$161="snížená",$N$161,0)</f>
        <v>0</v>
      </c>
      <c r="BG161" s="117">
        <f>IF($U$161="zákl. přenesená",$N$161,0)</f>
        <v>0</v>
      </c>
      <c r="BH161" s="117">
        <f>IF($U$161="sníž. přenesená",$N$161,0)</f>
        <v>0</v>
      </c>
      <c r="BI161" s="117">
        <f>IF($U$161="nulová",$N$161,0)</f>
        <v>0</v>
      </c>
      <c r="BJ161" s="79" t="s">
        <v>17</v>
      </c>
      <c r="BK161" s="117">
        <f>ROUND($L$161*$K$161,2)</f>
        <v>0</v>
      </c>
    </row>
    <row r="162" spans="2:47" s="6" customFormat="1" ht="16.5" customHeight="1">
      <c r="B162" s="20"/>
      <c r="F162" s="272" t="s">
        <v>1194</v>
      </c>
      <c r="G162" s="228"/>
      <c r="H162" s="228"/>
      <c r="I162" s="228"/>
      <c r="J162" s="228"/>
      <c r="K162" s="228"/>
      <c r="L162" s="228"/>
      <c r="M162" s="228"/>
      <c r="N162" s="228"/>
      <c r="O162" s="228"/>
      <c r="P162" s="228"/>
      <c r="Q162" s="228"/>
      <c r="R162" s="228"/>
      <c r="S162" s="20"/>
      <c r="T162" s="44"/>
      <c r="AA162" s="45"/>
      <c r="AT162" s="6" t="s">
        <v>139</v>
      </c>
      <c r="AU162" s="6" t="s">
        <v>17</v>
      </c>
    </row>
    <row r="163" spans="2:63" s="6" customFormat="1" ht="27" customHeight="1">
      <c r="B163" s="20"/>
      <c r="C163" s="108" t="s">
        <v>313</v>
      </c>
      <c r="D163" s="108" t="s">
        <v>132</v>
      </c>
      <c r="E163" s="109" t="s">
        <v>1195</v>
      </c>
      <c r="F163" s="269" t="s">
        <v>1196</v>
      </c>
      <c r="G163" s="270"/>
      <c r="H163" s="270"/>
      <c r="I163" s="270"/>
      <c r="J163" s="111" t="s">
        <v>392</v>
      </c>
      <c r="K163" s="112">
        <v>20</v>
      </c>
      <c r="L163" s="271"/>
      <c r="M163" s="270"/>
      <c r="N163" s="299">
        <f>ROUND($L$163*$K$163,2)</f>
        <v>0</v>
      </c>
      <c r="O163" s="300"/>
      <c r="P163" s="300"/>
      <c r="Q163" s="300"/>
      <c r="R163" s="110"/>
      <c r="S163" s="20"/>
      <c r="T163" s="113"/>
      <c r="U163" s="114" t="s">
        <v>36</v>
      </c>
      <c r="X163" s="115">
        <v>0</v>
      </c>
      <c r="Y163" s="115">
        <f>$X$163*$K$163</f>
        <v>0</v>
      </c>
      <c r="Z163" s="115">
        <v>0</v>
      </c>
      <c r="AA163" s="116">
        <f>$Z$163*$K$163</f>
        <v>0</v>
      </c>
      <c r="AR163" s="79" t="s">
        <v>508</v>
      </c>
      <c r="AT163" s="79" t="s">
        <v>132</v>
      </c>
      <c r="AU163" s="79" t="s">
        <v>17</v>
      </c>
      <c r="AY163" s="6" t="s">
        <v>131</v>
      </c>
      <c r="BE163" s="117">
        <f>IF($U$163="základní",$N$163,0)</f>
        <v>0</v>
      </c>
      <c r="BF163" s="117">
        <f>IF($U$163="snížená",$N$163,0)</f>
        <v>0</v>
      </c>
      <c r="BG163" s="117">
        <f>IF($U$163="zákl. přenesená",$N$163,0)</f>
        <v>0</v>
      </c>
      <c r="BH163" s="117">
        <f>IF($U$163="sníž. přenesená",$N$163,0)</f>
        <v>0</v>
      </c>
      <c r="BI163" s="117">
        <f>IF($U$163="nulová",$N$163,0)</f>
        <v>0</v>
      </c>
      <c r="BJ163" s="79" t="s">
        <v>17</v>
      </c>
      <c r="BK163" s="117">
        <f>ROUND($L$163*$K$163,2)</f>
        <v>0</v>
      </c>
    </row>
    <row r="164" spans="2:47" s="6" customFormat="1" ht="16.5" customHeight="1">
      <c r="B164" s="20"/>
      <c r="F164" s="272" t="s">
        <v>1196</v>
      </c>
      <c r="G164" s="228"/>
      <c r="H164" s="228"/>
      <c r="I164" s="228"/>
      <c r="J164" s="228"/>
      <c r="K164" s="228"/>
      <c r="L164" s="228"/>
      <c r="M164" s="228"/>
      <c r="N164" s="228"/>
      <c r="O164" s="228"/>
      <c r="P164" s="228"/>
      <c r="Q164" s="228"/>
      <c r="R164" s="228"/>
      <c r="S164" s="20"/>
      <c r="T164" s="44"/>
      <c r="AA164" s="45"/>
      <c r="AT164" s="6" t="s">
        <v>139</v>
      </c>
      <c r="AU164" s="6" t="s">
        <v>17</v>
      </c>
    </row>
    <row r="165" spans="2:63" s="6" customFormat="1" ht="27" customHeight="1">
      <c r="B165" s="20"/>
      <c r="C165" s="108" t="s">
        <v>318</v>
      </c>
      <c r="D165" s="108" t="s">
        <v>132</v>
      </c>
      <c r="E165" s="109" t="s">
        <v>1197</v>
      </c>
      <c r="F165" s="269" t="s">
        <v>1198</v>
      </c>
      <c r="G165" s="270"/>
      <c r="H165" s="270"/>
      <c r="I165" s="270"/>
      <c r="J165" s="111" t="s">
        <v>392</v>
      </c>
      <c r="K165" s="112">
        <v>50</v>
      </c>
      <c r="L165" s="271"/>
      <c r="M165" s="270"/>
      <c r="N165" s="299">
        <f>ROUND($L$165*$K$165,2)</f>
        <v>0</v>
      </c>
      <c r="O165" s="300"/>
      <c r="P165" s="300"/>
      <c r="Q165" s="300"/>
      <c r="R165" s="110"/>
      <c r="S165" s="20"/>
      <c r="T165" s="113"/>
      <c r="U165" s="114" t="s">
        <v>36</v>
      </c>
      <c r="X165" s="115">
        <v>0</v>
      </c>
      <c r="Y165" s="115">
        <f>$X$165*$K$165</f>
        <v>0</v>
      </c>
      <c r="Z165" s="115">
        <v>0</v>
      </c>
      <c r="AA165" s="116">
        <f>$Z$165*$K$165</f>
        <v>0</v>
      </c>
      <c r="AR165" s="79" t="s">
        <v>508</v>
      </c>
      <c r="AT165" s="79" t="s">
        <v>132</v>
      </c>
      <c r="AU165" s="79" t="s">
        <v>17</v>
      </c>
      <c r="AY165" s="6" t="s">
        <v>131</v>
      </c>
      <c r="BE165" s="117">
        <f>IF($U$165="základní",$N$165,0)</f>
        <v>0</v>
      </c>
      <c r="BF165" s="117">
        <f>IF($U$165="snížená",$N$165,0)</f>
        <v>0</v>
      </c>
      <c r="BG165" s="117">
        <f>IF($U$165="zákl. přenesená",$N$165,0)</f>
        <v>0</v>
      </c>
      <c r="BH165" s="117">
        <f>IF($U$165="sníž. přenesená",$N$165,0)</f>
        <v>0</v>
      </c>
      <c r="BI165" s="117">
        <f>IF($U$165="nulová",$N$165,0)</f>
        <v>0</v>
      </c>
      <c r="BJ165" s="79" t="s">
        <v>17</v>
      </c>
      <c r="BK165" s="117">
        <f>ROUND($L$165*$K$165,2)</f>
        <v>0</v>
      </c>
    </row>
    <row r="166" spans="2:47" s="6" customFormat="1" ht="16.5" customHeight="1">
      <c r="B166" s="20"/>
      <c r="F166" s="272" t="s">
        <v>1198</v>
      </c>
      <c r="G166" s="228"/>
      <c r="H166" s="228"/>
      <c r="I166" s="228"/>
      <c r="J166" s="228"/>
      <c r="K166" s="228"/>
      <c r="L166" s="228"/>
      <c r="M166" s="228"/>
      <c r="N166" s="228"/>
      <c r="O166" s="228"/>
      <c r="P166" s="228"/>
      <c r="Q166" s="228"/>
      <c r="R166" s="228"/>
      <c r="S166" s="20"/>
      <c r="T166" s="44"/>
      <c r="AA166" s="45"/>
      <c r="AT166" s="6" t="s">
        <v>139</v>
      </c>
      <c r="AU166" s="6" t="s">
        <v>17</v>
      </c>
    </row>
    <row r="167" spans="2:63" s="6" customFormat="1" ht="39" customHeight="1">
      <c r="B167" s="20"/>
      <c r="C167" s="108" t="s">
        <v>322</v>
      </c>
      <c r="D167" s="108" t="s">
        <v>132</v>
      </c>
      <c r="E167" s="109" t="s">
        <v>1199</v>
      </c>
      <c r="F167" s="269" t="s">
        <v>1200</v>
      </c>
      <c r="G167" s="270"/>
      <c r="H167" s="270"/>
      <c r="I167" s="270"/>
      <c r="J167" s="111" t="s">
        <v>392</v>
      </c>
      <c r="K167" s="112">
        <v>70</v>
      </c>
      <c r="L167" s="271"/>
      <c r="M167" s="270"/>
      <c r="N167" s="299">
        <f>ROUND($L$167*$K$167,2)</f>
        <v>0</v>
      </c>
      <c r="O167" s="300"/>
      <c r="P167" s="300"/>
      <c r="Q167" s="300"/>
      <c r="R167" s="110"/>
      <c r="S167" s="20"/>
      <c r="T167" s="113"/>
      <c r="U167" s="114" t="s">
        <v>36</v>
      </c>
      <c r="X167" s="115">
        <v>0</v>
      </c>
      <c r="Y167" s="115">
        <f>$X$167*$K$167</f>
        <v>0</v>
      </c>
      <c r="Z167" s="115">
        <v>0</v>
      </c>
      <c r="AA167" s="116">
        <f>$Z$167*$K$167</f>
        <v>0</v>
      </c>
      <c r="AR167" s="79" t="s">
        <v>508</v>
      </c>
      <c r="AT167" s="79" t="s">
        <v>132</v>
      </c>
      <c r="AU167" s="79" t="s">
        <v>17</v>
      </c>
      <c r="AY167" s="6" t="s">
        <v>131</v>
      </c>
      <c r="BE167" s="117">
        <f>IF($U$167="základní",$N$167,0)</f>
        <v>0</v>
      </c>
      <c r="BF167" s="117">
        <f>IF($U$167="snížená",$N$167,0)</f>
        <v>0</v>
      </c>
      <c r="BG167" s="117">
        <f>IF($U$167="zákl. přenesená",$N$167,0)</f>
        <v>0</v>
      </c>
      <c r="BH167" s="117">
        <f>IF($U$167="sníž. přenesená",$N$167,0)</f>
        <v>0</v>
      </c>
      <c r="BI167" s="117">
        <f>IF($U$167="nulová",$N$167,0)</f>
        <v>0</v>
      </c>
      <c r="BJ167" s="79" t="s">
        <v>17</v>
      </c>
      <c r="BK167" s="117">
        <f>ROUND($L$167*$K$167,2)</f>
        <v>0</v>
      </c>
    </row>
    <row r="168" spans="2:47" s="6" customFormat="1" ht="16.5" customHeight="1">
      <c r="B168" s="20"/>
      <c r="F168" s="272" t="s">
        <v>1200</v>
      </c>
      <c r="G168" s="228"/>
      <c r="H168" s="228"/>
      <c r="I168" s="228"/>
      <c r="J168" s="228"/>
      <c r="K168" s="228"/>
      <c r="L168" s="228"/>
      <c r="M168" s="228"/>
      <c r="N168" s="228"/>
      <c r="O168" s="228"/>
      <c r="P168" s="228"/>
      <c r="Q168" s="228"/>
      <c r="R168" s="228"/>
      <c r="S168" s="20"/>
      <c r="T168" s="44"/>
      <c r="AA168" s="45"/>
      <c r="AT168" s="6" t="s">
        <v>139</v>
      </c>
      <c r="AU168" s="6" t="s">
        <v>17</v>
      </c>
    </row>
    <row r="169" spans="2:63" s="6" customFormat="1" ht="39" customHeight="1">
      <c r="B169" s="20"/>
      <c r="C169" s="108" t="s">
        <v>328</v>
      </c>
      <c r="D169" s="108" t="s">
        <v>132</v>
      </c>
      <c r="E169" s="109" t="s">
        <v>1201</v>
      </c>
      <c r="F169" s="269" t="s">
        <v>1202</v>
      </c>
      <c r="G169" s="270"/>
      <c r="H169" s="270"/>
      <c r="I169" s="270"/>
      <c r="J169" s="111" t="s">
        <v>392</v>
      </c>
      <c r="K169" s="112">
        <v>150</v>
      </c>
      <c r="L169" s="271"/>
      <c r="M169" s="270"/>
      <c r="N169" s="299">
        <f>ROUND($L$169*$K$169,2)</f>
        <v>0</v>
      </c>
      <c r="O169" s="300"/>
      <c r="P169" s="300"/>
      <c r="Q169" s="300"/>
      <c r="R169" s="110"/>
      <c r="S169" s="20"/>
      <c r="T169" s="113"/>
      <c r="U169" s="114" t="s">
        <v>36</v>
      </c>
      <c r="X169" s="115">
        <v>0</v>
      </c>
      <c r="Y169" s="115">
        <f>$X$169*$K$169</f>
        <v>0</v>
      </c>
      <c r="Z169" s="115">
        <v>0</v>
      </c>
      <c r="AA169" s="116">
        <f>$Z$169*$K$169</f>
        <v>0</v>
      </c>
      <c r="AR169" s="79" t="s">
        <v>508</v>
      </c>
      <c r="AT169" s="79" t="s">
        <v>132</v>
      </c>
      <c r="AU169" s="79" t="s">
        <v>17</v>
      </c>
      <c r="AY169" s="6" t="s">
        <v>131</v>
      </c>
      <c r="BE169" s="117">
        <f>IF($U$169="základní",$N$169,0)</f>
        <v>0</v>
      </c>
      <c r="BF169" s="117">
        <f>IF($U$169="snížená",$N$169,0)</f>
        <v>0</v>
      </c>
      <c r="BG169" s="117">
        <f>IF($U$169="zákl. přenesená",$N$169,0)</f>
        <v>0</v>
      </c>
      <c r="BH169" s="117">
        <f>IF($U$169="sníž. přenesená",$N$169,0)</f>
        <v>0</v>
      </c>
      <c r="BI169" s="117">
        <f>IF($U$169="nulová",$N$169,0)</f>
        <v>0</v>
      </c>
      <c r="BJ169" s="79" t="s">
        <v>17</v>
      </c>
      <c r="BK169" s="117">
        <f>ROUND($L$169*$K$169,2)</f>
        <v>0</v>
      </c>
    </row>
    <row r="170" spans="2:47" s="6" customFormat="1" ht="16.5" customHeight="1">
      <c r="B170" s="20"/>
      <c r="F170" s="272" t="s">
        <v>1202</v>
      </c>
      <c r="G170" s="228"/>
      <c r="H170" s="228"/>
      <c r="I170" s="228"/>
      <c r="J170" s="228"/>
      <c r="K170" s="228"/>
      <c r="L170" s="228"/>
      <c r="M170" s="228"/>
      <c r="N170" s="228"/>
      <c r="O170" s="228"/>
      <c r="P170" s="228"/>
      <c r="Q170" s="228"/>
      <c r="R170" s="228"/>
      <c r="S170" s="20"/>
      <c r="T170" s="44"/>
      <c r="AA170" s="45"/>
      <c r="AT170" s="6" t="s">
        <v>139</v>
      </c>
      <c r="AU170" s="6" t="s">
        <v>17</v>
      </c>
    </row>
    <row r="171" spans="2:63" s="6" customFormat="1" ht="39" customHeight="1">
      <c r="B171" s="20"/>
      <c r="C171" s="108" t="s">
        <v>334</v>
      </c>
      <c r="D171" s="108" t="s">
        <v>132</v>
      </c>
      <c r="E171" s="109" t="s">
        <v>1203</v>
      </c>
      <c r="F171" s="269" t="s">
        <v>1204</v>
      </c>
      <c r="G171" s="270"/>
      <c r="H171" s="270"/>
      <c r="I171" s="270"/>
      <c r="J171" s="111" t="s">
        <v>392</v>
      </c>
      <c r="K171" s="112">
        <v>325</v>
      </c>
      <c r="L171" s="271"/>
      <c r="M171" s="270"/>
      <c r="N171" s="299">
        <f>ROUND($L$171*$K$171,2)</f>
        <v>0</v>
      </c>
      <c r="O171" s="300"/>
      <c r="P171" s="300"/>
      <c r="Q171" s="300"/>
      <c r="R171" s="110"/>
      <c r="S171" s="20"/>
      <c r="T171" s="113"/>
      <c r="U171" s="114" t="s">
        <v>36</v>
      </c>
      <c r="X171" s="115">
        <v>0</v>
      </c>
      <c r="Y171" s="115">
        <f>$X$171*$K$171</f>
        <v>0</v>
      </c>
      <c r="Z171" s="115">
        <v>0</v>
      </c>
      <c r="AA171" s="116">
        <f>$Z$171*$K$171</f>
        <v>0</v>
      </c>
      <c r="AR171" s="79" t="s">
        <v>508</v>
      </c>
      <c r="AT171" s="79" t="s">
        <v>132</v>
      </c>
      <c r="AU171" s="79" t="s">
        <v>17</v>
      </c>
      <c r="AY171" s="6" t="s">
        <v>131</v>
      </c>
      <c r="BE171" s="117">
        <f>IF($U$171="základní",$N$171,0)</f>
        <v>0</v>
      </c>
      <c r="BF171" s="117">
        <f>IF($U$171="snížená",$N$171,0)</f>
        <v>0</v>
      </c>
      <c r="BG171" s="117">
        <f>IF($U$171="zákl. přenesená",$N$171,0)</f>
        <v>0</v>
      </c>
      <c r="BH171" s="117">
        <f>IF($U$171="sníž. přenesená",$N$171,0)</f>
        <v>0</v>
      </c>
      <c r="BI171" s="117">
        <f>IF($U$171="nulová",$N$171,0)</f>
        <v>0</v>
      </c>
      <c r="BJ171" s="79" t="s">
        <v>17</v>
      </c>
      <c r="BK171" s="117">
        <f>ROUND($L$171*$K$171,2)</f>
        <v>0</v>
      </c>
    </row>
    <row r="172" spans="2:47" s="6" customFormat="1" ht="16.5" customHeight="1">
      <c r="B172" s="20"/>
      <c r="F172" s="272" t="s">
        <v>1204</v>
      </c>
      <c r="G172" s="228"/>
      <c r="H172" s="228"/>
      <c r="I172" s="228"/>
      <c r="J172" s="228"/>
      <c r="K172" s="228"/>
      <c r="L172" s="228"/>
      <c r="M172" s="228"/>
      <c r="N172" s="228"/>
      <c r="O172" s="228"/>
      <c r="P172" s="228"/>
      <c r="Q172" s="228"/>
      <c r="R172" s="228"/>
      <c r="S172" s="20"/>
      <c r="T172" s="44"/>
      <c r="AA172" s="45"/>
      <c r="AT172" s="6" t="s">
        <v>139</v>
      </c>
      <c r="AU172" s="6" t="s">
        <v>17</v>
      </c>
    </row>
    <row r="173" spans="2:63" s="6" customFormat="1" ht="51" customHeight="1">
      <c r="B173" s="20"/>
      <c r="C173" s="108" t="s">
        <v>343</v>
      </c>
      <c r="D173" s="108" t="s">
        <v>132</v>
      </c>
      <c r="E173" s="109" t="s">
        <v>1205</v>
      </c>
      <c r="F173" s="269" t="s">
        <v>1206</v>
      </c>
      <c r="G173" s="270"/>
      <c r="H173" s="270"/>
      <c r="I173" s="270"/>
      <c r="J173" s="111" t="s">
        <v>392</v>
      </c>
      <c r="K173" s="112">
        <v>105</v>
      </c>
      <c r="L173" s="271"/>
      <c r="M173" s="270"/>
      <c r="N173" s="299">
        <f>ROUND($L$173*$K$173,2)</f>
        <v>0</v>
      </c>
      <c r="O173" s="300"/>
      <c r="P173" s="300"/>
      <c r="Q173" s="300"/>
      <c r="R173" s="110"/>
      <c r="S173" s="20"/>
      <c r="T173" s="113"/>
      <c r="U173" s="114" t="s">
        <v>36</v>
      </c>
      <c r="X173" s="115">
        <v>0</v>
      </c>
      <c r="Y173" s="115">
        <f>$X$173*$K$173</f>
        <v>0</v>
      </c>
      <c r="Z173" s="115">
        <v>0</v>
      </c>
      <c r="AA173" s="116">
        <f>$Z$173*$K$173</f>
        <v>0</v>
      </c>
      <c r="AR173" s="79" t="s">
        <v>508</v>
      </c>
      <c r="AT173" s="79" t="s">
        <v>132</v>
      </c>
      <c r="AU173" s="79" t="s">
        <v>17</v>
      </c>
      <c r="AY173" s="6" t="s">
        <v>131</v>
      </c>
      <c r="BE173" s="117">
        <f>IF($U$173="základní",$N$173,0)</f>
        <v>0</v>
      </c>
      <c r="BF173" s="117">
        <f>IF($U$173="snížená",$N$173,0)</f>
        <v>0</v>
      </c>
      <c r="BG173" s="117">
        <f>IF($U$173="zákl. přenesená",$N$173,0)</f>
        <v>0</v>
      </c>
      <c r="BH173" s="117">
        <f>IF($U$173="sníž. přenesená",$N$173,0)</f>
        <v>0</v>
      </c>
      <c r="BI173" s="117">
        <f>IF($U$173="nulová",$N$173,0)</f>
        <v>0</v>
      </c>
      <c r="BJ173" s="79" t="s">
        <v>17</v>
      </c>
      <c r="BK173" s="117">
        <f>ROUND($L$173*$K$173,2)</f>
        <v>0</v>
      </c>
    </row>
    <row r="174" spans="2:47" s="6" customFormat="1" ht="27" customHeight="1">
      <c r="B174" s="20"/>
      <c r="F174" s="272" t="s">
        <v>1206</v>
      </c>
      <c r="G174" s="228"/>
      <c r="H174" s="228"/>
      <c r="I174" s="228"/>
      <c r="J174" s="228"/>
      <c r="K174" s="228"/>
      <c r="L174" s="228"/>
      <c r="M174" s="228"/>
      <c r="N174" s="228"/>
      <c r="O174" s="228"/>
      <c r="P174" s="228"/>
      <c r="Q174" s="228"/>
      <c r="R174" s="228"/>
      <c r="S174" s="20"/>
      <c r="T174" s="44"/>
      <c r="AA174" s="45"/>
      <c r="AT174" s="6" t="s">
        <v>139</v>
      </c>
      <c r="AU174" s="6" t="s">
        <v>17</v>
      </c>
    </row>
    <row r="175" spans="2:63" s="6" customFormat="1" ht="39" customHeight="1">
      <c r="B175" s="20"/>
      <c r="C175" s="108" t="s">
        <v>349</v>
      </c>
      <c r="D175" s="108" t="s">
        <v>132</v>
      </c>
      <c r="E175" s="109" t="s">
        <v>1207</v>
      </c>
      <c r="F175" s="269" t="s">
        <v>1208</v>
      </c>
      <c r="G175" s="270"/>
      <c r="H175" s="270"/>
      <c r="I175" s="270"/>
      <c r="J175" s="111" t="s">
        <v>392</v>
      </c>
      <c r="K175" s="112">
        <v>38</v>
      </c>
      <c r="L175" s="271"/>
      <c r="M175" s="270"/>
      <c r="N175" s="299">
        <f>ROUND($L$175*$K$175,2)</f>
        <v>0</v>
      </c>
      <c r="O175" s="300"/>
      <c r="P175" s="300"/>
      <c r="Q175" s="300"/>
      <c r="R175" s="110"/>
      <c r="S175" s="20"/>
      <c r="T175" s="113"/>
      <c r="U175" s="114" t="s">
        <v>36</v>
      </c>
      <c r="X175" s="115">
        <v>0</v>
      </c>
      <c r="Y175" s="115">
        <f>$X$175*$K$175</f>
        <v>0</v>
      </c>
      <c r="Z175" s="115">
        <v>0</v>
      </c>
      <c r="AA175" s="116">
        <f>$Z$175*$K$175</f>
        <v>0</v>
      </c>
      <c r="AR175" s="79" t="s">
        <v>508</v>
      </c>
      <c r="AT175" s="79" t="s">
        <v>132</v>
      </c>
      <c r="AU175" s="79" t="s">
        <v>17</v>
      </c>
      <c r="AY175" s="6" t="s">
        <v>131</v>
      </c>
      <c r="BE175" s="117">
        <f>IF($U$175="základní",$N$175,0)</f>
        <v>0</v>
      </c>
      <c r="BF175" s="117">
        <f>IF($U$175="snížená",$N$175,0)</f>
        <v>0</v>
      </c>
      <c r="BG175" s="117">
        <f>IF($U$175="zákl. přenesená",$N$175,0)</f>
        <v>0</v>
      </c>
      <c r="BH175" s="117">
        <f>IF($U$175="sníž. přenesená",$N$175,0)</f>
        <v>0</v>
      </c>
      <c r="BI175" s="117">
        <f>IF($U$175="nulová",$N$175,0)</f>
        <v>0</v>
      </c>
      <c r="BJ175" s="79" t="s">
        <v>17</v>
      </c>
      <c r="BK175" s="117">
        <f>ROUND($L$175*$K$175,2)</f>
        <v>0</v>
      </c>
    </row>
    <row r="176" spans="2:47" s="6" customFormat="1" ht="16.5" customHeight="1">
      <c r="B176" s="20"/>
      <c r="F176" s="272" t="s">
        <v>1208</v>
      </c>
      <c r="G176" s="228"/>
      <c r="H176" s="228"/>
      <c r="I176" s="228"/>
      <c r="J176" s="228"/>
      <c r="K176" s="228"/>
      <c r="L176" s="228"/>
      <c r="M176" s="228"/>
      <c r="N176" s="228"/>
      <c r="O176" s="228"/>
      <c r="P176" s="228"/>
      <c r="Q176" s="228"/>
      <c r="R176" s="228"/>
      <c r="S176" s="20"/>
      <c r="T176" s="44"/>
      <c r="AA176" s="45"/>
      <c r="AT176" s="6" t="s">
        <v>139</v>
      </c>
      <c r="AU176" s="6" t="s">
        <v>17</v>
      </c>
    </row>
    <row r="177" spans="2:63" s="6" customFormat="1" ht="39" customHeight="1">
      <c r="B177" s="20"/>
      <c r="C177" s="108" t="s">
        <v>356</v>
      </c>
      <c r="D177" s="108" t="s">
        <v>132</v>
      </c>
      <c r="E177" s="109" t="s">
        <v>1209</v>
      </c>
      <c r="F177" s="269" t="s">
        <v>1210</v>
      </c>
      <c r="G177" s="270"/>
      <c r="H177" s="270"/>
      <c r="I177" s="270"/>
      <c r="J177" s="111" t="s">
        <v>392</v>
      </c>
      <c r="K177" s="112">
        <v>60</v>
      </c>
      <c r="L177" s="271"/>
      <c r="M177" s="270"/>
      <c r="N177" s="299">
        <f>ROUND($L$177*$K$177,2)</f>
        <v>0</v>
      </c>
      <c r="O177" s="300"/>
      <c r="P177" s="300"/>
      <c r="Q177" s="300"/>
      <c r="R177" s="110"/>
      <c r="S177" s="20"/>
      <c r="T177" s="113"/>
      <c r="U177" s="114" t="s">
        <v>36</v>
      </c>
      <c r="X177" s="115">
        <v>0</v>
      </c>
      <c r="Y177" s="115">
        <f>$X$177*$K$177</f>
        <v>0</v>
      </c>
      <c r="Z177" s="115">
        <v>0</v>
      </c>
      <c r="AA177" s="116">
        <f>$Z$177*$K$177</f>
        <v>0</v>
      </c>
      <c r="AR177" s="79" t="s">
        <v>508</v>
      </c>
      <c r="AT177" s="79" t="s">
        <v>132</v>
      </c>
      <c r="AU177" s="79" t="s">
        <v>17</v>
      </c>
      <c r="AY177" s="6" t="s">
        <v>131</v>
      </c>
      <c r="BE177" s="117">
        <f>IF($U$177="základní",$N$177,0)</f>
        <v>0</v>
      </c>
      <c r="BF177" s="117">
        <f>IF($U$177="snížená",$N$177,0)</f>
        <v>0</v>
      </c>
      <c r="BG177" s="117">
        <f>IF($U$177="zákl. přenesená",$N$177,0)</f>
        <v>0</v>
      </c>
      <c r="BH177" s="117">
        <f>IF($U$177="sníž. přenesená",$N$177,0)</f>
        <v>0</v>
      </c>
      <c r="BI177" s="117">
        <f>IF($U$177="nulová",$N$177,0)</f>
        <v>0</v>
      </c>
      <c r="BJ177" s="79" t="s">
        <v>17</v>
      </c>
      <c r="BK177" s="117">
        <f>ROUND($L$177*$K$177,2)</f>
        <v>0</v>
      </c>
    </row>
    <row r="178" spans="2:47" s="6" customFormat="1" ht="16.5" customHeight="1">
      <c r="B178" s="20"/>
      <c r="F178" s="272" t="s">
        <v>1210</v>
      </c>
      <c r="G178" s="228"/>
      <c r="H178" s="228"/>
      <c r="I178" s="228"/>
      <c r="J178" s="228"/>
      <c r="K178" s="228"/>
      <c r="L178" s="228"/>
      <c r="M178" s="228"/>
      <c r="N178" s="228"/>
      <c r="O178" s="228"/>
      <c r="P178" s="228"/>
      <c r="Q178" s="228"/>
      <c r="R178" s="228"/>
      <c r="S178" s="20"/>
      <c r="T178" s="44"/>
      <c r="AA178" s="45"/>
      <c r="AT178" s="6" t="s">
        <v>139</v>
      </c>
      <c r="AU178" s="6" t="s">
        <v>17</v>
      </c>
    </row>
    <row r="179" spans="2:63" s="6" customFormat="1" ht="27" customHeight="1">
      <c r="B179" s="20"/>
      <c r="C179" s="108" t="s">
        <v>362</v>
      </c>
      <c r="D179" s="108" t="s">
        <v>132</v>
      </c>
      <c r="E179" s="109" t="s">
        <v>1211</v>
      </c>
      <c r="F179" s="269" t="s">
        <v>1212</v>
      </c>
      <c r="G179" s="270"/>
      <c r="H179" s="270"/>
      <c r="I179" s="270"/>
      <c r="J179" s="111" t="s">
        <v>325</v>
      </c>
      <c r="K179" s="112">
        <v>18</v>
      </c>
      <c r="L179" s="271"/>
      <c r="M179" s="270"/>
      <c r="N179" s="299">
        <f>ROUND($L$179*$K$179,2)</f>
        <v>0</v>
      </c>
      <c r="O179" s="300"/>
      <c r="P179" s="300"/>
      <c r="Q179" s="300"/>
      <c r="R179" s="110"/>
      <c r="S179" s="20"/>
      <c r="T179" s="113"/>
      <c r="U179" s="114" t="s">
        <v>36</v>
      </c>
      <c r="X179" s="115">
        <v>0</v>
      </c>
      <c r="Y179" s="115">
        <f>$X$179*$K$179</f>
        <v>0</v>
      </c>
      <c r="Z179" s="115">
        <v>0</v>
      </c>
      <c r="AA179" s="116">
        <f>$Z$179*$K$179</f>
        <v>0</v>
      </c>
      <c r="AR179" s="79" t="s">
        <v>508</v>
      </c>
      <c r="AT179" s="79" t="s">
        <v>132</v>
      </c>
      <c r="AU179" s="79" t="s">
        <v>17</v>
      </c>
      <c r="AY179" s="6" t="s">
        <v>131</v>
      </c>
      <c r="BE179" s="117">
        <f>IF($U$179="základní",$N$179,0)</f>
        <v>0</v>
      </c>
      <c r="BF179" s="117">
        <f>IF($U$179="snížená",$N$179,0)</f>
        <v>0</v>
      </c>
      <c r="BG179" s="117">
        <f>IF($U$179="zákl. přenesená",$N$179,0)</f>
        <v>0</v>
      </c>
      <c r="BH179" s="117">
        <f>IF($U$179="sníž. přenesená",$N$179,0)</f>
        <v>0</v>
      </c>
      <c r="BI179" s="117">
        <f>IF($U$179="nulová",$N$179,0)</f>
        <v>0</v>
      </c>
      <c r="BJ179" s="79" t="s">
        <v>17</v>
      </c>
      <c r="BK179" s="117">
        <f>ROUND($L$179*$K$179,2)</f>
        <v>0</v>
      </c>
    </row>
    <row r="180" spans="2:47" s="6" customFormat="1" ht="16.5" customHeight="1">
      <c r="B180" s="20"/>
      <c r="F180" s="272" t="s">
        <v>1212</v>
      </c>
      <c r="G180" s="228"/>
      <c r="H180" s="228"/>
      <c r="I180" s="228"/>
      <c r="J180" s="228"/>
      <c r="K180" s="228"/>
      <c r="L180" s="228"/>
      <c r="M180" s="228"/>
      <c r="N180" s="228"/>
      <c r="O180" s="228"/>
      <c r="P180" s="228"/>
      <c r="Q180" s="228"/>
      <c r="R180" s="228"/>
      <c r="S180" s="20"/>
      <c r="T180" s="44"/>
      <c r="AA180" s="45"/>
      <c r="AT180" s="6" t="s">
        <v>139</v>
      </c>
      <c r="AU180" s="6" t="s">
        <v>17</v>
      </c>
    </row>
    <row r="181" spans="2:63" s="6" customFormat="1" ht="15.75" customHeight="1">
      <c r="B181" s="20"/>
      <c r="C181" s="108" t="s">
        <v>366</v>
      </c>
      <c r="D181" s="108" t="s">
        <v>132</v>
      </c>
      <c r="E181" s="109" t="s">
        <v>1213</v>
      </c>
      <c r="F181" s="269" t="s">
        <v>1214</v>
      </c>
      <c r="G181" s="270"/>
      <c r="H181" s="270"/>
      <c r="I181" s="270"/>
      <c r="J181" s="111" t="s">
        <v>325</v>
      </c>
      <c r="K181" s="112">
        <v>16</v>
      </c>
      <c r="L181" s="271"/>
      <c r="M181" s="270"/>
      <c r="N181" s="299">
        <f>ROUND($L$181*$K$181,2)</f>
        <v>0</v>
      </c>
      <c r="O181" s="300"/>
      <c r="P181" s="300"/>
      <c r="Q181" s="300"/>
      <c r="R181" s="110"/>
      <c r="S181" s="20"/>
      <c r="T181" s="113"/>
      <c r="U181" s="114" t="s">
        <v>36</v>
      </c>
      <c r="X181" s="115">
        <v>0</v>
      </c>
      <c r="Y181" s="115">
        <f>$X$181*$K$181</f>
        <v>0</v>
      </c>
      <c r="Z181" s="115">
        <v>0</v>
      </c>
      <c r="AA181" s="116">
        <f>$Z$181*$K$181</f>
        <v>0</v>
      </c>
      <c r="AR181" s="79" t="s">
        <v>508</v>
      </c>
      <c r="AT181" s="79" t="s">
        <v>132</v>
      </c>
      <c r="AU181" s="79" t="s">
        <v>17</v>
      </c>
      <c r="AY181" s="6" t="s">
        <v>131</v>
      </c>
      <c r="BE181" s="117">
        <f>IF($U$181="základní",$N$181,0)</f>
        <v>0</v>
      </c>
      <c r="BF181" s="117">
        <f>IF($U$181="snížená",$N$181,0)</f>
        <v>0</v>
      </c>
      <c r="BG181" s="117">
        <f>IF($U$181="zákl. přenesená",$N$181,0)</f>
        <v>0</v>
      </c>
      <c r="BH181" s="117">
        <f>IF($U$181="sníž. přenesená",$N$181,0)</f>
        <v>0</v>
      </c>
      <c r="BI181" s="117">
        <f>IF($U$181="nulová",$N$181,0)</f>
        <v>0</v>
      </c>
      <c r="BJ181" s="79" t="s">
        <v>17</v>
      </c>
      <c r="BK181" s="117">
        <f>ROUND($L$181*$K$181,2)</f>
        <v>0</v>
      </c>
    </row>
    <row r="182" spans="2:47" s="6" customFormat="1" ht="16.5" customHeight="1">
      <c r="B182" s="20"/>
      <c r="F182" s="272" t="s">
        <v>1214</v>
      </c>
      <c r="G182" s="228"/>
      <c r="H182" s="228"/>
      <c r="I182" s="228"/>
      <c r="J182" s="228"/>
      <c r="K182" s="228"/>
      <c r="L182" s="228"/>
      <c r="M182" s="228"/>
      <c r="N182" s="228"/>
      <c r="O182" s="228"/>
      <c r="P182" s="228"/>
      <c r="Q182" s="228"/>
      <c r="R182" s="228"/>
      <c r="S182" s="20"/>
      <c r="T182" s="44"/>
      <c r="AA182" s="45"/>
      <c r="AT182" s="6" t="s">
        <v>139</v>
      </c>
      <c r="AU182" s="6" t="s">
        <v>17</v>
      </c>
    </row>
    <row r="183" spans="2:63" s="6" customFormat="1" ht="15.75" customHeight="1">
      <c r="B183" s="20"/>
      <c r="C183" s="108" t="s">
        <v>375</v>
      </c>
      <c r="D183" s="108" t="s">
        <v>132</v>
      </c>
      <c r="E183" s="109" t="s">
        <v>1215</v>
      </c>
      <c r="F183" s="269" t="s">
        <v>1216</v>
      </c>
      <c r="G183" s="270"/>
      <c r="H183" s="270"/>
      <c r="I183" s="270"/>
      <c r="J183" s="111" t="s">
        <v>325</v>
      </c>
      <c r="K183" s="112">
        <v>2</v>
      </c>
      <c r="L183" s="271"/>
      <c r="M183" s="270"/>
      <c r="N183" s="299">
        <f>ROUND($L$183*$K$183,2)</f>
        <v>0</v>
      </c>
      <c r="O183" s="300"/>
      <c r="P183" s="300"/>
      <c r="Q183" s="300"/>
      <c r="R183" s="110"/>
      <c r="S183" s="20"/>
      <c r="T183" s="113"/>
      <c r="U183" s="114" t="s">
        <v>36</v>
      </c>
      <c r="X183" s="115">
        <v>0</v>
      </c>
      <c r="Y183" s="115">
        <f>$X$183*$K$183</f>
        <v>0</v>
      </c>
      <c r="Z183" s="115">
        <v>0</v>
      </c>
      <c r="AA183" s="116">
        <f>$Z$183*$K$183</f>
        <v>0</v>
      </c>
      <c r="AR183" s="79" t="s">
        <v>508</v>
      </c>
      <c r="AT183" s="79" t="s">
        <v>132</v>
      </c>
      <c r="AU183" s="79" t="s">
        <v>17</v>
      </c>
      <c r="AY183" s="6" t="s">
        <v>131</v>
      </c>
      <c r="BE183" s="117">
        <f>IF($U$183="základní",$N$183,0)</f>
        <v>0</v>
      </c>
      <c r="BF183" s="117">
        <f>IF($U$183="snížená",$N$183,0)</f>
        <v>0</v>
      </c>
      <c r="BG183" s="117">
        <f>IF($U$183="zákl. přenesená",$N$183,0)</f>
        <v>0</v>
      </c>
      <c r="BH183" s="117">
        <f>IF($U$183="sníž. přenesená",$N$183,0)</f>
        <v>0</v>
      </c>
      <c r="BI183" s="117">
        <f>IF($U$183="nulová",$N$183,0)</f>
        <v>0</v>
      </c>
      <c r="BJ183" s="79" t="s">
        <v>17</v>
      </c>
      <c r="BK183" s="117">
        <f>ROUND($L$183*$K$183,2)</f>
        <v>0</v>
      </c>
    </row>
    <row r="184" spans="2:47" s="6" customFormat="1" ht="16.5" customHeight="1">
      <c r="B184" s="20"/>
      <c r="F184" s="272" t="s">
        <v>1216</v>
      </c>
      <c r="G184" s="228"/>
      <c r="H184" s="228"/>
      <c r="I184" s="228"/>
      <c r="J184" s="228"/>
      <c r="K184" s="228"/>
      <c r="L184" s="228"/>
      <c r="M184" s="228"/>
      <c r="N184" s="228"/>
      <c r="O184" s="228"/>
      <c r="P184" s="228"/>
      <c r="Q184" s="228"/>
      <c r="R184" s="228"/>
      <c r="S184" s="20"/>
      <c r="T184" s="44"/>
      <c r="AA184" s="45"/>
      <c r="AT184" s="6" t="s">
        <v>139</v>
      </c>
      <c r="AU184" s="6" t="s">
        <v>17</v>
      </c>
    </row>
    <row r="185" spans="2:63" s="6" customFormat="1" ht="27" customHeight="1">
      <c r="B185" s="20"/>
      <c r="C185" s="108" t="s">
        <v>379</v>
      </c>
      <c r="D185" s="108" t="s">
        <v>132</v>
      </c>
      <c r="E185" s="109" t="s">
        <v>1217</v>
      </c>
      <c r="F185" s="269" t="s">
        <v>1218</v>
      </c>
      <c r="G185" s="270"/>
      <c r="H185" s="270"/>
      <c r="I185" s="270"/>
      <c r="J185" s="111" t="s">
        <v>325</v>
      </c>
      <c r="K185" s="112">
        <v>100</v>
      </c>
      <c r="L185" s="271"/>
      <c r="M185" s="270"/>
      <c r="N185" s="299">
        <f>ROUND($L$185*$K$185,2)</f>
        <v>0</v>
      </c>
      <c r="O185" s="300"/>
      <c r="P185" s="300"/>
      <c r="Q185" s="300"/>
      <c r="R185" s="110"/>
      <c r="S185" s="20"/>
      <c r="T185" s="113"/>
      <c r="U185" s="114" t="s">
        <v>36</v>
      </c>
      <c r="X185" s="115">
        <v>0</v>
      </c>
      <c r="Y185" s="115">
        <f>$X$185*$K$185</f>
        <v>0</v>
      </c>
      <c r="Z185" s="115">
        <v>0</v>
      </c>
      <c r="AA185" s="116">
        <f>$Z$185*$K$185</f>
        <v>0</v>
      </c>
      <c r="AR185" s="79" t="s">
        <v>508</v>
      </c>
      <c r="AT185" s="79" t="s">
        <v>132</v>
      </c>
      <c r="AU185" s="79" t="s">
        <v>17</v>
      </c>
      <c r="AY185" s="6" t="s">
        <v>131</v>
      </c>
      <c r="BE185" s="117">
        <f>IF($U$185="základní",$N$185,0)</f>
        <v>0</v>
      </c>
      <c r="BF185" s="117">
        <f>IF($U$185="snížená",$N$185,0)</f>
        <v>0</v>
      </c>
      <c r="BG185" s="117">
        <f>IF($U$185="zákl. přenesená",$N$185,0)</f>
        <v>0</v>
      </c>
      <c r="BH185" s="117">
        <f>IF($U$185="sníž. přenesená",$N$185,0)</f>
        <v>0</v>
      </c>
      <c r="BI185" s="117">
        <f>IF($U$185="nulová",$N$185,0)</f>
        <v>0</v>
      </c>
      <c r="BJ185" s="79" t="s">
        <v>17</v>
      </c>
      <c r="BK185" s="117">
        <f>ROUND($L$185*$K$185,2)</f>
        <v>0</v>
      </c>
    </row>
    <row r="186" spans="2:47" s="6" customFormat="1" ht="16.5" customHeight="1">
      <c r="B186" s="20"/>
      <c r="F186" s="272" t="s">
        <v>1218</v>
      </c>
      <c r="G186" s="228"/>
      <c r="H186" s="228"/>
      <c r="I186" s="228"/>
      <c r="J186" s="228"/>
      <c r="K186" s="228"/>
      <c r="L186" s="228"/>
      <c r="M186" s="228"/>
      <c r="N186" s="228"/>
      <c r="O186" s="228"/>
      <c r="P186" s="228"/>
      <c r="Q186" s="228"/>
      <c r="R186" s="228"/>
      <c r="S186" s="20"/>
      <c r="T186" s="44"/>
      <c r="AA186" s="45"/>
      <c r="AT186" s="6" t="s">
        <v>139</v>
      </c>
      <c r="AU186" s="6" t="s">
        <v>17</v>
      </c>
    </row>
    <row r="187" spans="2:63" s="6" customFormat="1" ht="27" customHeight="1">
      <c r="B187" s="20"/>
      <c r="C187" s="108" t="s">
        <v>385</v>
      </c>
      <c r="D187" s="108" t="s">
        <v>132</v>
      </c>
      <c r="E187" s="109" t="s">
        <v>1219</v>
      </c>
      <c r="F187" s="269" t="s">
        <v>1220</v>
      </c>
      <c r="G187" s="270"/>
      <c r="H187" s="270"/>
      <c r="I187" s="270"/>
      <c r="J187" s="111" t="s">
        <v>325</v>
      </c>
      <c r="K187" s="112">
        <v>25</v>
      </c>
      <c r="L187" s="271"/>
      <c r="M187" s="270"/>
      <c r="N187" s="299">
        <f>ROUND($L$187*$K$187,2)</f>
        <v>0</v>
      </c>
      <c r="O187" s="300"/>
      <c r="P187" s="300"/>
      <c r="Q187" s="300"/>
      <c r="R187" s="110"/>
      <c r="S187" s="20"/>
      <c r="T187" s="113"/>
      <c r="U187" s="114" t="s">
        <v>36</v>
      </c>
      <c r="X187" s="115">
        <v>0</v>
      </c>
      <c r="Y187" s="115">
        <f>$X$187*$K$187</f>
        <v>0</v>
      </c>
      <c r="Z187" s="115">
        <v>0</v>
      </c>
      <c r="AA187" s="116">
        <f>$Z$187*$K$187</f>
        <v>0</v>
      </c>
      <c r="AR187" s="79" t="s">
        <v>508</v>
      </c>
      <c r="AT187" s="79" t="s">
        <v>132</v>
      </c>
      <c r="AU187" s="79" t="s">
        <v>17</v>
      </c>
      <c r="AY187" s="6" t="s">
        <v>131</v>
      </c>
      <c r="BE187" s="117">
        <f>IF($U$187="základní",$N$187,0)</f>
        <v>0</v>
      </c>
      <c r="BF187" s="117">
        <f>IF($U$187="snížená",$N$187,0)</f>
        <v>0</v>
      </c>
      <c r="BG187" s="117">
        <f>IF($U$187="zákl. přenesená",$N$187,0)</f>
        <v>0</v>
      </c>
      <c r="BH187" s="117">
        <f>IF($U$187="sníž. přenesená",$N$187,0)</f>
        <v>0</v>
      </c>
      <c r="BI187" s="117">
        <f>IF($U$187="nulová",$N$187,0)</f>
        <v>0</v>
      </c>
      <c r="BJ187" s="79" t="s">
        <v>17</v>
      </c>
      <c r="BK187" s="117">
        <f>ROUND($L$187*$K$187,2)</f>
        <v>0</v>
      </c>
    </row>
    <row r="188" spans="2:47" s="6" customFormat="1" ht="16.5" customHeight="1">
      <c r="B188" s="20"/>
      <c r="F188" s="272" t="s">
        <v>1220</v>
      </c>
      <c r="G188" s="228"/>
      <c r="H188" s="228"/>
      <c r="I188" s="228"/>
      <c r="J188" s="228"/>
      <c r="K188" s="228"/>
      <c r="L188" s="228"/>
      <c r="M188" s="228"/>
      <c r="N188" s="228"/>
      <c r="O188" s="228"/>
      <c r="P188" s="228"/>
      <c r="Q188" s="228"/>
      <c r="R188" s="228"/>
      <c r="S188" s="20"/>
      <c r="T188" s="44"/>
      <c r="AA188" s="45"/>
      <c r="AT188" s="6" t="s">
        <v>139</v>
      </c>
      <c r="AU188" s="6" t="s">
        <v>17</v>
      </c>
    </row>
    <row r="189" spans="2:63" s="6" customFormat="1" ht="27" customHeight="1">
      <c r="B189" s="20"/>
      <c r="C189" s="108" t="s">
        <v>389</v>
      </c>
      <c r="D189" s="108" t="s">
        <v>132</v>
      </c>
      <c r="E189" s="109" t="s">
        <v>1221</v>
      </c>
      <c r="F189" s="269" t="s">
        <v>1222</v>
      </c>
      <c r="G189" s="270"/>
      <c r="H189" s="270"/>
      <c r="I189" s="270"/>
      <c r="J189" s="111" t="s">
        <v>325</v>
      </c>
      <c r="K189" s="112">
        <v>25</v>
      </c>
      <c r="L189" s="271"/>
      <c r="M189" s="270"/>
      <c r="N189" s="299">
        <f>ROUND($L$189*$K$189,2)</f>
        <v>0</v>
      </c>
      <c r="O189" s="300"/>
      <c r="P189" s="300"/>
      <c r="Q189" s="300"/>
      <c r="R189" s="110"/>
      <c r="S189" s="20"/>
      <c r="T189" s="113"/>
      <c r="U189" s="114" t="s">
        <v>36</v>
      </c>
      <c r="X189" s="115">
        <v>0</v>
      </c>
      <c r="Y189" s="115">
        <f>$X$189*$K$189</f>
        <v>0</v>
      </c>
      <c r="Z189" s="115">
        <v>0</v>
      </c>
      <c r="AA189" s="116">
        <f>$Z$189*$K$189</f>
        <v>0</v>
      </c>
      <c r="AR189" s="79" t="s">
        <v>508</v>
      </c>
      <c r="AT189" s="79" t="s">
        <v>132</v>
      </c>
      <c r="AU189" s="79" t="s">
        <v>17</v>
      </c>
      <c r="AY189" s="6" t="s">
        <v>131</v>
      </c>
      <c r="BE189" s="117">
        <f>IF($U$189="základní",$N$189,0)</f>
        <v>0</v>
      </c>
      <c r="BF189" s="117">
        <f>IF($U$189="snížená",$N$189,0)</f>
        <v>0</v>
      </c>
      <c r="BG189" s="117">
        <f>IF($U$189="zákl. přenesená",$N$189,0)</f>
        <v>0</v>
      </c>
      <c r="BH189" s="117">
        <f>IF($U$189="sníž. přenesená",$N$189,0)</f>
        <v>0</v>
      </c>
      <c r="BI189" s="117">
        <f>IF($U$189="nulová",$N$189,0)</f>
        <v>0</v>
      </c>
      <c r="BJ189" s="79" t="s">
        <v>17</v>
      </c>
      <c r="BK189" s="117">
        <f>ROUND($L$189*$K$189,2)</f>
        <v>0</v>
      </c>
    </row>
    <row r="190" spans="2:47" s="6" customFormat="1" ht="16.5" customHeight="1">
      <c r="B190" s="20"/>
      <c r="F190" s="272" t="s">
        <v>1222</v>
      </c>
      <c r="G190" s="228"/>
      <c r="H190" s="228"/>
      <c r="I190" s="228"/>
      <c r="J190" s="228"/>
      <c r="K190" s="228"/>
      <c r="L190" s="228"/>
      <c r="M190" s="228"/>
      <c r="N190" s="228"/>
      <c r="O190" s="228"/>
      <c r="P190" s="228"/>
      <c r="Q190" s="228"/>
      <c r="R190" s="228"/>
      <c r="S190" s="20"/>
      <c r="T190" s="44"/>
      <c r="AA190" s="45"/>
      <c r="AT190" s="6" t="s">
        <v>139</v>
      </c>
      <c r="AU190" s="6" t="s">
        <v>17</v>
      </c>
    </row>
    <row r="191" spans="2:63" s="6" customFormat="1" ht="27" customHeight="1">
      <c r="B191" s="20"/>
      <c r="C191" s="108" t="s">
        <v>394</v>
      </c>
      <c r="D191" s="108" t="s">
        <v>132</v>
      </c>
      <c r="E191" s="109" t="s">
        <v>1223</v>
      </c>
      <c r="F191" s="269" t="s">
        <v>1224</v>
      </c>
      <c r="G191" s="270"/>
      <c r="H191" s="270"/>
      <c r="I191" s="270"/>
      <c r="J191" s="111" t="s">
        <v>325</v>
      </c>
      <c r="K191" s="112">
        <v>50</v>
      </c>
      <c r="L191" s="271"/>
      <c r="M191" s="270"/>
      <c r="N191" s="299">
        <f>ROUND($L$191*$K$191,2)</f>
        <v>0</v>
      </c>
      <c r="O191" s="300"/>
      <c r="P191" s="300"/>
      <c r="Q191" s="300"/>
      <c r="R191" s="110"/>
      <c r="S191" s="20"/>
      <c r="T191" s="113"/>
      <c r="U191" s="114" t="s">
        <v>36</v>
      </c>
      <c r="X191" s="115">
        <v>0</v>
      </c>
      <c r="Y191" s="115">
        <f>$X$191*$K$191</f>
        <v>0</v>
      </c>
      <c r="Z191" s="115">
        <v>0</v>
      </c>
      <c r="AA191" s="116">
        <f>$Z$191*$K$191</f>
        <v>0</v>
      </c>
      <c r="AR191" s="79" t="s">
        <v>508</v>
      </c>
      <c r="AT191" s="79" t="s">
        <v>132</v>
      </c>
      <c r="AU191" s="79" t="s">
        <v>17</v>
      </c>
      <c r="AY191" s="6" t="s">
        <v>131</v>
      </c>
      <c r="BE191" s="117">
        <f>IF($U$191="základní",$N$191,0)</f>
        <v>0</v>
      </c>
      <c r="BF191" s="117">
        <f>IF($U$191="snížená",$N$191,0)</f>
        <v>0</v>
      </c>
      <c r="BG191" s="117">
        <f>IF($U$191="zákl. přenesená",$N$191,0)</f>
        <v>0</v>
      </c>
      <c r="BH191" s="117">
        <f>IF($U$191="sníž. přenesená",$N$191,0)</f>
        <v>0</v>
      </c>
      <c r="BI191" s="117">
        <f>IF($U$191="nulová",$N$191,0)</f>
        <v>0</v>
      </c>
      <c r="BJ191" s="79" t="s">
        <v>17</v>
      </c>
      <c r="BK191" s="117">
        <f>ROUND($L$191*$K$191,2)</f>
        <v>0</v>
      </c>
    </row>
    <row r="192" spans="2:47" s="6" customFormat="1" ht="16.5" customHeight="1">
      <c r="B192" s="20"/>
      <c r="F192" s="272" t="s">
        <v>1224</v>
      </c>
      <c r="G192" s="228"/>
      <c r="H192" s="228"/>
      <c r="I192" s="228"/>
      <c r="J192" s="228"/>
      <c r="K192" s="228"/>
      <c r="L192" s="228"/>
      <c r="M192" s="228"/>
      <c r="N192" s="228"/>
      <c r="O192" s="228"/>
      <c r="P192" s="228"/>
      <c r="Q192" s="228"/>
      <c r="R192" s="228"/>
      <c r="S192" s="20"/>
      <c r="T192" s="44"/>
      <c r="AA192" s="45"/>
      <c r="AT192" s="6" t="s">
        <v>139</v>
      </c>
      <c r="AU192" s="6" t="s">
        <v>17</v>
      </c>
    </row>
    <row r="193" spans="2:63" s="6" customFormat="1" ht="27" customHeight="1">
      <c r="B193" s="20"/>
      <c r="C193" s="108" t="s">
        <v>399</v>
      </c>
      <c r="D193" s="108" t="s">
        <v>132</v>
      </c>
      <c r="E193" s="109" t="s">
        <v>1225</v>
      </c>
      <c r="F193" s="269" t="s">
        <v>1226</v>
      </c>
      <c r="G193" s="270"/>
      <c r="H193" s="270"/>
      <c r="I193" s="270"/>
      <c r="J193" s="111" t="s">
        <v>325</v>
      </c>
      <c r="K193" s="112">
        <v>14</v>
      </c>
      <c r="L193" s="271"/>
      <c r="M193" s="270"/>
      <c r="N193" s="299">
        <f>ROUND($L$193*$K$193,2)</f>
        <v>0</v>
      </c>
      <c r="O193" s="300"/>
      <c r="P193" s="300"/>
      <c r="Q193" s="300"/>
      <c r="R193" s="110"/>
      <c r="S193" s="20"/>
      <c r="T193" s="113"/>
      <c r="U193" s="114" t="s">
        <v>36</v>
      </c>
      <c r="X193" s="115">
        <v>0</v>
      </c>
      <c r="Y193" s="115">
        <f>$X$193*$K$193</f>
        <v>0</v>
      </c>
      <c r="Z193" s="115">
        <v>0</v>
      </c>
      <c r="AA193" s="116">
        <f>$Z$193*$K$193</f>
        <v>0</v>
      </c>
      <c r="AR193" s="79" t="s">
        <v>508</v>
      </c>
      <c r="AT193" s="79" t="s">
        <v>132</v>
      </c>
      <c r="AU193" s="79" t="s">
        <v>17</v>
      </c>
      <c r="AY193" s="6" t="s">
        <v>131</v>
      </c>
      <c r="BE193" s="117">
        <f>IF($U$193="základní",$N$193,0)</f>
        <v>0</v>
      </c>
      <c r="BF193" s="117">
        <f>IF($U$193="snížená",$N$193,0)</f>
        <v>0</v>
      </c>
      <c r="BG193" s="117">
        <f>IF($U$193="zákl. přenesená",$N$193,0)</f>
        <v>0</v>
      </c>
      <c r="BH193" s="117">
        <f>IF($U$193="sníž. přenesená",$N$193,0)</f>
        <v>0</v>
      </c>
      <c r="BI193" s="117">
        <f>IF($U$193="nulová",$N$193,0)</f>
        <v>0</v>
      </c>
      <c r="BJ193" s="79" t="s">
        <v>17</v>
      </c>
      <c r="BK193" s="117">
        <f>ROUND($L$193*$K$193,2)</f>
        <v>0</v>
      </c>
    </row>
    <row r="194" spans="2:47" s="6" customFormat="1" ht="16.5" customHeight="1">
      <c r="B194" s="20"/>
      <c r="F194" s="272" t="s">
        <v>1226</v>
      </c>
      <c r="G194" s="228"/>
      <c r="H194" s="228"/>
      <c r="I194" s="228"/>
      <c r="J194" s="228"/>
      <c r="K194" s="228"/>
      <c r="L194" s="228"/>
      <c r="M194" s="228"/>
      <c r="N194" s="228"/>
      <c r="O194" s="228"/>
      <c r="P194" s="228"/>
      <c r="Q194" s="228"/>
      <c r="R194" s="228"/>
      <c r="S194" s="20"/>
      <c r="T194" s="44"/>
      <c r="AA194" s="45"/>
      <c r="AT194" s="6" t="s">
        <v>139</v>
      </c>
      <c r="AU194" s="6" t="s">
        <v>17</v>
      </c>
    </row>
    <row r="195" spans="2:63" s="6" customFormat="1" ht="27" customHeight="1">
      <c r="B195" s="20"/>
      <c r="C195" s="108" t="s">
        <v>404</v>
      </c>
      <c r="D195" s="108" t="s">
        <v>132</v>
      </c>
      <c r="E195" s="109" t="s">
        <v>1227</v>
      </c>
      <c r="F195" s="269" t="s">
        <v>1228</v>
      </c>
      <c r="G195" s="270"/>
      <c r="H195" s="270"/>
      <c r="I195" s="270"/>
      <c r="J195" s="111" t="s">
        <v>325</v>
      </c>
      <c r="K195" s="112">
        <v>50</v>
      </c>
      <c r="L195" s="271"/>
      <c r="M195" s="270"/>
      <c r="N195" s="299">
        <f>ROUND($L$195*$K$195,2)</f>
        <v>0</v>
      </c>
      <c r="O195" s="300"/>
      <c r="P195" s="300"/>
      <c r="Q195" s="300"/>
      <c r="R195" s="110"/>
      <c r="S195" s="20"/>
      <c r="T195" s="113"/>
      <c r="U195" s="114" t="s">
        <v>36</v>
      </c>
      <c r="X195" s="115">
        <v>0</v>
      </c>
      <c r="Y195" s="115">
        <f>$X$195*$K$195</f>
        <v>0</v>
      </c>
      <c r="Z195" s="115">
        <v>0</v>
      </c>
      <c r="AA195" s="116">
        <f>$Z$195*$K$195</f>
        <v>0</v>
      </c>
      <c r="AR195" s="79" t="s">
        <v>508</v>
      </c>
      <c r="AT195" s="79" t="s">
        <v>132</v>
      </c>
      <c r="AU195" s="79" t="s">
        <v>17</v>
      </c>
      <c r="AY195" s="6" t="s">
        <v>131</v>
      </c>
      <c r="BE195" s="117">
        <f>IF($U$195="základní",$N$195,0)</f>
        <v>0</v>
      </c>
      <c r="BF195" s="117">
        <f>IF($U$195="snížená",$N$195,0)</f>
        <v>0</v>
      </c>
      <c r="BG195" s="117">
        <f>IF($U$195="zákl. přenesená",$N$195,0)</f>
        <v>0</v>
      </c>
      <c r="BH195" s="117">
        <f>IF($U$195="sníž. přenesená",$N$195,0)</f>
        <v>0</v>
      </c>
      <c r="BI195" s="117">
        <f>IF($U$195="nulová",$N$195,0)</f>
        <v>0</v>
      </c>
      <c r="BJ195" s="79" t="s">
        <v>17</v>
      </c>
      <c r="BK195" s="117">
        <f>ROUND($L$195*$K$195,2)</f>
        <v>0</v>
      </c>
    </row>
    <row r="196" spans="2:47" s="6" customFormat="1" ht="16.5" customHeight="1">
      <c r="B196" s="20"/>
      <c r="F196" s="272" t="s">
        <v>1228</v>
      </c>
      <c r="G196" s="228"/>
      <c r="H196" s="228"/>
      <c r="I196" s="228"/>
      <c r="J196" s="228"/>
      <c r="K196" s="228"/>
      <c r="L196" s="228"/>
      <c r="M196" s="228"/>
      <c r="N196" s="228"/>
      <c r="O196" s="228"/>
      <c r="P196" s="228"/>
      <c r="Q196" s="228"/>
      <c r="R196" s="228"/>
      <c r="S196" s="20"/>
      <c r="T196" s="44"/>
      <c r="AA196" s="45"/>
      <c r="AT196" s="6" t="s">
        <v>139</v>
      </c>
      <c r="AU196" s="6" t="s">
        <v>17</v>
      </c>
    </row>
    <row r="197" spans="2:63" s="6" customFormat="1" ht="27" customHeight="1">
      <c r="B197" s="20"/>
      <c r="C197" s="108" t="s">
        <v>408</v>
      </c>
      <c r="D197" s="108" t="s">
        <v>132</v>
      </c>
      <c r="E197" s="109" t="s">
        <v>1229</v>
      </c>
      <c r="F197" s="269" t="s">
        <v>1230</v>
      </c>
      <c r="G197" s="270"/>
      <c r="H197" s="270"/>
      <c r="I197" s="270"/>
      <c r="J197" s="111" t="s">
        <v>325</v>
      </c>
      <c r="K197" s="112">
        <v>25</v>
      </c>
      <c r="L197" s="271"/>
      <c r="M197" s="270"/>
      <c r="N197" s="299">
        <f>ROUND($L$197*$K$197,2)</f>
        <v>0</v>
      </c>
      <c r="O197" s="300"/>
      <c r="P197" s="300"/>
      <c r="Q197" s="300"/>
      <c r="R197" s="110"/>
      <c r="S197" s="20"/>
      <c r="T197" s="113"/>
      <c r="U197" s="114" t="s">
        <v>36</v>
      </c>
      <c r="X197" s="115">
        <v>0</v>
      </c>
      <c r="Y197" s="115">
        <f>$X$197*$K$197</f>
        <v>0</v>
      </c>
      <c r="Z197" s="115">
        <v>0</v>
      </c>
      <c r="AA197" s="116">
        <f>$Z$197*$K$197</f>
        <v>0</v>
      </c>
      <c r="AR197" s="79" t="s">
        <v>508</v>
      </c>
      <c r="AT197" s="79" t="s">
        <v>132</v>
      </c>
      <c r="AU197" s="79" t="s">
        <v>17</v>
      </c>
      <c r="AY197" s="6" t="s">
        <v>131</v>
      </c>
      <c r="BE197" s="117">
        <f>IF($U$197="základní",$N$197,0)</f>
        <v>0</v>
      </c>
      <c r="BF197" s="117">
        <f>IF($U$197="snížená",$N$197,0)</f>
        <v>0</v>
      </c>
      <c r="BG197" s="117">
        <f>IF($U$197="zákl. přenesená",$N$197,0)</f>
        <v>0</v>
      </c>
      <c r="BH197" s="117">
        <f>IF($U$197="sníž. přenesená",$N$197,0)</f>
        <v>0</v>
      </c>
      <c r="BI197" s="117">
        <f>IF($U$197="nulová",$N$197,0)</f>
        <v>0</v>
      </c>
      <c r="BJ197" s="79" t="s">
        <v>17</v>
      </c>
      <c r="BK197" s="117">
        <f>ROUND($L$197*$K$197,2)</f>
        <v>0</v>
      </c>
    </row>
    <row r="198" spans="2:47" s="6" customFormat="1" ht="16.5" customHeight="1">
      <c r="B198" s="20"/>
      <c r="F198" s="272" t="s">
        <v>1230</v>
      </c>
      <c r="G198" s="228"/>
      <c r="H198" s="228"/>
      <c r="I198" s="228"/>
      <c r="J198" s="228"/>
      <c r="K198" s="228"/>
      <c r="L198" s="228"/>
      <c r="M198" s="228"/>
      <c r="N198" s="228"/>
      <c r="O198" s="228"/>
      <c r="P198" s="228"/>
      <c r="Q198" s="228"/>
      <c r="R198" s="228"/>
      <c r="S198" s="20"/>
      <c r="T198" s="44"/>
      <c r="AA198" s="45"/>
      <c r="AT198" s="6" t="s">
        <v>139</v>
      </c>
      <c r="AU198" s="6" t="s">
        <v>17</v>
      </c>
    </row>
    <row r="199" spans="2:63" s="6" customFormat="1" ht="15.75" customHeight="1">
      <c r="B199" s="20"/>
      <c r="C199" s="108" t="s">
        <v>413</v>
      </c>
      <c r="D199" s="108" t="s">
        <v>132</v>
      </c>
      <c r="E199" s="109" t="s">
        <v>1231</v>
      </c>
      <c r="F199" s="269" t="s">
        <v>1232</v>
      </c>
      <c r="G199" s="270"/>
      <c r="H199" s="270"/>
      <c r="I199" s="270"/>
      <c r="J199" s="111" t="s">
        <v>325</v>
      </c>
      <c r="K199" s="112">
        <v>25</v>
      </c>
      <c r="L199" s="271"/>
      <c r="M199" s="270"/>
      <c r="N199" s="299">
        <f>ROUND($L$199*$K$199,2)</f>
        <v>0</v>
      </c>
      <c r="O199" s="300"/>
      <c r="P199" s="300"/>
      <c r="Q199" s="300"/>
      <c r="R199" s="110"/>
      <c r="S199" s="20"/>
      <c r="T199" s="113"/>
      <c r="U199" s="114" t="s">
        <v>36</v>
      </c>
      <c r="X199" s="115">
        <v>0</v>
      </c>
      <c r="Y199" s="115">
        <f>$X$199*$K$199</f>
        <v>0</v>
      </c>
      <c r="Z199" s="115">
        <v>0</v>
      </c>
      <c r="AA199" s="116">
        <f>$Z$199*$K$199</f>
        <v>0</v>
      </c>
      <c r="AR199" s="79" t="s">
        <v>508</v>
      </c>
      <c r="AT199" s="79" t="s">
        <v>132</v>
      </c>
      <c r="AU199" s="79" t="s">
        <v>17</v>
      </c>
      <c r="AY199" s="6" t="s">
        <v>131</v>
      </c>
      <c r="BE199" s="117">
        <f>IF($U$199="základní",$N$199,0)</f>
        <v>0</v>
      </c>
      <c r="BF199" s="117">
        <f>IF($U$199="snížená",$N$199,0)</f>
        <v>0</v>
      </c>
      <c r="BG199" s="117">
        <f>IF($U$199="zákl. přenesená",$N$199,0)</f>
        <v>0</v>
      </c>
      <c r="BH199" s="117">
        <f>IF($U$199="sníž. přenesená",$N$199,0)</f>
        <v>0</v>
      </c>
      <c r="BI199" s="117">
        <f>IF($U$199="nulová",$N$199,0)</f>
        <v>0</v>
      </c>
      <c r="BJ199" s="79" t="s">
        <v>17</v>
      </c>
      <c r="BK199" s="117">
        <f>ROUND($L$199*$K$199,2)</f>
        <v>0</v>
      </c>
    </row>
    <row r="200" spans="2:47" s="6" customFormat="1" ht="16.5" customHeight="1">
      <c r="B200" s="20"/>
      <c r="F200" s="272" t="s">
        <v>1232</v>
      </c>
      <c r="G200" s="228"/>
      <c r="H200" s="228"/>
      <c r="I200" s="228"/>
      <c r="J200" s="228"/>
      <c r="K200" s="228"/>
      <c r="L200" s="228"/>
      <c r="M200" s="228"/>
      <c r="N200" s="228"/>
      <c r="O200" s="228"/>
      <c r="P200" s="228"/>
      <c r="Q200" s="228"/>
      <c r="R200" s="228"/>
      <c r="S200" s="20"/>
      <c r="T200" s="44"/>
      <c r="AA200" s="45"/>
      <c r="AT200" s="6" t="s">
        <v>139</v>
      </c>
      <c r="AU200" s="6" t="s">
        <v>17</v>
      </c>
    </row>
    <row r="201" spans="2:63" s="6" customFormat="1" ht="15.75" customHeight="1">
      <c r="B201" s="20"/>
      <c r="C201" s="108" t="s">
        <v>418</v>
      </c>
      <c r="D201" s="108" t="s">
        <v>132</v>
      </c>
      <c r="E201" s="109" t="s">
        <v>1233</v>
      </c>
      <c r="F201" s="269" t="s">
        <v>1234</v>
      </c>
      <c r="G201" s="270"/>
      <c r="H201" s="270"/>
      <c r="I201" s="270"/>
      <c r="J201" s="111" t="s">
        <v>325</v>
      </c>
      <c r="K201" s="112">
        <v>1</v>
      </c>
      <c r="L201" s="271"/>
      <c r="M201" s="270"/>
      <c r="N201" s="299">
        <f>ROUND($L$201*$K$201,2)</f>
        <v>0</v>
      </c>
      <c r="O201" s="300"/>
      <c r="P201" s="300"/>
      <c r="Q201" s="300"/>
      <c r="R201" s="110"/>
      <c r="S201" s="20"/>
      <c r="T201" s="113"/>
      <c r="U201" s="114" t="s">
        <v>36</v>
      </c>
      <c r="X201" s="115">
        <v>0</v>
      </c>
      <c r="Y201" s="115">
        <f>$X$201*$K$201</f>
        <v>0</v>
      </c>
      <c r="Z201" s="115">
        <v>0</v>
      </c>
      <c r="AA201" s="116">
        <f>$Z$201*$K$201</f>
        <v>0</v>
      </c>
      <c r="AR201" s="79" t="s">
        <v>508</v>
      </c>
      <c r="AT201" s="79" t="s">
        <v>132</v>
      </c>
      <c r="AU201" s="79" t="s">
        <v>17</v>
      </c>
      <c r="AY201" s="6" t="s">
        <v>131</v>
      </c>
      <c r="BE201" s="117">
        <f>IF($U$201="základní",$N$201,0)</f>
        <v>0</v>
      </c>
      <c r="BF201" s="117">
        <f>IF($U$201="snížená",$N$201,0)</f>
        <v>0</v>
      </c>
      <c r="BG201" s="117">
        <f>IF($U$201="zákl. přenesená",$N$201,0)</f>
        <v>0</v>
      </c>
      <c r="BH201" s="117">
        <f>IF($U$201="sníž. přenesená",$N$201,0)</f>
        <v>0</v>
      </c>
      <c r="BI201" s="117">
        <f>IF($U$201="nulová",$N$201,0)</f>
        <v>0</v>
      </c>
      <c r="BJ201" s="79" t="s">
        <v>17</v>
      </c>
      <c r="BK201" s="117">
        <f>ROUND($L$201*$K$201,2)</f>
        <v>0</v>
      </c>
    </row>
    <row r="202" spans="2:47" s="6" customFormat="1" ht="16.5" customHeight="1">
      <c r="B202" s="20"/>
      <c r="F202" s="272" t="s">
        <v>1234</v>
      </c>
      <c r="G202" s="228"/>
      <c r="H202" s="228"/>
      <c r="I202" s="228"/>
      <c r="J202" s="228"/>
      <c r="K202" s="228"/>
      <c r="L202" s="228"/>
      <c r="M202" s="228"/>
      <c r="N202" s="228"/>
      <c r="O202" s="228"/>
      <c r="P202" s="228"/>
      <c r="Q202" s="228"/>
      <c r="R202" s="228"/>
      <c r="S202" s="20"/>
      <c r="T202" s="44"/>
      <c r="AA202" s="45"/>
      <c r="AT202" s="6" t="s">
        <v>139</v>
      </c>
      <c r="AU202" s="6" t="s">
        <v>17</v>
      </c>
    </row>
    <row r="203" spans="2:63" s="6" customFormat="1" ht="15.75" customHeight="1">
      <c r="B203" s="20"/>
      <c r="C203" s="108" t="s">
        <v>422</v>
      </c>
      <c r="D203" s="108" t="s">
        <v>132</v>
      </c>
      <c r="E203" s="109" t="s">
        <v>1235</v>
      </c>
      <c r="F203" s="269" t="s">
        <v>1236</v>
      </c>
      <c r="G203" s="270"/>
      <c r="H203" s="270"/>
      <c r="I203" s="270"/>
      <c r="J203" s="111" t="s">
        <v>325</v>
      </c>
      <c r="K203" s="112">
        <v>1</v>
      </c>
      <c r="L203" s="271"/>
      <c r="M203" s="270"/>
      <c r="N203" s="299">
        <f>ROUND($L$203*$K$203,2)</f>
        <v>0</v>
      </c>
      <c r="O203" s="300"/>
      <c r="P203" s="300"/>
      <c r="Q203" s="300"/>
      <c r="R203" s="110"/>
      <c r="S203" s="20"/>
      <c r="T203" s="113"/>
      <c r="U203" s="114" t="s">
        <v>36</v>
      </c>
      <c r="X203" s="115">
        <v>0</v>
      </c>
      <c r="Y203" s="115">
        <f>$X$203*$K$203</f>
        <v>0</v>
      </c>
      <c r="Z203" s="115">
        <v>0</v>
      </c>
      <c r="AA203" s="116">
        <f>$Z$203*$K$203</f>
        <v>0</v>
      </c>
      <c r="AR203" s="79" t="s">
        <v>508</v>
      </c>
      <c r="AT203" s="79" t="s">
        <v>132</v>
      </c>
      <c r="AU203" s="79" t="s">
        <v>17</v>
      </c>
      <c r="AY203" s="6" t="s">
        <v>131</v>
      </c>
      <c r="BE203" s="117">
        <f>IF($U$203="základní",$N$203,0)</f>
        <v>0</v>
      </c>
      <c r="BF203" s="117">
        <f>IF($U$203="snížená",$N$203,0)</f>
        <v>0</v>
      </c>
      <c r="BG203" s="117">
        <f>IF($U$203="zákl. přenesená",$N$203,0)</f>
        <v>0</v>
      </c>
      <c r="BH203" s="117">
        <f>IF($U$203="sníž. přenesená",$N$203,0)</f>
        <v>0</v>
      </c>
      <c r="BI203" s="117">
        <f>IF($U$203="nulová",$N$203,0)</f>
        <v>0</v>
      </c>
      <c r="BJ203" s="79" t="s">
        <v>17</v>
      </c>
      <c r="BK203" s="117">
        <f>ROUND($L$203*$K$203,2)</f>
        <v>0</v>
      </c>
    </row>
    <row r="204" spans="2:47" s="6" customFormat="1" ht="16.5" customHeight="1">
      <c r="B204" s="20"/>
      <c r="F204" s="272" t="s">
        <v>1236</v>
      </c>
      <c r="G204" s="228"/>
      <c r="H204" s="228"/>
      <c r="I204" s="228"/>
      <c r="J204" s="228"/>
      <c r="K204" s="228"/>
      <c r="L204" s="228"/>
      <c r="M204" s="228"/>
      <c r="N204" s="228"/>
      <c r="O204" s="228"/>
      <c r="P204" s="228"/>
      <c r="Q204" s="228"/>
      <c r="R204" s="228"/>
      <c r="S204" s="20"/>
      <c r="T204" s="44"/>
      <c r="AA204" s="45"/>
      <c r="AT204" s="6" t="s">
        <v>139</v>
      </c>
      <c r="AU204" s="6" t="s">
        <v>17</v>
      </c>
    </row>
    <row r="205" spans="2:63" s="6" customFormat="1" ht="15.75" customHeight="1">
      <c r="B205" s="20"/>
      <c r="C205" s="108" t="s">
        <v>426</v>
      </c>
      <c r="D205" s="108" t="s">
        <v>132</v>
      </c>
      <c r="E205" s="109" t="s">
        <v>1237</v>
      </c>
      <c r="F205" s="269" t="s">
        <v>1238</v>
      </c>
      <c r="G205" s="270"/>
      <c r="H205" s="270"/>
      <c r="I205" s="270"/>
      <c r="J205" s="111" t="s">
        <v>1184</v>
      </c>
      <c r="K205" s="112">
        <v>8</v>
      </c>
      <c r="L205" s="271"/>
      <c r="M205" s="270"/>
      <c r="N205" s="299">
        <f>ROUND($L$205*$K$205,2)</f>
        <v>0</v>
      </c>
      <c r="O205" s="300"/>
      <c r="P205" s="300"/>
      <c r="Q205" s="300"/>
      <c r="R205" s="110"/>
      <c r="S205" s="20"/>
      <c r="T205" s="113"/>
      <c r="U205" s="114" t="s">
        <v>36</v>
      </c>
      <c r="X205" s="115">
        <v>0</v>
      </c>
      <c r="Y205" s="115">
        <f>$X$205*$K$205</f>
        <v>0</v>
      </c>
      <c r="Z205" s="115">
        <v>0</v>
      </c>
      <c r="AA205" s="116">
        <f>$Z$205*$K$205</f>
        <v>0</v>
      </c>
      <c r="AR205" s="79" t="s">
        <v>508</v>
      </c>
      <c r="AT205" s="79" t="s">
        <v>132</v>
      </c>
      <c r="AU205" s="79" t="s">
        <v>17</v>
      </c>
      <c r="AY205" s="6" t="s">
        <v>131</v>
      </c>
      <c r="BE205" s="117">
        <f>IF($U$205="základní",$N$205,0)</f>
        <v>0</v>
      </c>
      <c r="BF205" s="117">
        <f>IF($U$205="snížená",$N$205,0)</f>
        <v>0</v>
      </c>
      <c r="BG205" s="117">
        <f>IF($U$205="zákl. přenesená",$N$205,0)</f>
        <v>0</v>
      </c>
      <c r="BH205" s="117">
        <f>IF($U$205="sníž. přenesená",$N$205,0)</f>
        <v>0</v>
      </c>
      <c r="BI205" s="117">
        <f>IF($U$205="nulová",$N$205,0)</f>
        <v>0</v>
      </c>
      <c r="BJ205" s="79" t="s">
        <v>17</v>
      </c>
      <c r="BK205" s="117">
        <f>ROUND($L$205*$K$205,2)</f>
        <v>0</v>
      </c>
    </row>
    <row r="206" spans="2:47" s="6" customFormat="1" ht="16.5" customHeight="1">
      <c r="B206" s="20"/>
      <c r="F206" s="272" t="s">
        <v>1238</v>
      </c>
      <c r="G206" s="228"/>
      <c r="H206" s="228"/>
      <c r="I206" s="228"/>
      <c r="J206" s="228"/>
      <c r="K206" s="228"/>
      <c r="L206" s="228"/>
      <c r="M206" s="228"/>
      <c r="N206" s="228"/>
      <c r="O206" s="228"/>
      <c r="P206" s="228"/>
      <c r="Q206" s="228"/>
      <c r="R206" s="228"/>
      <c r="S206" s="20"/>
      <c r="T206" s="44"/>
      <c r="AA206" s="45"/>
      <c r="AT206" s="6" t="s">
        <v>139</v>
      </c>
      <c r="AU206" s="6" t="s">
        <v>17</v>
      </c>
    </row>
    <row r="207" spans="2:63" s="6" customFormat="1" ht="15.75" customHeight="1">
      <c r="B207" s="20"/>
      <c r="C207" s="108" t="s">
        <v>430</v>
      </c>
      <c r="D207" s="108" t="s">
        <v>132</v>
      </c>
      <c r="E207" s="109" t="s">
        <v>1239</v>
      </c>
      <c r="F207" s="269" t="s">
        <v>1240</v>
      </c>
      <c r="G207" s="270"/>
      <c r="H207" s="270"/>
      <c r="I207" s="270"/>
      <c r="J207" s="111" t="s">
        <v>1184</v>
      </c>
      <c r="K207" s="112">
        <v>8</v>
      </c>
      <c r="L207" s="271"/>
      <c r="M207" s="270"/>
      <c r="N207" s="299">
        <f>ROUND($L$207*$K$207,2)</f>
        <v>0</v>
      </c>
      <c r="O207" s="300"/>
      <c r="P207" s="300"/>
      <c r="Q207" s="300"/>
      <c r="R207" s="110"/>
      <c r="S207" s="20"/>
      <c r="T207" s="113"/>
      <c r="U207" s="114" t="s">
        <v>36</v>
      </c>
      <c r="X207" s="115">
        <v>0</v>
      </c>
      <c r="Y207" s="115">
        <f>$X$207*$K$207</f>
        <v>0</v>
      </c>
      <c r="Z207" s="115">
        <v>0</v>
      </c>
      <c r="AA207" s="116">
        <f>$Z$207*$K$207</f>
        <v>0</v>
      </c>
      <c r="AR207" s="79" t="s">
        <v>508</v>
      </c>
      <c r="AT207" s="79" t="s">
        <v>132</v>
      </c>
      <c r="AU207" s="79" t="s">
        <v>17</v>
      </c>
      <c r="AY207" s="6" t="s">
        <v>131</v>
      </c>
      <c r="BE207" s="117">
        <f>IF($U$207="základní",$N$207,0)</f>
        <v>0</v>
      </c>
      <c r="BF207" s="117">
        <f>IF($U$207="snížená",$N$207,0)</f>
        <v>0</v>
      </c>
      <c r="BG207" s="117">
        <f>IF($U$207="zákl. přenesená",$N$207,0)</f>
        <v>0</v>
      </c>
      <c r="BH207" s="117">
        <f>IF($U$207="sníž. přenesená",$N$207,0)</f>
        <v>0</v>
      </c>
      <c r="BI207" s="117">
        <f>IF($U$207="nulová",$N$207,0)</f>
        <v>0</v>
      </c>
      <c r="BJ207" s="79" t="s">
        <v>17</v>
      </c>
      <c r="BK207" s="117">
        <f>ROUND($L$207*$K$207,2)</f>
        <v>0</v>
      </c>
    </row>
    <row r="208" spans="2:47" s="6" customFormat="1" ht="16.5" customHeight="1">
      <c r="B208" s="20"/>
      <c r="F208" s="272" t="s">
        <v>1240</v>
      </c>
      <c r="G208" s="228"/>
      <c r="H208" s="228"/>
      <c r="I208" s="228"/>
      <c r="J208" s="228"/>
      <c r="K208" s="228"/>
      <c r="L208" s="228"/>
      <c r="M208" s="228"/>
      <c r="N208" s="228"/>
      <c r="O208" s="228"/>
      <c r="P208" s="228"/>
      <c r="Q208" s="228"/>
      <c r="R208" s="228"/>
      <c r="S208" s="20"/>
      <c r="T208" s="44"/>
      <c r="AA208" s="45"/>
      <c r="AT208" s="6" t="s">
        <v>139</v>
      </c>
      <c r="AU208" s="6" t="s">
        <v>17</v>
      </c>
    </row>
    <row r="209" spans="2:63" s="99" customFormat="1" ht="37.5" customHeight="1">
      <c r="B209" s="100"/>
      <c r="D209" s="101" t="s">
        <v>1115</v>
      </c>
      <c r="N209" s="286">
        <f>$BK$209</f>
        <v>0</v>
      </c>
      <c r="O209" s="281"/>
      <c r="P209" s="281"/>
      <c r="Q209" s="281"/>
      <c r="S209" s="100"/>
      <c r="T209" s="103"/>
      <c r="W209" s="104">
        <f>SUM($W$210:$W$222)</f>
        <v>0</v>
      </c>
      <c r="Y209" s="104">
        <f>SUM($Y$210:$Y$222)</f>
        <v>0</v>
      </c>
      <c r="AA209" s="105">
        <f>SUM($AA$210:$AA$222)</f>
        <v>0</v>
      </c>
      <c r="AR209" s="102" t="s">
        <v>17</v>
      </c>
      <c r="AT209" s="102" t="s">
        <v>65</v>
      </c>
      <c r="AU209" s="102" t="s">
        <v>66</v>
      </c>
      <c r="AY209" s="102" t="s">
        <v>131</v>
      </c>
      <c r="BK209" s="106">
        <f>SUM($BK$210:$BK$222)</f>
        <v>0</v>
      </c>
    </row>
    <row r="210" spans="2:63" s="6" customFormat="1" ht="15.75" customHeight="1">
      <c r="B210" s="20"/>
      <c r="C210" s="108" t="s">
        <v>435</v>
      </c>
      <c r="D210" s="108" t="s">
        <v>132</v>
      </c>
      <c r="E210" s="109" t="s">
        <v>1241</v>
      </c>
      <c r="F210" s="269" t="s">
        <v>1242</v>
      </c>
      <c r="G210" s="270"/>
      <c r="H210" s="270"/>
      <c r="I210" s="270"/>
      <c r="J210" s="111" t="s">
        <v>325</v>
      </c>
      <c r="K210" s="112">
        <v>1</v>
      </c>
      <c r="L210" s="271"/>
      <c r="M210" s="270"/>
      <c r="N210" s="299">
        <f>ROUND($L$210*$K$210,2)</f>
        <v>0</v>
      </c>
      <c r="O210" s="300"/>
      <c r="P210" s="300"/>
      <c r="Q210" s="300"/>
      <c r="R210" s="110"/>
      <c r="S210" s="20"/>
      <c r="T210" s="113"/>
      <c r="U210" s="114" t="s">
        <v>36</v>
      </c>
      <c r="X210" s="115">
        <v>0</v>
      </c>
      <c r="Y210" s="115">
        <f>$X$210*$K$210</f>
        <v>0</v>
      </c>
      <c r="Z210" s="115">
        <v>0</v>
      </c>
      <c r="AA210" s="116">
        <f>$Z$210*$K$210</f>
        <v>0</v>
      </c>
      <c r="AR210" s="79" t="s">
        <v>1243</v>
      </c>
      <c r="AT210" s="79" t="s">
        <v>132</v>
      </c>
      <c r="AU210" s="79" t="s">
        <v>17</v>
      </c>
      <c r="AY210" s="6" t="s">
        <v>131</v>
      </c>
      <c r="BE210" s="117">
        <f>IF($U$210="základní",$N$210,0)</f>
        <v>0</v>
      </c>
      <c r="BF210" s="117">
        <f>IF($U$210="snížená",$N$210,0)</f>
        <v>0</v>
      </c>
      <c r="BG210" s="117">
        <f>IF($U$210="zákl. přenesená",$N$210,0)</f>
        <v>0</v>
      </c>
      <c r="BH210" s="117">
        <f>IF($U$210="sníž. přenesená",$N$210,0)</f>
        <v>0</v>
      </c>
      <c r="BI210" s="117">
        <f>IF($U$210="nulová",$N$210,0)</f>
        <v>0</v>
      </c>
      <c r="BJ210" s="79" t="s">
        <v>17</v>
      </c>
      <c r="BK210" s="117">
        <f>ROUND($L$210*$K$210,2)</f>
        <v>0</v>
      </c>
    </row>
    <row r="211" spans="2:47" s="6" customFormat="1" ht="16.5" customHeight="1">
      <c r="B211" s="20"/>
      <c r="F211" s="272" t="s">
        <v>1242</v>
      </c>
      <c r="G211" s="228"/>
      <c r="H211" s="228"/>
      <c r="I211" s="228"/>
      <c r="J211" s="228"/>
      <c r="K211" s="228"/>
      <c r="L211" s="228"/>
      <c r="M211" s="228"/>
      <c r="N211" s="228"/>
      <c r="O211" s="228"/>
      <c r="P211" s="228"/>
      <c r="Q211" s="228"/>
      <c r="R211" s="228"/>
      <c r="S211" s="20"/>
      <c r="T211" s="44"/>
      <c r="AA211" s="45"/>
      <c r="AT211" s="6" t="s">
        <v>139</v>
      </c>
      <c r="AU211" s="6" t="s">
        <v>17</v>
      </c>
    </row>
    <row r="212" spans="2:63" s="6" customFormat="1" ht="15.75" customHeight="1">
      <c r="B212" s="20"/>
      <c r="C212" s="108" t="s">
        <v>440</v>
      </c>
      <c r="D212" s="108" t="s">
        <v>132</v>
      </c>
      <c r="E212" s="109" t="s">
        <v>1244</v>
      </c>
      <c r="F212" s="269" t="s">
        <v>1245</v>
      </c>
      <c r="G212" s="270"/>
      <c r="H212" s="270"/>
      <c r="I212" s="270"/>
      <c r="J212" s="111" t="s">
        <v>1246</v>
      </c>
      <c r="K212" s="112">
        <v>20</v>
      </c>
      <c r="L212" s="271"/>
      <c r="M212" s="270"/>
      <c r="N212" s="299">
        <f>ROUND($L$212*$K$212,2)</f>
        <v>0</v>
      </c>
      <c r="O212" s="300"/>
      <c r="P212" s="300"/>
      <c r="Q212" s="300"/>
      <c r="R212" s="110"/>
      <c r="S212" s="20"/>
      <c r="T212" s="113"/>
      <c r="U212" s="114" t="s">
        <v>36</v>
      </c>
      <c r="X212" s="115">
        <v>0</v>
      </c>
      <c r="Y212" s="115">
        <f>$X$212*$K$212</f>
        <v>0</v>
      </c>
      <c r="Z212" s="115">
        <v>0</v>
      </c>
      <c r="AA212" s="116">
        <f>$Z$212*$K$212</f>
        <v>0</v>
      </c>
      <c r="AR212" s="79" t="s">
        <v>1243</v>
      </c>
      <c r="AT212" s="79" t="s">
        <v>132</v>
      </c>
      <c r="AU212" s="79" t="s">
        <v>17</v>
      </c>
      <c r="AY212" s="6" t="s">
        <v>131</v>
      </c>
      <c r="BE212" s="117">
        <f>IF($U$212="základní",$N$212,0)</f>
        <v>0</v>
      </c>
      <c r="BF212" s="117">
        <f>IF($U$212="snížená",$N$212,0)</f>
        <v>0</v>
      </c>
      <c r="BG212" s="117">
        <f>IF($U$212="zákl. přenesená",$N$212,0)</f>
        <v>0</v>
      </c>
      <c r="BH212" s="117">
        <f>IF($U$212="sníž. přenesená",$N$212,0)</f>
        <v>0</v>
      </c>
      <c r="BI212" s="117">
        <f>IF($U$212="nulová",$N$212,0)</f>
        <v>0</v>
      </c>
      <c r="BJ212" s="79" t="s">
        <v>17</v>
      </c>
      <c r="BK212" s="117">
        <f>ROUND($L$212*$K$212,2)</f>
        <v>0</v>
      </c>
    </row>
    <row r="213" spans="2:47" s="6" customFormat="1" ht="16.5" customHeight="1">
      <c r="B213" s="20"/>
      <c r="F213" s="272" t="s">
        <v>1245</v>
      </c>
      <c r="G213" s="228"/>
      <c r="H213" s="228"/>
      <c r="I213" s="228"/>
      <c r="J213" s="228"/>
      <c r="K213" s="228"/>
      <c r="L213" s="228"/>
      <c r="M213" s="228"/>
      <c r="N213" s="228"/>
      <c r="O213" s="228"/>
      <c r="P213" s="228"/>
      <c r="Q213" s="228"/>
      <c r="R213" s="228"/>
      <c r="S213" s="20"/>
      <c r="T213" s="44"/>
      <c r="AA213" s="45"/>
      <c r="AT213" s="6" t="s">
        <v>139</v>
      </c>
      <c r="AU213" s="6" t="s">
        <v>17</v>
      </c>
    </row>
    <row r="214" spans="2:63" s="6" customFormat="1" ht="87" customHeight="1">
      <c r="B214" s="20"/>
      <c r="C214" s="108" t="s">
        <v>447</v>
      </c>
      <c r="D214" s="108" t="s">
        <v>132</v>
      </c>
      <c r="E214" s="109" t="s">
        <v>1247</v>
      </c>
      <c r="F214" s="269" t="s">
        <v>1248</v>
      </c>
      <c r="G214" s="270"/>
      <c r="H214" s="270"/>
      <c r="I214" s="270"/>
      <c r="J214" s="111" t="s">
        <v>160</v>
      </c>
      <c r="K214" s="112">
        <v>5</v>
      </c>
      <c r="L214" s="271"/>
      <c r="M214" s="270"/>
      <c r="N214" s="299">
        <f>ROUND($L$214*$K$214,2)</f>
        <v>0</v>
      </c>
      <c r="O214" s="300"/>
      <c r="P214" s="300"/>
      <c r="Q214" s="300"/>
      <c r="R214" s="110"/>
      <c r="S214" s="20"/>
      <c r="T214" s="113"/>
      <c r="U214" s="114" t="s">
        <v>36</v>
      </c>
      <c r="X214" s="115">
        <v>0</v>
      </c>
      <c r="Y214" s="115">
        <f>$X$214*$K$214</f>
        <v>0</v>
      </c>
      <c r="Z214" s="115">
        <v>0</v>
      </c>
      <c r="AA214" s="116">
        <f>$Z$214*$K$214</f>
        <v>0</v>
      </c>
      <c r="AR214" s="79" t="s">
        <v>1243</v>
      </c>
      <c r="AT214" s="79" t="s">
        <v>132</v>
      </c>
      <c r="AU214" s="79" t="s">
        <v>17</v>
      </c>
      <c r="AY214" s="6" t="s">
        <v>131</v>
      </c>
      <c r="BE214" s="117">
        <f>IF($U$214="základní",$N$214,0)</f>
        <v>0</v>
      </c>
      <c r="BF214" s="117">
        <f>IF($U$214="snížená",$N$214,0)</f>
        <v>0</v>
      </c>
      <c r="BG214" s="117">
        <f>IF($U$214="zákl. přenesená",$N$214,0)</f>
        <v>0</v>
      </c>
      <c r="BH214" s="117">
        <f>IF($U$214="sníž. přenesená",$N$214,0)</f>
        <v>0</v>
      </c>
      <c r="BI214" s="117">
        <f>IF($U$214="nulová",$N$214,0)</f>
        <v>0</v>
      </c>
      <c r="BJ214" s="79" t="s">
        <v>17</v>
      </c>
      <c r="BK214" s="117">
        <f>ROUND($L$214*$K$214,2)</f>
        <v>0</v>
      </c>
    </row>
    <row r="215" spans="2:47" s="6" customFormat="1" ht="62.25" customHeight="1">
      <c r="B215" s="20"/>
      <c r="F215" s="272" t="s">
        <v>1249</v>
      </c>
      <c r="G215" s="228"/>
      <c r="H215" s="228"/>
      <c r="I215" s="228"/>
      <c r="J215" s="228"/>
      <c r="K215" s="228"/>
      <c r="L215" s="228"/>
      <c r="M215" s="228"/>
      <c r="N215" s="228"/>
      <c r="O215" s="228"/>
      <c r="P215" s="228"/>
      <c r="Q215" s="228"/>
      <c r="R215" s="228"/>
      <c r="S215" s="20"/>
      <c r="T215" s="44"/>
      <c r="AA215" s="45"/>
      <c r="AT215" s="6" t="s">
        <v>139</v>
      </c>
      <c r="AU215" s="6" t="s">
        <v>17</v>
      </c>
    </row>
    <row r="216" spans="2:47" s="6" customFormat="1" ht="74.25" customHeight="1">
      <c r="B216" s="20"/>
      <c r="F216" s="273" t="s">
        <v>1250</v>
      </c>
      <c r="G216" s="228"/>
      <c r="H216" s="228"/>
      <c r="I216" s="228"/>
      <c r="J216" s="228"/>
      <c r="K216" s="228"/>
      <c r="L216" s="228"/>
      <c r="M216" s="228"/>
      <c r="N216" s="228"/>
      <c r="O216" s="228"/>
      <c r="P216" s="228"/>
      <c r="Q216" s="228"/>
      <c r="R216" s="228"/>
      <c r="S216" s="20"/>
      <c r="T216" s="44"/>
      <c r="AA216" s="45"/>
      <c r="AT216" s="6" t="s">
        <v>141</v>
      </c>
      <c r="AU216" s="6" t="s">
        <v>17</v>
      </c>
    </row>
    <row r="217" spans="2:63" s="6" customFormat="1" ht="27" customHeight="1">
      <c r="B217" s="20"/>
      <c r="C217" s="108" t="s">
        <v>454</v>
      </c>
      <c r="D217" s="108" t="s">
        <v>132</v>
      </c>
      <c r="E217" s="109" t="s">
        <v>1251</v>
      </c>
      <c r="F217" s="269" t="s">
        <v>1252</v>
      </c>
      <c r="G217" s="270"/>
      <c r="H217" s="270"/>
      <c r="I217" s="270"/>
      <c r="J217" s="111" t="s">
        <v>160</v>
      </c>
      <c r="K217" s="112">
        <v>8</v>
      </c>
      <c r="L217" s="271"/>
      <c r="M217" s="270"/>
      <c r="N217" s="299">
        <f>ROUND($L$217*$K$217,2)</f>
        <v>0</v>
      </c>
      <c r="O217" s="300"/>
      <c r="P217" s="300"/>
      <c r="Q217" s="300"/>
      <c r="R217" s="110"/>
      <c r="S217" s="20"/>
      <c r="T217" s="113"/>
      <c r="U217" s="114" t="s">
        <v>36</v>
      </c>
      <c r="X217" s="115">
        <v>0</v>
      </c>
      <c r="Y217" s="115">
        <f>$X$217*$K$217</f>
        <v>0</v>
      </c>
      <c r="Z217" s="115">
        <v>0</v>
      </c>
      <c r="AA217" s="116">
        <f>$Z$217*$K$217</f>
        <v>0</v>
      </c>
      <c r="AR217" s="79" t="s">
        <v>1243</v>
      </c>
      <c r="AT217" s="79" t="s">
        <v>132</v>
      </c>
      <c r="AU217" s="79" t="s">
        <v>17</v>
      </c>
      <c r="AY217" s="6" t="s">
        <v>131</v>
      </c>
      <c r="BE217" s="117">
        <f>IF($U$217="základní",$N$217,0)</f>
        <v>0</v>
      </c>
      <c r="BF217" s="117">
        <f>IF($U$217="snížená",$N$217,0)</f>
        <v>0</v>
      </c>
      <c r="BG217" s="117">
        <f>IF($U$217="zákl. přenesená",$N$217,0)</f>
        <v>0</v>
      </c>
      <c r="BH217" s="117">
        <f>IF($U$217="sníž. přenesená",$N$217,0)</f>
        <v>0</v>
      </c>
      <c r="BI217" s="117">
        <f>IF($U$217="nulová",$N$217,0)</f>
        <v>0</v>
      </c>
      <c r="BJ217" s="79" t="s">
        <v>17</v>
      </c>
      <c r="BK217" s="117">
        <f>ROUND($L$217*$K$217,2)</f>
        <v>0</v>
      </c>
    </row>
    <row r="218" spans="2:47" s="6" customFormat="1" ht="16.5" customHeight="1">
      <c r="B218" s="20"/>
      <c r="F218" s="272" t="s">
        <v>1252</v>
      </c>
      <c r="G218" s="228"/>
      <c r="H218" s="228"/>
      <c r="I218" s="228"/>
      <c r="J218" s="228"/>
      <c r="K218" s="228"/>
      <c r="L218" s="228"/>
      <c r="M218" s="228"/>
      <c r="N218" s="228"/>
      <c r="O218" s="228"/>
      <c r="P218" s="228"/>
      <c r="Q218" s="228"/>
      <c r="R218" s="228"/>
      <c r="S218" s="20"/>
      <c r="T218" s="44"/>
      <c r="AA218" s="45"/>
      <c r="AT218" s="6" t="s">
        <v>139</v>
      </c>
      <c r="AU218" s="6" t="s">
        <v>17</v>
      </c>
    </row>
    <row r="219" spans="2:63" s="6" customFormat="1" ht="15.75" customHeight="1">
      <c r="B219" s="20"/>
      <c r="C219" s="108" t="s">
        <v>459</v>
      </c>
      <c r="D219" s="108" t="s">
        <v>132</v>
      </c>
      <c r="E219" s="109" t="s">
        <v>1253</v>
      </c>
      <c r="F219" s="269" t="s">
        <v>1254</v>
      </c>
      <c r="G219" s="270"/>
      <c r="H219" s="270"/>
      <c r="I219" s="270"/>
      <c r="J219" s="111" t="s">
        <v>528</v>
      </c>
      <c r="K219" s="112">
        <v>1</v>
      </c>
      <c r="L219" s="271"/>
      <c r="M219" s="270"/>
      <c r="N219" s="299">
        <f>ROUND($L$219*$K$219,2)</f>
        <v>0</v>
      </c>
      <c r="O219" s="300"/>
      <c r="P219" s="300"/>
      <c r="Q219" s="300"/>
      <c r="R219" s="110"/>
      <c r="S219" s="20"/>
      <c r="T219" s="113"/>
      <c r="U219" s="114" t="s">
        <v>36</v>
      </c>
      <c r="X219" s="115">
        <v>0</v>
      </c>
      <c r="Y219" s="115">
        <f>$X$219*$K$219</f>
        <v>0</v>
      </c>
      <c r="Z219" s="115">
        <v>0</v>
      </c>
      <c r="AA219" s="116">
        <f>$Z$219*$K$219</f>
        <v>0</v>
      </c>
      <c r="AR219" s="79" t="s">
        <v>1243</v>
      </c>
      <c r="AT219" s="79" t="s">
        <v>132</v>
      </c>
      <c r="AU219" s="79" t="s">
        <v>17</v>
      </c>
      <c r="AY219" s="6" t="s">
        <v>131</v>
      </c>
      <c r="BE219" s="117">
        <f>IF($U$219="základní",$N$219,0)</f>
        <v>0</v>
      </c>
      <c r="BF219" s="117">
        <f>IF($U$219="snížená",$N$219,0)</f>
        <v>0</v>
      </c>
      <c r="BG219" s="117">
        <f>IF($U$219="zákl. přenesená",$N$219,0)</f>
        <v>0</v>
      </c>
      <c r="BH219" s="117">
        <f>IF($U$219="sníž. přenesená",$N$219,0)</f>
        <v>0</v>
      </c>
      <c r="BI219" s="117">
        <f>IF($U$219="nulová",$N$219,0)</f>
        <v>0</v>
      </c>
      <c r="BJ219" s="79" t="s">
        <v>17</v>
      </c>
      <c r="BK219" s="117">
        <f>ROUND($L$219*$K$219,2)</f>
        <v>0</v>
      </c>
    </row>
    <row r="220" spans="2:47" s="6" customFormat="1" ht="16.5" customHeight="1">
      <c r="B220" s="20"/>
      <c r="F220" s="272" t="s">
        <v>1254</v>
      </c>
      <c r="G220" s="228"/>
      <c r="H220" s="228"/>
      <c r="I220" s="228"/>
      <c r="J220" s="228"/>
      <c r="K220" s="228"/>
      <c r="L220" s="228"/>
      <c r="M220" s="228"/>
      <c r="N220" s="228"/>
      <c r="O220" s="228"/>
      <c r="P220" s="228"/>
      <c r="Q220" s="228"/>
      <c r="R220" s="228"/>
      <c r="S220" s="20"/>
      <c r="T220" s="44"/>
      <c r="AA220" s="45"/>
      <c r="AT220" s="6" t="s">
        <v>139</v>
      </c>
      <c r="AU220" s="6" t="s">
        <v>17</v>
      </c>
    </row>
    <row r="221" spans="2:63" s="6" customFormat="1" ht="15.75" customHeight="1">
      <c r="B221" s="20"/>
      <c r="C221" s="108" t="s">
        <v>464</v>
      </c>
      <c r="D221" s="108" t="s">
        <v>132</v>
      </c>
      <c r="E221" s="109" t="s">
        <v>1255</v>
      </c>
      <c r="F221" s="269" t="s">
        <v>1256</v>
      </c>
      <c r="G221" s="270"/>
      <c r="H221" s="270"/>
      <c r="I221" s="270"/>
      <c r="J221" s="111" t="s">
        <v>494</v>
      </c>
      <c r="K221" s="112">
        <v>1</v>
      </c>
      <c r="L221" s="271"/>
      <c r="M221" s="270"/>
      <c r="N221" s="299">
        <f>ROUND($L$221*$K$221,2)</f>
        <v>0</v>
      </c>
      <c r="O221" s="300"/>
      <c r="P221" s="300"/>
      <c r="Q221" s="300"/>
      <c r="R221" s="110"/>
      <c r="S221" s="20"/>
      <c r="T221" s="113"/>
      <c r="U221" s="114" t="s">
        <v>36</v>
      </c>
      <c r="X221" s="115">
        <v>0</v>
      </c>
      <c r="Y221" s="115">
        <f>$X$221*$K$221</f>
        <v>0</v>
      </c>
      <c r="Z221" s="115">
        <v>0</v>
      </c>
      <c r="AA221" s="116">
        <f>$Z$221*$K$221</f>
        <v>0</v>
      </c>
      <c r="AR221" s="79" t="s">
        <v>1243</v>
      </c>
      <c r="AT221" s="79" t="s">
        <v>132</v>
      </c>
      <c r="AU221" s="79" t="s">
        <v>17</v>
      </c>
      <c r="AY221" s="6" t="s">
        <v>131</v>
      </c>
      <c r="BE221" s="117">
        <f>IF($U$221="základní",$N$221,0)</f>
        <v>0</v>
      </c>
      <c r="BF221" s="117">
        <f>IF($U$221="snížená",$N$221,0)</f>
        <v>0</v>
      </c>
      <c r="BG221" s="117">
        <f>IF($U$221="zákl. přenesená",$N$221,0)</f>
        <v>0</v>
      </c>
      <c r="BH221" s="117">
        <f>IF($U$221="sníž. přenesená",$N$221,0)</f>
        <v>0</v>
      </c>
      <c r="BI221" s="117">
        <f>IF($U$221="nulová",$N$221,0)</f>
        <v>0</v>
      </c>
      <c r="BJ221" s="79" t="s">
        <v>17</v>
      </c>
      <c r="BK221" s="117">
        <f>ROUND($L$221*$K$221,2)</f>
        <v>0</v>
      </c>
    </row>
    <row r="222" spans="2:47" s="6" customFormat="1" ht="16.5" customHeight="1">
      <c r="B222" s="20"/>
      <c r="F222" s="272" t="s">
        <v>1256</v>
      </c>
      <c r="G222" s="228"/>
      <c r="H222" s="228"/>
      <c r="I222" s="228"/>
      <c r="J222" s="228"/>
      <c r="K222" s="228"/>
      <c r="L222" s="228"/>
      <c r="M222" s="228"/>
      <c r="N222" s="228"/>
      <c r="O222" s="228"/>
      <c r="P222" s="228"/>
      <c r="Q222" s="228"/>
      <c r="R222" s="228"/>
      <c r="S222" s="20"/>
      <c r="T222" s="140"/>
      <c r="U222" s="141"/>
      <c r="V222" s="141"/>
      <c r="W222" s="141"/>
      <c r="X222" s="141"/>
      <c r="Y222" s="141"/>
      <c r="Z222" s="141"/>
      <c r="AA222" s="142"/>
      <c r="AT222" s="6" t="s">
        <v>139</v>
      </c>
      <c r="AU222" s="6" t="s">
        <v>17</v>
      </c>
    </row>
    <row r="223" spans="2:19" s="6" customFormat="1" ht="7.5" customHeight="1">
      <c r="B223" s="34"/>
      <c r="C223" s="35"/>
      <c r="D223" s="35"/>
      <c r="E223" s="35"/>
      <c r="F223" s="35"/>
      <c r="G223" s="35"/>
      <c r="H223" s="35"/>
      <c r="I223" s="35"/>
      <c r="J223" s="35"/>
      <c r="K223" s="35"/>
      <c r="L223" s="35"/>
      <c r="M223" s="35"/>
      <c r="N223" s="35"/>
      <c r="O223" s="35"/>
      <c r="P223" s="35"/>
      <c r="Q223" s="35"/>
      <c r="R223" s="35"/>
      <c r="S223" s="20"/>
    </row>
    <row r="927" s="2" customFormat="1" ht="14.25" customHeight="1"/>
  </sheetData>
  <sheetProtection/>
  <mergeCells count="306">
    <mergeCell ref="H1:K1"/>
    <mergeCell ref="S2:AC2"/>
    <mergeCell ref="F222:R222"/>
    <mergeCell ref="N76:Q76"/>
    <mergeCell ref="N77:Q77"/>
    <mergeCell ref="N78:Q78"/>
    <mergeCell ref="N156:Q156"/>
    <mergeCell ref="N209:Q209"/>
    <mergeCell ref="F219:I219"/>
    <mergeCell ref="L219:M219"/>
    <mergeCell ref="N219:Q219"/>
    <mergeCell ref="F220:R220"/>
    <mergeCell ref="F221:I221"/>
    <mergeCell ref="L221:M221"/>
    <mergeCell ref="N221:Q221"/>
    <mergeCell ref="F215:R215"/>
    <mergeCell ref="F216:R216"/>
    <mergeCell ref="F217:I217"/>
    <mergeCell ref="L217:M217"/>
    <mergeCell ref="N217:Q217"/>
    <mergeCell ref="F218:R218"/>
    <mergeCell ref="F211:R211"/>
    <mergeCell ref="F212:I212"/>
    <mergeCell ref="L212:M212"/>
    <mergeCell ref="N212:Q212"/>
    <mergeCell ref="F213:R213"/>
    <mergeCell ref="F214:I214"/>
    <mergeCell ref="L214:M214"/>
    <mergeCell ref="N214:Q214"/>
    <mergeCell ref="F206:R206"/>
    <mergeCell ref="F207:I207"/>
    <mergeCell ref="L207:M207"/>
    <mergeCell ref="N207:Q207"/>
    <mergeCell ref="F208:R208"/>
    <mergeCell ref="F210:I210"/>
    <mergeCell ref="L210:M210"/>
    <mergeCell ref="N210:Q210"/>
    <mergeCell ref="F202:R202"/>
    <mergeCell ref="F203:I203"/>
    <mergeCell ref="L203:M203"/>
    <mergeCell ref="N203:Q203"/>
    <mergeCell ref="F204:R204"/>
    <mergeCell ref="F205:I205"/>
    <mergeCell ref="L205:M205"/>
    <mergeCell ref="N205:Q205"/>
    <mergeCell ref="F198:R198"/>
    <mergeCell ref="F199:I199"/>
    <mergeCell ref="L199:M199"/>
    <mergeCell ref="N199:Q199"/>
    <mergeCell ref="F200:R200"/>
    <mergeCell ref="F201:I201"/>
    <mergeCell ref="L201:M201"/>
    <mergeCell ref="N201:Q201"/>
    <mergeCell ref="F194:R194"/>
    <mergeCell ref="F195:I195"/>
    <mergeCell ref="L195:M195"/>
    <mergeCell ref="N195:Q195"/>
    <mergeCell ref="F196:R196"/>
    <mergeCell ref="F197:I197"/>
    <mergeCell ref="L197:M197"/>
    <mergeCell ref="N197:Q197"/>
    <mergeCell ref="F190:R190"/>
    <mergeCell ref="F191:I191"/>
    <mergeCell ref="L191:M191"/>
    <mergeCell ref="N191:Q191"/>
    <mergeCell ref="F192:R192"/>
    <mergeCell ref="F193:I193"/>
    <mergeCell ref="L193:M193"/>
    <mergeCell ref="N193:Q193"/>
    <mergeCell ref="F186:R186"/>
    <mergeCell ref="F187:I187"/>
    <mergeCell ref="L187:M187"/>
    <mergeCell ref="N187:Q187"/>
    <mergeCell ref="F188:R188"/>
    <mergeCell ref="F189:I189"/>
    <mergeCell ref="L189:M189"/>
    <mergeCell ref="N189:Q189"/>
    <mergeCell ref="F182:R182"/>
    <mergeCell ref="F183:I183"/>
    <mergeCell ref="L183:M183"/>
    <mergeCell ref="N183:Q183"/>
    <mergeCell ref="F184:R184"/>
    <mergeCell ref="F185:I185"/>
    <mergeCell ref="L185:M185"/>
    <mergeCell ref="N185:Q185"/>
    <mergeCell ref="F178:R178"/>
    <mergeCell ref="F179:I179"/>
    <mergeCell ref="L179:M179"/>
    <mergeCell ref="N179:Q179"/>
    <mergeCell ref="F180:R180"/>
    <mergeCell ref="F181:I181"/>
    <mergeCell ref="L181:M181"/>
    <mergeCell ref="N181:Q181"/>
    <mergeCell ref="F174:R174"/>
    <mergeCell ref="F175:I175"/>
    <mergeCell ref="L175:M175"/>
    <mergeCell ref="N175:Q175"/>
    <mergeCell ref="F176:R176"/>
    <mergeCell ref="F177:I177"/>
    <mergeCell ref="L177:M177"/>
    <mergeCell ref="N177:Q177"/>
    <mergeCell ref="F170:R170"/>
    <mergeCell ref="F171:I171"/>
    <mergeCell ref="L171:M171"/>
    <mergeCell ref="N171:Q171"/>
    <mergeCell ref="F172:R172"/>
    <mergeCell ref="F173:I173"/>
    <mergeCell ref="L173:M173"/>
    <mergeCell ref="N173:Q173"/>
    <mergeCell ref="F166:R166"/>
    <mergeCell ref="F167:I167"/>
    <mergeCell ref="L167:M167"/>
    <mergeCell ref="N167:Q167"/>
    <mergeCell ref="F168:R168"/>
    <mergeCell ref="F169:I169"/>
    <mergeCell ref="L169:M169"/>
    <mergeCell ref="N169:Q169"/>
    <mergeCell ref="F162:R162"/>
    <mergeCell ref="F163:I163"/>
    <mergeCell ref="L163:M163"/>
    <mergeCell ref="N163:Q163"/>
    <mergeCell ref="F164:R164"/>
    <mergeCell ref="F165:I165"/>
    <mergeCell ref="L165:M165"/>
    <mergeCell ref="N165:Q165"/>
    <mergeCell ref="F158:R158"/>
    <mergeCell ref="F159:I159"/>
    <mergeCell ref="L159:M159"/>
    <mergeCell ref="N159:Q159"/>
    <mergeCell ref="F160:R160"/>
    <mergeCell ref="F161:I161"/>
    <mergeCell ref="L161:M161"/>
    <mergeCell ref="N161:Q161"/>
    <mergeCell ref="F153:R153"/>
    <mergeCell ref="F154:I154"/>
    <mergeCell ref="L154:M154"/>
    <mergeCell ref="N154:Q154"/>
    <mergeCell ref="F155:R155"/>
    <mergeCell ref="F157:I157"/>
    <mergeCell ref="L157:M157"/>
    <mergeCell ref="N157:Q157"/>
    <mergeCell ref="F150:I150"/>
    <mergeCell ref="L150:M150"/>
    <mergeCell ref="N150:Q150"/>
    <mergeCell ref="F151:R151"/>
    <mergeCell ref="F152:I152"/>
    <mergeCell ref="L152:M152"/>
    <mergeCell ref="N152:Q152"/>
    <mergeCell ref="F146:R146"/>
    <mergeCell ref="F147:R147"/>
    <mergeCell ref="F148:I148"/>
    <mergeCell ref="L148:M148"/>
    <mergeCell ref="N148:Q148"/>
    <mergeCell ref="F149:R149"/>
    <mergeCell ref="F143:I143"/>
    <mergeCell ref="L143:M143"/>
    <mergeCell ref="N143:Q143"/>
    <mergeCell ref="F144:R144"/>
    <mergeCell ref="F145:I145"/>
    <mergeCell ref="L145:M145"/>
    <mergeCell ref="N145:Q145"/>
    <mergeCell ref="F139:R139"/>
    <mergeCell ref="F140:I140"/>
    <mergeCell ref="F141:I141"/>
    <mergeCell ref="L141:M141"/>
    <mergeCell ref="N141:Q141"/>
    <mergeCell ref="F142:R142"/>
    <mergeCell ref="F135:R135"/>
    <mergeCell ref="F136:I136"/>
    <mergeCell ref="F137:I137"/>
    <mergeCell ref="F138:I138"/>
    <mergeCell ref="L138:M138"/>
    <mergeCell ref="N138:Q138"/>
    <mergeCell ref="F131:R131"/>
    <mergeCell ref="F132:I132"/>
    <mergeCell ref="F133:I133"/>
    <mergeCell ref="F134:I134"/>
    <mergeCell ref="L134:M134"/>
    <mergeCell ref="N134:Q134"/>
    <mergeCell ref="F127:R127"/>
    <mergeCell ref="F128:I128"/>
    <mergeCell ref="F129:I129"/>
    <mergeCell ref="F130:I130"/>
    <mergeCell ref="L130:M130"/>
    <mergeCell ref="N130:Q130"/>
    <mergeCell ref="F123:R123"/>
    <mergeCell ref="F124:I124"/>
    <mergeCell ref="F125:I125"/>
    <mergeCell ref="F126:I126"/>
    <mergeCell ref="L126:M126"/>
    <mergeCell ref="N126:Q126"/>
    <mergeCell ref="L118:M118"/>
    <mergeCell ref="N118:Q118"/>
    <mergeCell ref="F119:R119"/>
    <mergeCell ref="F120:I120"/>
    <mergeCell ref="F121:I121"/>
    <mergeCell ref="F122:I122"/>
    <mergeCell ref="L122:M122"/>
    <mergeCell ref="N122:Q122"/>
    <mergeCell ref="F113:I113"/>
    <mergeCell ref="F114:I114"/>
    <mergeCell ref="F115:I115"/>
    <mergeCell ref="F116:I116"/>
    <mergeCell ref="F117:I117"/>
    <mergeCell ref="F118:I118"/>
    <mergeCell ref="F109:R109"/>
    <mergeCell ref="F110:I110"/>
    <mergeCell ref="F111:I111"/>
    <mergeCell ref="L111:M111"/>
    <mergeCell ref="N111:Q111"/>
    <mergeCell ref="F112:R112"/>
    <mergeCell ref="F104:R104"/>
    <mergeCell ref="F105:I105"/>
    <mergeCell ref="F106:I106"/>
    <mergeCell ref="F107:I107"/>
    <mergeCell ref="F108:I108"/>
    <mergeCell ref="L108:M108"/>
    <mergeCell ref="N108:Q108"/>
    <mergeCell ref="F100:I100"/>
    <mergeCell ref="F101:I101"/>
    <mergeCell ref="L101:M101"/>
    <mergeCell ref="N101:Q101"/>
    <mergeCell ref="F102:R102"/>
    <mergeCell ref="F103:I103"/>
    <mergeCell ref="L103:M103"/>
    <mergeCell ref="N103:Q103"/>
    <mergeCell ref="F96:I96"/>
    <mergeCell ref="F97:I97"/>
    <mergeCell ref="F98:I98"/>
    <mergeCell ref="L98:M98"/>
    <mergeCell ref="N98:Q98"/>
    <mergeCell ref="F99:R99"/>
    <mergeCell ref="F92:I92"/>
    <mergeCell ref="F93:I93"/>
    <mergeCell ref="L93:M93"/>
    <mergeCell ref="N93:Q93"/>
    <mergeCell ref="F94:R94"/>
    <mergeCell ref="F95:I95"/>
    <mergeCell ref="F88:R88"/>
    <mergeCell ref="F89:I89"/>
    <mergeCell ref="L89:M89"/>
    <mergeCell ref="N89:Q89"/>
    <mergeCell ref="F90:R90"/>
    <mergeCell ref="F91:I91"/>
    <mergeCell ref="F84:R84"/>
    <mergeCell ref="F85:R85"/>
    <mergeCell ref="F86:I86"/>
    <mergeCell ref="F87:I87"/>
    <mergeCell ref="L87:M87"/>
    <mergeCell ref="N87:Q87"/>
    <mergeCell ref="F80:R80"/>
    <mergeCell ref="F81:R81"/>
    <mergeCell ref="F82:I82"/>
    <mergeCell ref="F83:I83"/>
    <mergeCell ref="L83:M83"/>
    <mergeCell ref="N83:Q83"/>
    <mergeCell ref="M70:P70"/>
    <mergeCell ref="M72:Q72"/>
    <mergeCell ref="F75:I75"/>
    <mergeCell ref="L75:M75"/>
    <mergeCell ref="N75:Q75"/>
    <mergeCell ref="F79:I79"/>
    <mergeCell ref="L79:M79"/>
    <mergeCell ref="N79:Q79"/>
    <mergeCell ref="N56:Q56"/>
    <mergeCell ref="N57:Q57"/>
    <mergeCell ref="C64:R64"/>
    <mergeCell ref="F66:Q66"/>
    <mergeCell ref="F67:Q67"/>
    <mergeCell ref="F68:Q68"/>
    <mergeCell ref="M48:Q48"/>
    <mergeCell ref="C51:G51"/>
    <mergeCell ref="N51:Q51"/>
    <mergeCell ref="N53:Q53"/>
    <mergeCell ref="N54:Q54"/>
    <mergeCell ref="N55:Q55"/>
    <mergeCell ref="L34:P34"/>
    <mergeCell ref="C40:R40"/>
    <mergeCell ref="F42:Q42"/>
    <mergeCell ref="F43:Q43"/>
    <mergeCell ref="F44:Q44"/>
    <mergeCell ref="M46:P46"/>
    <mergeCell ref="H30:J30"/>
    <mergeCell ref="M30:P30"/>
    <mergeCell ref="H31:J31"/>
    <mergeCell ref="M31:P31"/>
    <mergeCell ref="H32:J32"/>
    <mergeCell ref="M32:P32"/>
    <mergeCell ref="E23:P23"/>
    <mergeCell ref="M26:P26"/>
    <mergeCell ref="H28:J28"/>
    <mergeCell ref="M28:P28"/>
    <mergeCell ref="H29:J29"/>
    <mergeCell ref="M29:P29"/>
    <mergeCell ref="O13:P13"/>
    <mergeCell ref="O14:P14"/>
    <mergeCell ref="O16:P16"/>
    <mergeCell ref="O17:P17"/>
    <mergeCell ref="O19:P19"/>
    <mergeCell ref="O20:P20"/>
    <mergeCell ref="C2:R2"/>
    <mergeCell ref="C4:R4"/>
    <mergeCell ref="F6:Q6"/>
    <mergeCell ref="F7:Q7"/>
    <mergeCell ref="F8:Q8"/>
    <mergeCell ref="O11:P11"/>
  </mergeCells>
  <hyperlinks>
    <hyperlink ref="F1:G1" location="C2" tooltip="Krycí list soupisu" display="1) Krycí list soupisu"/>
    <hyperlink ref="H1:K1" location="C51" tooltip="Rekapitulace" display="2) Rekapitulace"/>
    <hyperlink ref="L1:M1" location="C75"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V133"/>
  <sheetViews>
    <sheetView showGridLines="0" zoomScalePageLayoutView="0" workbookViewId="0" topLeftCell="A1">
      <pane ySplit="1" topLeftCell="A85" activePane="bottomLeft" state="frozen"/>
      <selection pane="topLeft" activeCell="A1" sqref="A1"/>
      <selection pane="bottomLeft" activeCell="F81" sqref="F81:R8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66"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50.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3" width="10.5" style="2" hidden="1" customWidth="1"/>
    <col min="64" max="16384" width="10.5" style="1" customWidth="1"/>
  </cols>
  <sheetData>
    <row r="1" spans="1:256" s="3" customFormat="1" ht="22.5" customHeight="1">
      <c r="A1" s="149"/>
      <c r="B1" s="146"/>
      <c r="C1" s="146"/>
      <c r="D1" s="147" t="s">
        <v>1</v>
      </c>
      <c r="E1" s="146"/>
      <c r="F1" s="148" t="s">
        <v>1329</v>
      </c>
      <c r="G1" s="148"/>
      <c r="H1" s="287" t="s">
        <v>1330</v>
      </c>
      <c r="I1" s="287"/>
      <c r="J1" s="287"/>
      <c r="K1" s="287"/>
      <c r="L1" s="148" t="s">
        <v>1331</v>
      </c>
      <c r="M1" s="148"/>
      <c r="N1" s="146"/>
      <c r="O1" s="147" t="s">
        <v>87</v>
      </c>
      <c r="P1" s="146"/>
      <c r="Q1" s="146"/>
      <c r="R1" s="146"/>
      <c r="S1" s="148" t="s">
        <v>1332</v>
      </c>
      <c r="T1" s="148"/>
      <c r="U1" s="149"/>
      <c r="V1" s="149"/>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23" t="s">
        <v>4</v>
      </c>
      <c r="D2" s="224"/>
      <c r="E2" s="224"/>
      <c r="F2" s="224"/>
      <c r="G2" s="224"/>
      <c r="H2" s="224"/>
      <c r="I2" s="224"/>
      <c r="J2" s="224"/>
      <c r="K2" s="224"/>
      <c r="L2" s="224"/>
      <c r="M2" s="224"/>
      <c r="N2" s="224"/>
      <c r="O2" s="224"/>
      <c r="P2" s="224"/>
      <c r="Q2" s="224"/>
      <c r="R2" s="224"/>
      <c r="S2" s="255" t="s">
        <v>5</v>
      </c>
      <c r="T2" s="224"/>
      <c r="U2" s="224"/>
      <c r="V2" s="224"/>
      <c r="W2" s="224"/>
      <c r="X2" s="224"/>
      <c r="Y2" s="224"/>
      <c r="Z2" s="224"/>
      <c r="AA2" s="224"/>
      <c r="AB2" s="224"/>
      <c r="AC2" s="224"/>
      <c r="AT2" s="2" t="s">
        <v>86</v>
      </c>
    </row>
    <row r="3" spans="2:46" s="2" customFormat="1" ht="7.5" customHeight="1">
      <c r="B3" s="7"/>
      <c r="C3" s="8"/>
      <c r="D3" s="8"/>
      <c r="E3" s="8"/>
      <c r="F3" s="8"/>
      <c r="G3" s="8"/>
      <c r="H3" s="8"/>
      <c r="I3" s="8"/>
      <c r="J3" s="8"/>
      <c r="K3" s="8"/>
      <c r="L3" s="8"/>
      <c r="M3" s="8"/>
      <c r="N3" s="8"/>
      <c r="O3" s="8"/>
      <c r="P3" s="8"/>
      <c r="Q3" s="8"/>
      <c r="R3" s="9"/>
      <c r="AT3" s="2" t="s">
        <v>75</v>
      </c>
    </row>
    <row r="4" spans="2:46" s="2" customFormat="1" ht="37.5" customHeight="1">
      <c r="B4" s="10"/>
      <c r="C4" s="225" t="s">
        <v>88</v>
      </c>
      <c r="D4" s="224"/>
      <c r="E4" s="224"/>
      <c r="F4" s="224"/>
      <c r="G4" s="224"/>
      <c r="H4" s="224"/>
      <c r="I4" s="224"/>
      <c r="J4" s="224"/>
      <c r="K4" s="224"/>
      <c r="L4" s="224"/>
      <c r="M4" s="224"/>
      <c r="N4" s="224"/>
      <c r="O4" s="224"/>
      <c r="P4" s="224"/>
      <c r="Q4" s="224"/>
      <c r="R4" s="226"/>
      <c r="T4" s="12" t="s">
        <v>10</v>
      </c>
      <c r="AT4" s="2" t="s">
        <v>3</v>
      </c>
    </row>
    <row r="5" spans="2:18" s="2" customFormat="1" ht="7.5" customHeight="1">
      <c r="B5" s="10"/>
      <c r="R5" s="11"/>
    </row>
    <row r="6" spans="2:18" s="2" customFormat="1" ht="15.75" customHeight="1">
      <c r="B6" s="10"/>
      <c r="D6" s="15" t="s">
        <v>14</v>
      </c>
      <c r="F6" s="258" t="str">
        <f>'Rekapitulace stavby'!$K$6</f>
        <v>2021-21-14-DPS - SNÍŽENÍ ENERGETICKÉ NÁROČNOSTI BUDOVY HOTELU SKALSKÝ DVŮR</v>
      </c>
      <c r="G6" s="224"/>
      <c r="H6" s="224"/>
      <c r="I6" s="224"/>
      <c r="J6" s="224"/>
      <c r="K6" s="224"/>
      <c r="L6" s="224"/>
      <c r="M6" s="224"/>
      <c r="N6" s="224"/>
      <c r="O6" s="224"/>
      <c r="P6" s="224"/>
      <c r="Q6" s="224"/>
      <c r="R6" s="11"/>
    </row>
    <row r="7" spans="2:18" s="6" customFormat="1" ht="18.75" customHeight="1">
      <c r="B7" s="20"/>
      <c r="D7" s="14" t="s">
        <v>89</v>
      </c>
      <c r="F7" s="230" t="s">
        <v>1257</v>
      </c>
      <c r="G7" s="228"/>
      <c r="H7" s="228"/>
      <c r="I7" s="228"/>
      <c r="J7" s="228"/>
      <c r="K7" s="228"/>
      <c r="L7" s="228"/>
      <c r="M7" s="228"/>
      <c r="N7" s="228"/>
      <c r="O7" s="228"/>
      <c r="P7" s="228"/>
      <c r="Q7" s="228"/>
      <c r="R7" s="23"/>
    </row>
    <row r="8" spans="2:18" s="6" customFormat="1" ht="14.25" customHeight="1">
      <c r="B8" s="20"/>
      <c r="R8" s="23"/>
    </row>
    <row r="9" spans="2:18" s="6" customFormat="1" ht="15" customHeight="1">
      <c r="B9" s="20"/>
      <c r="D9" s="15" t="s">
        <v>93</v>
      </c>
      <c r="F9" s="16"/>
      <c r="R9" s="23"/>
    </row>
    <row r="10" spans="2:18" s="6" customFormat="1" ht="15" customHeight="1">
      <c r="B10" s="20"/>
      <c r="D10" s="15" t="s">
        <v>18</v>
      </c>
      <c r="F10" s="16" t="s">
        <v>19</v>
      </c>
      <c r="M10" s="15" t="s">
        <v>20</v>
      </c>
      <c r="O10" s="259" t="str">
        <f>'Rekapitulace stavby'!$AN$8</f>
        <v>16.03.2022</v>
      </c>
      <c r="P10" s="228"/>
      <c r="R10" s="23"/>
    </row>
    <row r="11" spans="2:18" s="6" customFormat="1" ht="7.5" customHeight="1">
      <c r="B11" s="20"/>
      <c r="R11" s="23"/>
    </row>
    <row r="12" spans="2:18" s="6" customFormat="1" ht="15" customHeight="1">
      <c r="B12" s="20"/>
      <c r="D12" s="15" t="s">
        <v>24</v>
      </c>
      <c r="M12" s="15" t="s">
        <v>25</v>
      </c>
      <c r="O12" s="248"/>
      <c r="P12" s="228"/>
      <c r="R12" s="23"/>
    </row>
    <row r="13" spans="2:18" s="6" customFormat="1" ht="18.75" customHeight="1">
      <c r="B13" s="20"/>
      <c r="E13" s="16" t="s">
        <v>26</v>
      </c>
      <c r="M13" s="15" t="s">
        <v>27</v>
      </c>
      <c r="O13" s="248"/>
      <c r="P13" s="228"/>
      <c r="R13" s="23"/>
    </row>
    <row r="14" spans="2:18" s="6" customFormat="1" ht="7.5" customHeight="1">
      <c r="B14" s="20"/>
      <c r="R14" s="23"/>
    </row>
    <row r="15" spans="2:18" s="6" customFormat="1" ht="15" customHeight="1">
      <c r="B15" s="20"/>
      <c r="D15" s="15" t="s">
        <v>28</v>
      </c>
      <c r="M15" s="15" t="s">
        <v>25</v>
      </c>
      <c r="O15" s="248"/>
      <c r="P15" s="228"/>
      <c r="R15" s="23"/>
    </row>
    <row r="16" spans="2:18" s="6" customFormat="1" ht="18.75" customHeight="1">
      <c r="B16" s="20"/>
      <c r="E16" s="16" t="s">
        <v>94</v>
      </c>
      <c r="M16" s="15" t="s">
        <v>27</v>
      </c>
      <c r="O16" s="248"/>
      <c r="P16" s="228"/>
      <c r="R16" s="23"/>
    </row>
    <row r="17" spans="2:18" s="6" customFormat="1" ht="7.5" customHeight="1">
      <c r="B17" s="20"/>
      <c r="R17" s="23"/>
    </row>
    <row r="18" spans="2:18" s="6" customFormat="1" ht="15" customHeight="1">
      <c r="B18" s="20"/>
      <c r="D18" s="15" t="s">
        <v>30</v>
      </c>
      <c r="M18" s="15" t="s">
        <v>25</v>
      </c>
      <c r="O18" s="248"/>
      <c r="P18" s="228"/>
      <c r="R18" s="23"/>
    </row>
    <row r="19" spans="2:18" s="6" customFormat="1" ht="18.75" customHeight="1">
      <c r="B19" s="20"/>
      <c r="E19" s="16" t="s">
        <v>31</v>
      </c>
      <c r="M19" s="15" t="s">
        <v>27</v>
      </c>
      <c r="O19" s="248"/>
      <c r="P19" s="228"/>
      <c r="R19" s="23"/>
    </row>
    <row r="20" spans="2:18" s="6" customFormat="1" ht="7.5" customHeight="1">
      <c r="B20" s="20"/>
      <c r="R20" s="23"/>
    </row>
    <row r="21" spans="2:18" s="6" customFormat="1" ht="15" customHeight="1">
      <c r="B21" s="20"/>
      <c r="D21" s="15" t="s">
        <v>33</v>
      </c>
      <c r="R21" s="23"/>
    </row>
    <row r="22" spans="2:18" s="79" customFormat="1" ht="15.75" customHeight="1">
      <c r="B22" s="80"/>
      <c r="E22" s="232"/>
      <c r="F22" s="260"/>
      <c r="G22" s="260"/>
      <c r="H22" s="260"/>
      <c r="I22" s="260"/>
      <c r="J22" s="260"/>
      <c r="K22" s="260"/>
      <c r="L22" s="260"/>
      <c r="M22" s="260"/>
      <c r="N22" s="260"/>
      <c r="O22" s="260"/>
      <c r="P22" s="260"/>
      <c r="R22" s="81"/>
    </row>
    <row r="23" spans="2:18" s="6" customFormat="1" ht="7.5" customHeight="1">
      <c r="B23" s="20"/>
      <c r="R23" s="23"/>
    </row>
    <row r="24" spans="2:18" s="6" customFormat="1" ht="7.5" customHeight="1">
      <c r="B24" s="20"/>
      <c r="D24" s="42"/>
      <c r="E24" s="42"/>
      <c r="F24" s="42"/>
      <c r="G24" s="42"/>
      <c r="H24" s="42"/>
      <c r="I24" s="42"/>
      <c r="J24" s="42"/>
      <c r="K24" s="42"/>
      <c r="L24" s="42"/>
      <c r="M24" s="42"/>
      <c r="N24" s="42"/>
      <c r="O24" s="42"/>
      <c r="P24" s="42"/>
      <c r="R24" s="23"/>
    </row>
    <row r="25" spans="2:18" s="6" customFormat="1" ht="26.25" customHeight="1">
      <c r="B25" s="20"/>
      <c r="D25" s="82" t="s">
        <v>34</v>
      </c>
      <c r="M25" s="256">
        <f>ROUNDUP($N$70,2)</f>
        <v>0</v>
      </c>
      <c r="N25" s="228"/>
      <c r="O25" s="228"/>
      <c r="P25" s="228"/>
      <c r="R25" s="23"/>
    </row>
    <row r="26" spans="2:18" s="6" customFormat="1" ht="7.5" customHeight="1">
      <c r="B26" s="20"/>
      <c r="D26" s="42"/>
      <c r="E26" s="42"/>
      <c r="F26" s="42"/>
      <c r="G26" s="42"/>
      <c r="H26" s="42"/>
      <c r="I26" s="42"/>
      <c r="J26" s="42"/>
      <c r="K26" s="42"/>
      <c r="L26" s="42"/>
      <c r="M26" s="42"/>
      <c r="N26" s="42"/>
      <c r="O26" s="42"/>
      <c r="P26" s="42"/>
      <c r="R26" s="23"/>
    </row>
    <row r="27" spans="2:18" s="6" customFormat="1" ht="15" customHeight="1">
      <c r="B27" s="20"/>
      <c r="D27" s="25" t="s">
        <v>35</v>
      </c>
      <c r="E27" s="25" t="s">
        <v>36</v>
      </c>
      <c r="F27" s="26">
        <v>0.21</v>
      </c>
      <c r="G27" s="83" t="s">
        <v>37</v>
      </c>
      <c r="H27" s="261">
        <f>SUM($BE$70:$BE$132)</f>
        <v>0</v>
      </c>
      <c r="I27" s="228"/>
      <c r="J27" s="228"/>
      <c r="M27" s="261">
        <f>SUM($BE$70:$BE$132)*$F$27</f>
        <v>0</v>
      </c>
      <c r="N27" s="228"/>
      <c r="O27" s="228"/>
      <c r="P27" s="228"/>
      <c r="R27" s="23"/>
    </row>
    <row r="28" spans="2:18" s="6" customFormat="1" ht="15" customHeight="1">
      <c r="B28" s="20"/>
      <c r="E28" s="25" t="s">
        <v>38</v>
      </c>
      <c r="F28" s="26">
        <v>0.15</v>
      </c>
      <c r="G28" s="83" t="s">
        <v>37</v>
      </c>
      <c r="H28" s="261">
        <f>SUM($BF$70:$BF$132)</f>
        <v>0</v>
      </c>
      <c r="I28" s="228"/>
      <c r="J28" s="228"/>
      <c r="M28" s="261">
        <f>SUM($BF$70:$BF$132)*$F$28</f>
        <v>0</v>
      </c>
      <c r="N28" s="228"/>
      <c r="O28" s="228"/>
      <c r="P28" s="228"/>
      <c r="R28" s="23"/>
    </row>
    <row r="29" spans="2:18" s="6" customFormat="1" ht="15" customHeight="1" hidden="1">
      <c r="B29" s="20"/>
      <c r="E29" s="25" t="s">
        <v>39</v>
      </c>
      <c r="F29" s="26">
        <v>0.21</v>
      </c>
      <c r="G29" s="83" t="s">
        <v>37</v>
      </c>
      <c r="H29" s="261">
        <f>SUM($BG$70:$BG$132)</f>
        <v>0</v>
      </c>
      <c r="I29" s="228"/>
      <c r="J29" s="228"/>
      <c r="M29" s="261">
        <v>0</v>
      </c>
      <c r="N29" s="228"/>
      <c r="O29" s="228"/>
      <c r="P29" s="228"/>
      <c r="R29" s="23"/>
    </row>
    <row r="30" spans="2:18" s="6" customFormat="1" ht="15" customHeight="1" hidden="1">
      <c r="B30" s="20"/>
      <c r="E30" s="25" t="s">
        <v>40</v>
      </c>
      <c r="F30" s="26">
        <v>0.15</v>
      </c>
      <c r="G30" s="83" t="s">
        <v>37</v>
      </c>
      <c r="H30" s="261">
        <f>SUM($BH$70:$BH$132)</f>
        <v>0</v>
      </c>
      <c r="I30" s="228"/>
      <c r="J30" s="228"/>
      <c r="M30" s="261">
        <v>0</v>
      </c>
      <c r="N30" s="228"/>
      <c r="O30" s="228"/>
      <c r="P30" s="228"/>
      <c r="R30" s="23"/>
    </row>
    <row r="31" spans="2:18" s="6" customFormat="1" ht="15" customHeight="1" hidden="1">
      <c r="B31" s="20"/>
      <c r="E31" s="25" t="s">
        <v>41</v>
      </c>
      <c r="F31" s="26">
        <v>0</v>
      </c>
      <c r="G31" s="83" t="s">
        <v>37</v>
      </c>
      <c r="H31" s="261">
        <f>SUM($BI$70:$BI$132)</f>
        <v>0</v>
      </c>
      <c r="I31" s="228"/>
      <c r="J31" s="228"/>
      <c r="M31" s="261">
        <v>0</v>
      </c>
      <c r="N31" s="228"/>
      <c r="O31" s="228"/>
      <c r="P31" s="228"/>
      <c r="R31" s="23"/>
    </row>
    <row r="32" spans="2:18" s="6" customFormat="1" ht="7.5" customHeight="1">
      <c r="B32" s="20"/>
      <c r="R32" s="23"/>
    </row>
    <row r="33" spans="2:18" s="6" customFormat="1" ht="26.25" customHeight="1">
      <c r="B33" s="20"/>
      <c r="C33" s="29"/>
      <c r="D33" s="30" t="s">
        <v>42</v>
      </c>
      <c r="E33" s="31"/>
      <c r="F33" s="31"/>
      <c r="G33" s="84" t="s">
        <v>43</v>
      </c>
      <c r="H33" s="32" t="s">
        <v>44</v>
      </c>
      <c r="I33" s="31"/>
      <c r="J33" s="31"/>
      <c r="K33" s="31"/>
      <c r="L33" s="246">
        <f>ROUNDUP(SUM($M$25:$M$31),2)</f>
        <v>0</v>
      </c>
      <c r="M33" s="245"/>
      <c r="N33" s="245"/>
      <c r="O33" s="245"/>
      <c r="P33" s="247"/>
      <c r="Q33" s="29"/>
      <c r="R33" s="33"/>
    </row>
    <row r="34" spans="2:18" s="6" customFormat="1" ht="15" customHeight="1">
      <c r="B34" s="34"/>
      <c r="C34" s="35"/>
      <c r="D34" s="35"/>
      <c r="E34" s="35"/>
      <c r="F34" s="35"/>
      <c r="G34" s="35"/>
      <c r="H34" s="35"/>
      <c r="I34" s="35"/>
      <c r="J34" s="35"/>
      <c r="K34" s="35"/>
      <c r="L34" s="35"/>
      <c r="M34" s="35"/>
      <c r="N34" s="35"/>
      <c r="O34" s="35"/>
      <c r="P34" s="35"/>
      <c r="Q34" s="35"/>
      <c r="R34" s="36"/>
    </row>
    <row r="38" spans="2:18" s="6" customFormat="1" ht="7.5" customHeight="1">
      <c r="B38" s="37"/>
      <c r="C38" s="38"/>
      <c r="D38" s="38"/>
      <c r="E38" s="38"/>
      <c r="F38" s="38"/>
      <c r="G38" s="38"/>
      <c r="H38" s="38"/>
      <c r="I38" s="38"/>
      <c r="J38" s="38"/>
      <c r="K38" s="38"/>
      <c r="L38" s="38"/>
      <c r="M38" s="38"/>
      <c r="N38" s="38"/>
      <c r="O38" s="38"/>
      <c r="P38" s="38"/>
      <c r="Q38" s="38"/>
      <c r="R38" s="85"/>
    </row>
    <row r="39" spans="2:18" s="6" customFormat="1" ht="37.5" customHeight="1">
      <c r="B39" s="20"/>
      <c r="C39" s="225" t="s">
        <v>95</v>
      </c>
      <c r="D39" s="228"/>
      <c r="E39" s="228"/>
      <c r="F39" s="228"/>
      <c r="G39" s="228"/>
      <c r="H39" s="228"/>
      <c r="I39" s="228"/>
      <c r="J39" s="228"/>
      <c r="K39" s="228"/>
      <c r="L39" s="228"/>
      <c r="M39" s="228"/>
      <c r="N39" s="228"/>
      <c r="O39" s="228"/>
      <c r="P39" s="228"/>
      <c r="Q39" s="228"/>
      <c r="R39" s="262"/>
    </row>
    <row r="40" spans="2:18" s="6" customFormat="1" ht="7.5" customHeight="1">
      <c r="B40" s="20"/>
      <c r="R40" s="23"/>
    </row>
    <row r="41" spans="2:18" s="6" customFormat="1" ht="15" customHeight="1">
      <c r="B41" s="20"/>
      <c r="C41" s="15" t="s">
        <v>14</v>
      </c>
      <c r="F41" s="258" t="str">
        <f>$F$6</f>
        <v>2021-21-14-DPS - SNÍŽENÍ ENERGETICKÉ NÁROČNOSTI BUDOVY HOTELU SKALSKÝ DVŮR</v>
      </c>
      <c r="G41" s="228"/>
      <c r="H41" s="228"/>
      <c r="I41" s="228"/>
      <c r="J41" s="228"/>
      <c r="K41" s="228"/>
      <c r="L41" s="228"/>
      <c r="M41" s="228"/>
      <c r="N41" s="228"/>
      <c r="O41" s="228"/>
      <c r="P41" s="228"/>
      <c r="Q41" s="228"/>
      <c r="R41" s="23"/>
    </row>
    <row r="42" spans="2:18" s="6" customFormat="1" ht="15" customHeight="1">
      <c r="B42" s="20"/>
      <c r="C42" s="14" t="s">
        <v>89</v>
      </c>
      <c r="F42" s="230" t="str">
        <f>$F$7</f>
        <v>ON, VN - OSTATNÍ + VEDLEJŠÍ NÁKLADY</v>
      </c>
      <c r="G42" s="228"/>
      <c r="H42" s="228"/>
      <c r="I42" s="228"/>
      <c r="J42" s="228"/>
      <c r="K42" s="228"/>
      <c r="L42" s="228"/>
      <c r="M42" s="228"/>
      <c r="N42" s="228"/>
      <c r="O42" s="228"/>
      <c r="P42" s="228"/>
      <c r="Q42" s="228"/>
      <c r="R42" s="23"/>
    </row>
    <row r="43" spans="2:18" s="6" customFormat="1" ht="7.5" customHeight="1">
      <c r="B43" s="20"/>
      <c r="R43" s="23"/>
    </row>
    <row r="44" spans="2:18" s="6" customFormat="1" ht="18.75" customHeight="1">
      <c r="B44" s="20"/>
      <c r="C44" s="15" t="s">
        <v>18</v>
      </c>
      <c r="F44" s="16" t="str">
        <f>$F$10</f>
        <v>Lísek, Bystřice nad Pernštejnem</v>
      </c>
      <c r="K44" s="15" t="s">
        <v>20</v>
      </c>
      <c r="M44" s="259" t="str">
        <f>IF($O$10="","",$O$10)</f>
        <v>16.03.2022</v>
      </c>
      <c r="N44" s="228"/>
      <c r="O44" s="228"/>
      <c r="P44" s="228"/>
      <c r="R44" s="23"/>
    </row>
    <row r="45" spans="2:18" s="6" customFormat="1" ht="7.5" customHeight="1">
      <c r="B45" s="20"/>
      <c r="R45" s="23"/>
    </row>
    <row r="46" spans="2:18" s="6" customFormat="1" ht="15.75" customHeight="1">
      <c r="B46" s="20"/>
      <c r="C46" s="15" t="s">
        <v>24</v>
      </c>
      <c r="F46" s="16" t="str">
        <f>$E$13</f>
        <v>Ministerstvo zemědělství</v>
      </c>
      <c r="K46" s="15" t="s">
        <v>30</v>
      </c>
      <c r="M46" s="248" t="str">
        <f>$E$19</f>
        <v>SANTIS a.s.</v>
      </c>
      <c r="N46" s="228"/>
      <c r="O46" s="228"/>
      <c r="P46" s="228"/>
      <c r="Q46" s="228"/>
      <c r="R46" s="23"/>
    </row>
    <row r="47" spans="2:18" s="6" customFormat="1" ht="15" customHeight="1">
      <c r="B47" s="20"/>
      <c r="C47" s="15" t="s">
        <v>28</v>
      </c>
      <c r="F47" s="16" t="str">
        <f>IF($E$16="","",$E$16)</f>
        <v>Dle výběrového řízení</v>
      </c>
      <c r="R47" s="23"/>
    </row>
    <row r="48" spans="2:18" s="6" customFormat="1" ht="11.25" customHeight="1">
      <c r="B48" s="20"/>
      <c r="R48" s="23"/>
    </row>
    <row r="49" spans="2:18" s="6" customFormat="1" ht="30" customHeight="1">
      <c r="B49" s="20"/>
      <c r="C49" s="263" t="s">
        <v>96</v>
      </c>
      <c r="D49" s="264"/>
      <c r="E49" s="264"/>
      <c r="F49" s="264"/>
      <c r="G49" s="264"/>
      <c r="H49" s="29"/>
      <c r="I49" s="29"/>
      <c r="J49" s="29"/>
      <c r="K49" s="29"/>
      <c r="L49" s="29"/>
      <c r="M49" s="29"/>
      <c r="N49" s="263" t="s">
        <v>97</v>
      </c>
      <c r="O49" s="264"/>
      <c r="P49" s="264"/>
      <c r="Q49" s="264"/>
      <c r="R49" s="33"/>
    </row>
    <row r="50" spans="2:18" s="6" customFormat="1" ht="11.25" customHeight="1">
      <c r="B50" s="20"/>
      <c r="R50" s="23"/>
    </row>
    <row r="51" spans="2:47" s="6" customFormat="1" ht="30" customHeight="1">
      <c r="B51" s="20"/>
      <c r="C51" s="52" t="s">
        <v>98</v>
      </c>
      <c r="N51" s="256">
        <f>ROUNDUP($N$70,2)</f>
        <v>0</v>
      </c>
      <c r="O51" s="228"/>
      <c r="P51" s="228"/>
      <c r="Q51" s="228"/>
      <c r="R51" s="23"/>
      <c r="AU51" s="6" t="s">
        <v>99</v>
      </c>
    </row>
    <row r="52" spans="2:18" s="58" customFormat="1" ht="25.5" customHeight="1">
      <c r="B52" s="86"/>
      <c r="D52" s="87" t="s">
        <v>1258</v>
      </c>
      <c r="N52" s="265">
        <f>ROUNDUP($N$71,2)</f>
        <v>0</v>
      </c>
      <c r="O52" s="266"/>
      <c r="P52" s="266"/>
      <c r="Q52" s="266"/>
      <c r="R52" s="88"/>
    </row>
    <row r="53" spans="2:18" s="6" customFormat="1" ht="22.5" customHeight="1">
      <c r="B53" s="20"/>
      <c r="R53" s="23"/>
    </row>
    <row r="54" spans="2:18" s="6" customFormat="1" ht="7.5" customHeight="1">
      <c r="B54" s="34"/>
      <c r="C54" s="35"/>
      <c r="D54" s="35"/>
      <c r="E54" s="35"/>
      <c r="F54" s="35"/>
      <c r="G54" s="35"/>
      <c r="H54" s="35"/>
      <c r="I54" s="35"/>
      <c r="J54" s="35"/>
      <c r="K54" s="35"/>
      <c r="L54" s="35"/>
      <c r="M54" s="35"/>
      <c r="N54" s="35"/>
      <c r="O54" s="35"/>
      <c r="P54" s="35"/>
      <c r="Q54" s="35"/>
      <c r="R54" s="36"/>
    </row>
    <row r="58" spans="2:19" s="6" customFormat="1" ht="7.5" customHeight="1">
      <c r="B58" s="37"/>
      <c r="C58" s="38"/>
      <c r="D58" s="38"/>
      <c r="E58" s="38"/>
      <c r="F58" s="38"/>
      <c r="G58" s="38"/>
      <c r="H58" s="38"/>
      <c r="I58" s="38"/>
      <c r="J58" s="38"/>
      <c r="K58" s="38"/>
      <c r="L58" s="38"/>
      <c r="M58" s="38"/>
      <c r="N58" s="38"/>
      <c r="O58" s="38"/>
      <c r="P58" s="38"/>
      <c r="Q58" s="38"/>
      <c r="R58" s="38"/>
      <c r="S58" s="20"/>
    </row>
    <row r="59" spans="2:19" s="6" customFormat="1" ht="37.5" customHeight="1">
      <c r="B59" s="20"/>
      <c r="C59" s="225" t="s">
        <v>116</v>
      </c>
      <c r="D59" s="228"/>
      <c r="E59" s="228"/>
      <c r="F59" s="228"/>
      <c r="G59" s="228"/>
      <c r="H59" s="228"/>
      <c r="I59" s="228"/>
      <c r="J59" s="228"/>
      <c r="K59" s="228"/>
      <c r="L59" s="228"/>
      <c r="M59" s="228"/>
      <c r="N59" s="228"/>
      <c r="O59" s="228"/>
      <c r="P59" s="228"/>
      <c r="Q59" s="228"/>
      <c r="R59" s="228"/>
      <c r="S59" s="20"/>
    </row>
    <row r="60" spans="2:19" s="6" customFormat="1" ht="7.5" customHeight="1">
      <c r="B60" s="20"/>
      <c r="S60" s="20"/>
    </row>
    <row r="61" spans="2:19" s="6" customFormat="1" ht="15" customHeight="1">
      <c r="B61" s="20"/>
      <c r="C61" s="15" t="s">
        <v>14</v>
      </c>
      <c r="F61" s="258" t="str">
        <f>$F$6</f>
        <v>2021-21-14-DPS - SNÍŽENÍ ENERGETICKÉ NÁROČNOSTI BUDOVY HOTELU SKALSKÝ DVŮR</v>
      </c>
      <c r="G61" s="228"/>
      <c r="H61" s="228"/>
      <c r="I61" s="228"/>
      <c r="J61" s="228"/>
      <c r="K61" s="228"/>
      <c r="L61" s="228"/>
      <c r="M61" s="228"/>
      <c r="N61" s="228"/>
      <c r="O61" s="228"/>
      <c r="P61" s="228"/>
      <c r="Q61" s="228"/>
      <c r="S61" s="20"/>
    </row>
    <row r="62" spans="2:19" s="6" customFormat="1" ht="15" customHeight="1">
      <c r="B62" s="20"/>
      <c r="C62" s="14" t="s">
        <v>89</v>
      </c>
      <c r="F62" s="230" t="str">
        <f>$F$7</f>
        <v>ON, VN - OSTATNÍ + VEDLEJŠÍ NÁKLADY</v>
      </c>
      <c r="G62" s="228"/>
      <c r="H62" s="228"/>
      <c r="I62" s="228"/>
      <c r="J62" s="228"/>
      <c r="K62" s="228"/>
      <c r="L62" s="228"/>
      <c r="M62" s="228"/>
      <c r="N62" s="228"/>
      <c r="O62" s="228"/>
      <c r="P62" s="228"/>
      <c r="Q62" s="228"/>
      <c r="S62" s="20"/>
    </row>
    <row r="63" spans="2:19" s="6" customFormat="1" ht="7.5" customHeight="1">
      <c r="B63" s="20"/>
      <c r="S63" s="20"/>
    </row>
    <row r="64" spans="2:19" s="6" customFormat="1" ht="18.75" customHeight="1">
      <c r="B64" s="20"/>
      <c r="C64" s="15" t="s">
        <v>18</v>
      </c>
      <c r="F64" s="16" t="str">
        <f>$F$10</f>
        <v>Lísek, Bystřice nad Pernštejnem</v>
      </c>
      <c r="K64" s="15" t="s">
        <v>20</v>
      </c>
      <c r="M64" s="259" t="str">
        <f>IF($O$10="","",$O$10)</f>
        <v>16.03.2022</v>
      </c>
      <c r="N64" s="228"/>
      <c r="O64" s="228"/>
      <c r="P64" s="228"/>
      <c r="S64" s="20"/>
    </row>
    <row r="65" spans="2:19" s="6" customFormat="1" ht="7.5" customHeight="1">
      <c r="B65" s="20"/>
      <c r="S65" s="20"/>
    </row>
    <row r="66" spans="2:19" s="6" customFormat="1" ht="15.75" customHeight="1">
      <c r="B66" s="20"/>
      <c r="C66" s="15" t="s">
        <v>24</v>
      </c>
      <c r="F66" s="16" t="str">
        <f>$E$13</f>
        <v>Ministerstvo zemědělství</v>
      </c>
      <c r="K66" s="15" t="s">
        <v>30</v>
      </c>
      <c r="M66" s="248" t="str">
        <f>$E$19</f>
        <v>SANTIS a.s.</v>
      </c>
      <c r="N66" s="228"/>
      <c r="O66" s="228"/>
      <c r="P66" s="228"/>
      <c r="Q66" s="228"/>
      <c r="S66" s="20"/>
    </row>
    <row r="67" spans="2:19" s="6" customFormat="1" ht="15" customHeight="1">
      <c r="B67" s="20"/>
      <c r="C67" s="15" t="s">
        <v>28</v>
      </c>
      <c r="F67" s="16" t="str">
        <f>IF($E$16="","",$E$16)</f>
        <v>Dle výběrového řízení</v>
      </c>
      <c r="S67" s="20"/>
    </row>
    <row r="68" spans="2:19" s="6" customFormat="1" ht="11.25" customHeight="1">
      <c r="B68" s="20"/>
      <c r="S68" s="20"/>
    </row>
    <row r="69" spans="2:27" s="91" customFormat="1" ht="30" customHeight="1">
      <c r="B69" s="92"/>
      <c r="C69" s="93" t="s">
        <v>117</v>
      </c>
      <c r="D69" s="94" t="s">
        <v>51</v>
      </c>
      <c r="E69" s="94" t="s">
        <v>47</v>
      </c>
      <c r="F69" s="267" t="s">
        <v>118</v>
      </c>
      <c r="G69" s="268"/>
      <c r="H69" s="268"/>
      <c r="I69" s="268"/>
      <c r="J69" s="94" t="s">
        <v>119</v>
      </c>
      <c r="K69" s="94" t="s">
        <v>120</v>
      </c>
      <c r="L69" s="267" t="s">
        <v>121</v>
      </c>
      <c r="M69" s="268"/>
      <c r="N69" s="267" t="s">
        <v>122</v>
      </c>
      <c r="O69" s="268"/>
      <c r="P69" s="268"/>
      <c r="Q69" s="268"/>
      <c r="R69" s="95" t="s">
        <v>123</v>
      </c>
      <c r="S69" s="92"/>
      <c r="T69" s="47" t="s">
        <v>124</v>
      </c>
      <c r="U69" s="48" t="s">
        <v>35</v>
      </c>
      <c r="V69" s="48" t="s">
        <v>125</v>
      </c>
      <c r="W69" s="48" t="s">
        <v>126</v>
      </c>
      <c r="X69" s="48" t="s">
        <v>127</v>
      </c>
      <c r="Y69" s="48" t="s">
        <v>128</v>
      </c>
      <c r="Z69" s="48" t="s">
        <v>129</v>
      </c>
      <c r="AA69" s="49" t="s">
        <v>130</v>
      </c>
    </row>
    <row r="70" spans="2:63" s="6" customFormat="1" ht="30" customHeight="1">
      <c r="B70" s="20"/>
      <c r="C70" s="52" t="s">
        <v>98</v>
      </c>
      <c r="N70" s="285">
        <f>$BK$70</f>
        <v>0</v>
      </c>
      <c r="O70" s="228"/>
      <c r="P70" s="228"/>
      <c r="Q70" s="228"/>
      <c r="S70" s="20"/>
      <c r="T70" s="51"/>
      <c r="U70" s="42"/>
      <c r="V70" s="42"/>
      <c r="W70" s="96">
        <f>$W$71</f>
        <v>0</v>
      </c>
      <c r="X70" s="42"/>
      <c r="Y70" s="96">
        <f>$Y$71</f>
        <v>0</v>
      </c>
      <c r="Z70" s="42"/>
      <c r="AA70" s="97">
        <f>$AA$71</f>
        <v>0</v>
      </c>
      <c r="AT70" s="6" t="s">
        <v>65</v>
      </c>
      <c r="AU70" s="6" t="s">
        <v>99</v>
      </c>
      <c r="BK70" s="98">
        <f>$BK$71</f>
        <v>0</v>
      </c>
    </row>
    <row r="71" spans="2:63" s="99" customFormat="1" ht="37.5" customHeight="1">
      <c r="B71" s="100"/>
      <c r="D71" s="101" t="s">
        <v>1258</v>
      </c>
      <c r="N71" s="286">
        <f>$BK$71</f>
        <v>0</v>
      </c>
      <c r="O71" s="281"/>
      <c r="P71" s="281"/>
      <c r="Q71" s="281"/>
      <c r="S71" s="100"/>
      <c r="T71" s="103"/>
      <c r="W71" s="104">
        <f>SUM($W$72:$W$132)</f>
        <v>0</v>
      </c>
      <c r="Y71" s="104">
        <f>SUM($Y$72:$Y$132)</f>
        <v>0</v>
      </c>
      <c r="AA71" s="105">
        <f>SUM($AA$72:$AA$132)</f>
        <v>0</v>
      </c>
      <c r="AR71" s="102" t="s">
        <v>137</v>
      </c>
      <c r="AT71" s="102" t="s">
        <v>65</v>
      </c>
      <c r="AU71" s="102" t="s">
        <v>66</v>
      </c>
      <c r="AY71" s="102" t="s">
        <v>131</v>
      </c>
      <c r="BK71" s="106">
        <f>SUM($BK$72:$BK$132)</f>
        <v>0</v>
      </c>
    </row>
    <row r="72" spans="2:63" s="6" customFormat="1" ht="15.75" customHeight="1">
      <c r="B72" s="20"/>
      <c r="C72" s="108" t="s">
        <v>17</v>
      </c>
      <c r="D72" s="108" t="s">
        <v>132</v>
      </c>
      <c r="E72" s="109" t="s">
        <v>1259</v>
      </c>
      <c r="F72" s="269" t="s">
        <v>1260</v>
      </c>
      <c r="G72" s="270"/>
      <c r="H72" s="270"/>
      <c r="I72" s="270"/>
      <c r="J72" s="111" t="s">
        <v>528</v>
      </c>
      <c r="K72" s="112">
        <v>1</v>
      </c>
      <c r="L72" s="271"/>
      <c r="M72" s="270"/>
      <c r="N72" s="299">
        <f>ROUND($L$72*$K$72,2)</f>
        <v>0</v>
      </c>
      <c r="O72" s="300"/>
      <c r="P72" s="300"/>
      <c r="Q72" s="300"/>
      <c r="R72" s="110"/>
      <c r="S72" s="20"/>
      <c r="T72" s="113"/>
      <c r="U72" s="114" t="s">
        <v>36</v>
      </c>
      <c r="X72" s="115">
        <v>0</v>
      </c>
      <c r="Y72" s="115">
        <f>$X$72*$K$72</f>
        <v>0</v>
      </c>
      <c r="Z72" s="115">
        <v>0</v>
      </c>
      <c r="AA72" s="116">
        <f>$Z$72*$K$72</f>
        <v>0</v>
      </c>
      <c r="AR72" s="79" t="s">
        <v>1261</v>
      </c>
      <c r="AT72" s="79" t="s">
        <v>132</v>
      </c>
      <c r="AU72" s="79" t="s">
        <v>17</v>
      </c>
      <c r="AY72" s="6" t="s">
        <v>131</v>
      </c>
      <c r="BE72" s="117">
        <f>IF($U$72="základní",$N$72,0)</f>
        <v>0</v>
      </c>
      <c r="BF72" s="117">
        <f>IF($U$72="snížená",$N$72,0)</f>
        <v>0</v>
      </c>
      <c r="BG72" s="117">
        <f>IF($U$72="zákl. přenesená",$N$72,0)</f>
        <v>0</v>
      </c>
      <c r="BH72" s="117">
        <f>IF($U$72="sníž. přenesená",$N$72,0)</f>
        <v>0</v>
      </c>
      <c r="BI72" s="117">
        <f>IF($U$72="nulová",$N$72,0)</f>
        <v>0</v>
      </c>
      <c r="BJ72" s="79" t="s">
        <v>17</v>
      </c>
      <c r="BK72" s="117">
        <f>ROUND($L$72*$K$72,2)</f>
        <v>0</v>
      </c>
    </row>
    <row r="73" spans="2:47" s="6" customFormat="1" ht="16.5" customHeight="1">
      <c r="B73" s="20"/>
      <c r="F73" s="272" t="s">
        <v>1260</v>
      </c>
      <c r="G73" s="228"/>
      <c r="H73" s="228"/>
      <c r="I73" s="228"/>
      <c r="J73" s="228"/>
      <c r="K73" s="228"/>
      <c r="L73" s="228"/>
      <c r="M73" s="228"/>
      <c r="N73" s="228"/>
      <c r="O73" s="228"/>
      <c r="P73" s="228"/>
      <c r="Q73" s="228"/>
      <c r="R73" s="228"/>
      <c r="S73" s="20"/>
      <c r="T73" s="44"/>
      <c r="AA73" s="45"/>
      <c r="AT73" s="6" t="s">
        <v>139</v>
      </c>
      <c r="AU73" s="6" t="s">
        <v>17</v>
      </c>
    </row>
    <row r="74" spans="2:47" s="6" customFormat="1" ht="62.25" customHeight="1">
      <c r="B74" s="20"/>
      <c r="F74" s="273" t="s">
        <v>1262</v>
      </c>
      <c r="G74" s="228"/>
      <c r="H74" s="228"/>
      <c r="I74" s="228"/>
      <c r="J74" s="228"/>
      <c r="K74" s="228"/>
      <c r="L74" s="228"/>
      <c r="M74" s="228"/>
      <c r="N74" s="228"/>
      <c r="O74" s="228"/>
      <c r="P74" s="228"/>
      <c r="Q74" s="228"/>
      <c r="R74" s="228"/>
      <c r="S74" s="20"/>
      <c r="T74" s="44"/>
      <c r="AA74" s="45"/>
      <c r="AT74" s="6" t="s">
        <v>141</v>
      </c>
      <c r="AU74" s="6" t="s">
        <v>17</v>
      </c>
    </row>
    <row r="75" spans="2:63" s="6" customFormat="1" ht="27" customHeight="1">
      <c r="B75" s="20"/>
      <c r="C75" s="108" t="s">
        <v>75</v>
      </c>
      <c r="D75" s="108" t="s">
        <v>132</v>
      </c>
      <c r="E75" s="109" t="s">
        <v>1263</v>
      </c>
      <c r="F75" s="269" t="s">
        <v>1264</v>
      </c>
      <c r="G75" s="270"/>
      <c r="H75" s="270"/>
      <c r="I75" s="270"/>
      <c r="J75" s="111" t="s">
        <v>325</v>
      </c>
      <c r="K75" s="112">
        <v>1</v>
      </c>
      <c r="L75" s="271"/>
      <c r="M75" s="270"/>
      <c r="N75" s="299">
        <f>ROUND($L$75*$K$75,2)</f>
        <v>0</v>
      </c>
      <c r="O75" s="300"/>
      <c r="P75" s="300"/>
      <c r="Q75" s="300"/>
      <c r="R75" s="110"/>
      <c r="S75" s="20"/>
      <c r="T75" s="113"/>
      <c r="U75" s="114" t="s">
        <v>36</v>
      </c>
      <c r="X75" s="115">
        <v>0</v>
      </c>
      <c r="Y75" s="115">
        <f>$X$75*$K$75</f>
        <v>0</v>
      </c>
      <c r="Z75" s="115">
        <v>0</v>
      </c>
      <c r="AA75" s="116">
        <f>$Z$75*$K$75</f>
        <v>0</v>
      </c>
      <c r="AR75" s="79" t="s">
        <v>1261</v>
      </c>
      <c r="AT75" s="79" t="s">
        <v>132</v>
      </c>
      <c r="AU75" s="79" t="s">
        <v>17</v>
      </c>
      <c r="AY75" s="6" t="s">
        <v>131</v>
      </c>
      <c r="BE75" s="117">
        <f>IF($U$75="základní",$N$75,0)</f>
        <v>0</v>
      </c>
      <c r="BF75" s="117">
        <f>IF($U$75="snížená",$N$75,0)</f>
        <v>0</v>
      </c>
      <c r="BG75" s="117">
        <f>IF($U$75="zákl. přenesená",$N$75,0)</f>
        <v>0</v>
      </c>
      <c r="BH75" s="117">
        <f>IF($U$75="sníž. přenesená",$N$75,0)</f>
        <v>0</v>
      </c>
      <c r="BI75" s="117">
        <f>IF($U$75="nulová",$N$75,0)</f>
        <v>0</v>
      </c>
      <c r="BJ75" s="79" t="s">
        <v>17</v>
      </c>
      <c r="BK75" s="117">
        <f>ROUND($L$75*$K$75,2)</f>
        <v>0</v>
      </c>
    </row>
    <row r="76" spans="2:47" s="6" customFormat="1" ht="16.5" customHeight="1">
      <c r="B76" s="20"/>
      <c r="F76" s="272" t="s">
        <v>1264</v>
      </c>
      <c r="G76" s="228"/>
      <c r="H76" s="228"/>
      <c r="I76" s="228"/>
      <c r="J76" s="228"/>
      <c r="K76" s="228"/>
      <c r="L76" s="228"/>
      <c r="M76" s="228"/>
      <c r="N76" s="228"/>
      <c r="O76" s="228"/>
      <c r="P76" s="228"/>
      <c r="Q76" s="228"/>
      <c r="R76" s="228"/>
      <c r="S76" s="20"/>
      <c r="T76" s="44"/>
      <c r="AA76" s="45"/>
      <c r="AT76" s="6" t="s">
        <v>139</v>
      </c>
      <c r="AU76" s="6" t="s">
        <v>17</v>
      </c>
    </row>
    <row r="77" spans="2:63" s="6" customFormat="1" ht="63" customHeight="1">
      <c r="B77" s="20"/>
      <c r="C77" s="108" t="s">
        <v>154</v>
      </c>
      <c r="D77" s="108" t="s">
        <v>132</v>
      </c>
      <c r="E77" s="109" t="s">
        <v>1265</v>
      </c>
      <c r="F77" s="269" t="s">
        <v>1266</v>
      </c>
      <c r="G77" s="270"/>
      <c r="H77" s="270"/>
      <c r="I77" s="270"/>
      <c r="J77" s="111" t="s">
        <v>528</v>
      </c>
      <c r="K77" s="112">
        <v>1</v>
      </c>
      <c r="L77" s="271"/>
      <c r="M77" s="270"/>
      <c r="N77" s="299">
        <f>ROUND($L$77*$K$77,2)</f>
        <v>0</v>
      </c>
      <c r="O77" s="300"/>
      <c r="P77" s="300"/>
      <c r="Q77" s="300"/>
      <c r="R77" s="110"/>
      <c r="S77" s="20"/>
      <c r="T77" s="113"/>
      <c r="U77" s="114" t="s">
        <v>36</v>
      </c>
      <c r="X77" s="115">
        <v>0</v>
      </c>
      <c r="Y77" s="115">
        <f>$X$77*$K$77</f>
        <v>0</v>
      </c>
      <c r="Z77" s="115">
        <v>0</v>
      </c>
      <c r="AA77" s="116">
        <f>$Z$77*$K$77</f>
        <v>0</v>
      </c>
      <c r="AR77" s="79" t="s">
        <v>1267</v>
      </c>
      <c r="AT77" s="79" t="s">
        <v>132</v>
      </c>
      <c r="AU77" s="79" t="s">
        <v>17</v>
      </c>
      <c r="AY77" s="6" t="s">
        <v>131</v>
      </c>
      <c r="BE77" s="117">
        <f>IF($U$77="základní",$N$77,0)</f>
        <v>0</v>
      </c>
      <c r="BF77" s="117">
        <f>IF($U$77="snížená",$N$77,0)</f>
        <v>0</v>
      </c>
      <c r="BG77" s="117">
        <f>IF($U$77="zákl. přenesená",$N$77,0)</f>
        <v>0</v>
      </c>
      <c r="BH77" s="117">
        <f>IF($U$77="sníž. přenesená",$N$77,0)</f>
        <v>0</v>
      </c>
      <c r="BI77" s="117">
        <f>IF($U$77="nulová",$N$77,0)</f>
        <v>0</v>
      </c>
      <c r="BJ77" s="79" t="s">
        <v>17</v>
      </c>
      <c r="BK77" s="117">
        <f>ROUND($L$77*$K$77,2)</f>
        <v>0</v>
      </c>
    </row>
    <row r="78" spans="2:47" s="6" customFormat="1" ht="27" customHeight="1">
      <c r="B78" s="20"/>
      <c r="F78" s="272" t="s">
        <v>1266</v>
      </c>
      <c r="G78" s="228"/>
      <c r="H78" s="228"/>
      <c r="I78" s="228"/>
      <c r="J78" s="228"/>
      <c r="K78" s="228"/>
      <c r="L78" s="228"/>
      <c r="M78" s="228"/>
      <c r="N78" s="228"/>
      <c r="O78" s="228"/>
      <c r="P78" s="228"/>
      <c r="Q78" s="228"/>
      <c r="R78" s="228"/>
      <c r="S78" s="20"/>
      <c r="T78" s="44"/>
      <c r="AA78" s="45"/>
      <c r="AT78" s="6" t="s">
        <v>139</v>
      </c>
      <c r="AU78" s="6" t="s">
        <v>17</v>
      </c>
    </row>
    <row r="79" spans="2:63" s="6" customFormat="1" ht="51" customHeight="1">
      <c r="B79" s="20"/>
      <c r="C79" s="108" t="s">
        <v>137</v>
      </c>
      <c r="D79" s="108" t="s">
        <v>132</v>
      </c>
      <c r="E79" s="109" t="s">
        <v>1268</v>
      </c>
      <c r="F79" s="269" t="s">
        <v>1269</v>
      </c>
      <c r="G79" s="270"/>
      <c r="H79" s="270"/>
      <c r="I79" s="270"/>
      <c r="J79" s="111" t="s">
        <v>325</v>
      </c>
      <c r="K79" s="112">
        <v>1</v>
      </c>
      <c r="L79" s="271"/>
      <c r="M79" s="270"/>
      <c r="N79" s="299">
        <f>ROUND($L$79*$K$79,2)</f>
        <v>0</v>
      </c>
      <c r="O79" s="300"/>
      <c r="P79" s="300"/>
      <c r="Q79" s="300"/>
      <c r="R79" s="110"/>
      <c r="S79" s="20"/>
      <c r="T79" s="113"/>
      <c r="U79" s="114" t="s">
        <v>36</v>
      </c>
      <c r="X79" s="115">
        <v>0</v>
      </c>
      <c r="Y79" s="115">
        <f>$X$79*$K$79</f>
        <v>0</v>
      </c>
      <c r="Z79" s="115">
        <v>0</v>
      </c>
      <c r="AA79" s="116">
        <f>$Z$79*$K$79</f>
        <v>0</v>
      </c>
      <c r="AR79" s="79" t="s">
        <v>1261</v>
      </c>
      <c r="AT79" s="79" t="s">
        <v>132</v>
      </c>
      <c r="AU79" s="79" t="s">
        <v>17</v>
      </c>
      <c r="AY79" s="6" t="s">
        <v>131</v>
      </c>
      <c r="BE79" s="117">
        <f>IF($U$79="základní",$N$79,0)</f>
        <v>0</v>
      </c>
      <c r="BF79" s="117">
        <f>IF($U$79="snížená",$N$79,0)</f>
        <v>0</v>
      </c>
      <c r="BG79" s="117">
        <f>IF($U$79="zákl. přenesená",$N$79,0)</f>
        <v>0</v>
      </c>
      <c r="BH79" s="117">
        <f>IF($U$79="sníž. přenesená",$N$79,0)</f>
        <v>0</v>
      </c>
      <c r="BI79" s="117">
        <f>IF($U$79="nulová",$N$79,0)</f>
        <v>0</v>
      </c>
      <c r="BJ79" s="79" t="s">
        <v>17</v>
      </c>
      <c r="BK79" s="117">
        <f>ROUND($L$79*$K$79,2)</f>
        <v>0</v>
      </c>
    </row>
    <row r="80" spans="2:47" s="6" customFormat="1" ht="27" customHeight="1">
      <c r="B80" s="20"/>
      <c r="F80" s="272" t="s">
        <v>1269</v>
      </c>
      <c r="G80" s="228"/>
      <c r="H80" s="228"/>
      <c r="I80" s="228"/>
      <c r="J80" s="228"/>
      <c r="K80" s="228"/>
      <c r="L80" s="228"/>
      <c r="M80" s="228"/>
      <c r="N80" s="228"/>
      <c r="O80" s="228"/>
      <c r="P80" s="228"/>
      <c r="Q80" s="228"/>
      <c r="R80" s="228"/>
      <c r="S80" s="20"/>
      <c r="T80" s="44"/>
      <c r="AA80" s="45"/>
      <c r="AT80" s="6" t="s">
        <v>139</v>
      </c>
      <c r="AU80" s="6" t="s">
        <v>17</v>
      </c>
    </row>
    <row r="81" spans="2:47" s="6" customFormat="1" ht="121.5" customHeight="1">
      <c r="B81" s="20"/>
      <c r="F81" s="273" t="s">
        <v>1270</v>
      </c>
      <c r="G81" s="228"/>
      <c r="H81" s="228"/>
      <c r="I81" s="228"/>
      <c r="J81" s="228"/>
      <c r="K81" s="228"/>
      <c r="L81" s="228"/>
      <c r="M81" s="228"/>
      <c r="N81" s="228"/>
      <c r="O81" s="228"/>
      <c r="P81" s="228"/>
      <c r="Q81" s="228"/>
      <c r="R81" s="228"/>
      <c r="S81" s="20"/>
      <c r="T81" s="44"/>
      <c r="AA81" s="45"/>
      <c r="AT81" s="6" t="s">
        <v>141</v>
      </c>
      <c r="AU81" s="6" t="s">
        <v>17</v>
      </c>
    </row>
    <row r="82" spans="2:63" s="6" customFormat="1" ht="51" customHeight="1">
      <c r="B82" s="20"/>
      <c r="C82" s="108" t="s">
        <v>162</v>
      </c>
      <c r="D82" s="108" t="s">
        <v>132</v>
      </c>
      <c r="E82" s="109" t="s">
        <v>1271</v>
      </c>
      <c r="F82" s="269" t="s">
        <v>1272</v>
      </c>
      <c r="G82" s="270"/>
      <c r="H82" s="270"/>
      <c r="I82" s="270"/>
      <c r="J82" s="111" t="s">
        <v>325</v>
      </c>
      <c r="K82" s="112">
        <v>1</v>
      </c>
      <c r="L82" s="271"/>
      <c r="M82" s="270"/>
      <c r="N82" s="299">
        <f>ROUND($L$82*$K$82,2)</f>
        <v>0</v>
      </c>
      <c r="O82" s="300"/>
      <c r="P82" s="300"/>
      <c r="Q82" s="300"/>
      <c r="R82" s="110"/>
      <c r="S82" s="20"/>
      <c r="T82" s="113"/>
      <c r="U82" s="114" t="s">
        <v>36</v>
      </c>
      <c r="X82" s="115">
        <v>0</v>
      </c>
      <c r="Y82" s="115">
        <f>$X$82*$K$82</f>
        <v>0</v>
      </c>
      <c r="Z82" s="115">
        <v>0</v>
      </c>
      <c r="AA82" s="116">
        <f>$Z$82*$K$82</f>
        <v>0</v>
      </c>
      <c r="AR82" s="79" t="s">
        <v>1261</v>
      </c>
      <c r="AT82" s="79" t="s">
        <v>132</v>
      </c>
      <c r="AU82" s="79" t="s">
        <v>17</v>
      </c>
      <c r="AY82" s="6" t="s">
        <v>131</v>
      </c>
      <c r="BE82" s="117">
        <f>IF($U$82="základní",$N$82,0)</f>
        <v>0</v>
      </c>
      <c r="BF82" s="117">
        <f>IF($U$82="snížená",$N$82,0)</f>
        <v>0</v>
      </c>
      <c r="BG82" s="117">
        <f>IF($U$82="zákl. přenesená",$N$82,0)</f>
        <v>0</v>
      </c>
      <c r="BH82" s="117">
        <f>IF($U$82="sníž. přenesená",$N$82,0)</f>
        <v>0</v>
      </c>
      <c r="BI82" s="117">
        <f>IF($U$82="nulová",$N$82,0)</f>
        <v>0</v>
      </c>
      <c r="BJ82" s="79" t="s">
        <v>17</v>
      </c>
      <c r="BK82" s="117">
        <f>ROUND($L$82*$K$82,2)</f>
        <v>0</v>
      </c>
    </row>
    <row r="83" spans="2:47" s="6" customFormat="1" ht="27" customHeight="1">
      <c r="B83" s="20"/>
      <c r="F83" s="272" t="s">
        <v>1272</v>
      </c>
      <c r="G83" s="228"/>
      <c r="H83" s="228"/>
      <c r="I83" s="228"/>
      <c r="J83" s="228"/>
      <c r="K83" s="228"/>
      <c r="L83" s="228"/>
      <c r="M83" s="228"/>
      <c r="N83" s="228"/>
      <c r="O83" s="228"/>
      <c r="P83" s="228"/>
      <c r="Q83" s="228"/>
      <c r="R83" s="228"/>
      <c r="S83" s="20"/>
      <c r="T83" s="44"/>
      <c r="AA83" s="45"/>
      <c r="AT83" s="6" t="s">
        <v>139</v>
      </c>
      <c r="AU83" s="6" t="s">
        <v>17</v>
      </c>
    </row>
    <row r="84" spans="2:47" s="6" customFormat="1" ht="251.25" customHeight="1">
      <c r="B84" s="20"/>
      <c r="F84" s="273" t="s">
        <v>1273</v>
      </c>
      <c r="G84" s="228"/>
      <c r="H84" s="228"/>
      <c r="I84" s="228"/>
      <c r="J84" s="228"/>
      <c r="K84" s="228"/>
      <c r="L84" s="228"/>
      <c r="M84" s="228"/>
      <c r="N84" s="228"/>
      <c r="O84" s="228"/>
      <c r="P84" s="228"/>
      <c r="Q84" s="228"/>
      <c r="R84" s="228"/>
      <c r="S84" s="20"/>
      <c r="T84" s="44"/>
      <c r="AA84" s="45"/>
      <c r="AT84" s="6" t="s">
        <v>141</v>
      </c>
      <c r="AU84" s="6" t="s">
        <v>17</v>
      </c>
    </row>
    <row r="85" spans="2:63" s="6" customFormat="1" ht="51" customHeight="1">
      <c r="B85" s="20"/>
      <c r="C85" s="108" t="s">
        <v>169</v>
      </c>
      <c r="D85" s="108" t="s">
        <v>132</v>
      </c>
      <c r="E85" s="109" t="s">
        <v>1274</v>
      </c>
      <c r="F85" s="269" t="s">
        <v>1275</v>
      </c>
      <c r="G85" s="270"/>
      <c r="H85" s="270"/>
      <c r="I85" s="270"/>
      <c r="J85" s="111" t="s">
        <v>325</v>
      </c>
      <c r="K85" s="112">
        <v>1</v>
      </c>
      <c r="L85" s="271"/>
      <c r="M85" s="270"/>
      <c r="N85" s="299">
        <f>ROUND($L$85*$K$85,2)</f>
        <v>0</v>
      </c>
      <c r="O85" s="300"/>
      <c r="P85" s="300"/>
      <c r="Q85" s="300"/>
      <c r="R85" s="110"/>
      <c r="S85" s="20"/>
      <c r="T85" s="113"/>
      <c r="U85" s="114" t="s">
        <v>36</v>
      </c>
      <c r="X85" s="115">
        <v>0</v>
      </c>
      <c r="Y85" s="115">
        <f>$X$85*$K$85</f>
        <v>0</v>
      </c>
      <c r="Z85" s="115">
        <v>0</v>
      </c>
      <c r="AA85" s="116">
        <f>$Z$85*$K$85</f>
        <v>0</v>
      </c>
      <c r="AR85" s="79" t="s">
        <v>1261</v>
      </c>
      <c r="AT85" s="79" t="s">
        <v>132</v>
      </c>
      <c r="AU85" s="79" t="s">
        <v>17</v>
      </c>
      <c r="AY85" s="6" t="s">
        <v>131</v>
      </c>
      <c r="BE85" s="117">
        <f>IF($U$85="základní",$N$85,0)</f>
        <v>0</v>
      </c>
      <c r="BF85" s="117">
        <f>IF($U$85="snížená",$N$85,0)</f>
        <v>0</v>
      </c>
      <c r="BG85" s="117">
        <f>IF($U$85="zákl. přenesená",$N$85,0)</f>
        <v>0</v>
      </c>
      <c r="BH85" s="117">
        <f>IF($U$85="sníž. přenesená",$N$85,0)</f>
        <v>0</v>
      </c>
      <c r="BI85" s="117">
        <f>IF($U$85="nulová",$N$85,0)</f>
        <v>0</v>
      </c>
      <c r="BJ85" s="79" t="s">
        <v>17</v>
      </c>
      <c r="BK85" s="117">
        <f>ROUND($L$85*$K$85,2)</f>
        <v>0</v>
      </c>
    </row>
    <row r="86" spans="2:47" s="6" customFormat="1" ht="27" customHeight="1">
      <c r="B86" s="20"/>
      <c r="F86" s="272" t="s">
        <v>1275</v>
      </c>
      <c r="G86" s="228"/>
      <c r="H86" s="228"/>
      <c r="I86" s="228"/>
      <c r="J86" s="228"/>
      <c r="K86" s="228"/>
      <c r="L86" s="228"/>
      <c r="M86" s="228"/>
      <c r="N86" s="228"/>
      <c r="O86" s="228"/>
      <c r="P86" s="228"/>
      <c r="Q86" s="228"/>
      <c r="R86" s="228"/>
      <c r="S86" s="20"/>
      <c r="T86" s="44"/>
      <c r="AA86" s="45"/>
      <c r="AT86" s="6" t="s">
        <v>139</v>
      </c>
      <c r="AU86" s="6" t="s">
        <v>17</v>
      </c>
    </row>
    <row r="87" spans="2:63" s="6" customFormat="1" ht="51" customHeight="1">
      <c r="B87" s="20"/>
      <c r="C87" s="108" t="s">
        <v>175</v>
      </c>
      <c r="D87" s="108" t="s">
        <v>132</v>
      </c>
      <c r="E87" s="109" t="s">
        <v>1276</v>
      </c>
      <c r="F87" s="269" t="s">
        <v>1277</v>
      </c>
      <c r="G87" s="270"/>
      <c r="H87" s="270"/>
      <c r="I87" s="270"/>
      <c r="J87" s="111" t="s">
        <v>325</v>
      </c>
      <c r="K87" s="112">
        <v>1</v>
      </c>
      <c r="L87" s="271"/>
      <c r="M87" s="270"/>
      <c r="N87" s="299">
        <f>ROUND($L$87*$K$87,2)</f>
        <v>0</v>
      </c>
      <c r="O87" s="300"/>
      <c r="P87" s="300"/>
      <c r="Q87" s="300"/>
      <c r="R87" s="110"/>
      <c r="S87" s="20"/>
      <c r="T87" s="113"/>
      <c r="U87" s="114" t="s">
        <v>36</v>
      </c>
      <c r="X87" s="115">
        <v>0</v>
      </c>
      <c r="Y87" s="115">
        <f>$X$87*$K$87</f>
        <v>0</v>
      </c>
      <c r="Z87" s="115">
        <v>0</v>
      </c>
      <c r="AA87" s="116">
        <f>$Z$87*$K$87</f>
        <v>0</v>
      </c>
      <c r="AR87" s="79" t="s">
        <v>17</v>
      </c>
      <c r="AT87" s="79" t="s">
        <v>132</v>
      </c>
      <c r="AU87" s="79" t="s">
        <v>17</v>
      </c>
      <c r="AY87" s="6" t="s">
        <v>131</v>
      </c>
      <c r="BE87" s="117">
        <f>IF($U$87="základní",$N$87,0)</f>
        <v>0</v>
      </c>
      <c r="BF87" s="117">
        <f>IF($U$87="snížená",$N$87,0)</f>
        <v>0</v>
      </c>
      <c r="BG87" s="117">
        <f>IF($U$87="zákl. přenesená",$N$87,0)</f>
        <v>0</v>
      </c>
      <c r="BH87" s="117">
        <f>IF($U$87="sníž. přenesená",$N$87,0)</f>
        <v>0</v>
      </c>
      <c r="BI87" s="117">
        <f>IF($U$87="nulová",$N$87,0)</f>
        <v>0</v>
      </c>
      <c r="BJ87" s="79" t="s">
        <v>17</v>
      </c>
      <c r="BK87" s="117">
        <f>ROUND($L$87*$K$87,2)</f>
        <v>0</v>
      </c>
    </row>
    <row r="88" spans="2:47" s="6" customFormat="1" ht="27" customHeight="1">
      <c r="B88" s="20"/>
      <c r="F88" s="272" t="s">
        <v>1277</v>
      </c>
      <c r="G88" s="228"/>
      <c r="H88" s="228"/>
      <c r="I88" s="228"/>
      <c r="J88" s="228"/>
      <c r="K88" s="228"/>
      <c r="L88" s="228"/>
      <c r="M88" s="228"/>
      <c r="N88" s="228"/>
      <c r="O88" s="228"/>
      <c r="P88" s="228"/>
      <c r="Q88" s="228"/>
      <c r="R88" s="228"/>
      <c r="S88" s="20"/>
      <c r="T88" s="44"/>
      <c r="AA88" s="45"/>
      <c r="AT88" s="6" t="s">
        <v>139</v>
      </c>
      <c r="AU88" s="6" t="s">
        <v>17</v>
      </c>
    </row>
    <row r="89" spans="2:63" s="6" customFormat="1" ht="15.75" customHeight="1">
      <c r="B89" s="20"/>
      <c r="C89" s="108" t="s">
        <v>190</v>
      </c>
      <c r="D89" s="108" t="s">
        <v>132</v>
      </c>
      <c r="E89" s="109" t="s">
        <v>1278</v>
      </c>
      <c r="F89" s="269" t="s">
        <v>1279</v>
      </c>
      <c r="G89" s="270"/>
      <c r="H89" s="270"/>
      <c r="I89" s="270"/>
      <c r="J89" s="111" t="s">
        <v>325</v>
      </c>
      <c r="K89" s="112">
        <v>1</v>
      </c>
      <c r="L89" s="271"/>
      <c r="M89" s="270"/>
      <c r="N89" s="299">
        <f>ROUND($L$89*$K$89,2)</f>
        <v>0</v>
      </c>
      <c r="O89" s="300"/>
      <c r="P89" s="300"/>
      <c r="Q89" s="300"/>
      <c r="R89" s="110"/>
      <c r="S89" s="20"/>
      <c r="T89" s="113"/>
      <c r="U89" s="114" t="s">
        <v>36</v>
      </c>
      <c r="X89" s="115">
        <v>0</v>
      </c>
      <c r="Y89" s="115">
        <f>$X$89*$K$89</f>
        <v>0</v>
      </c>
      <c r="Z89" s="115">
        <v>0</v>
      </c>
      <c r="AA89" s="116">
        <f>$Z$89*$K$89</f>
        <v>0</v>
      </c>
      <c r="AR89" s="79" t="s">
        <v>17</v>
      </c>
      <c r="AT89" s="79" t="s">
        <v>132</v>
      </c>
      <c r="AU89" s="79" t="s">
        <v>17</v>
      </c>
      <c r="AY89" s="6" t="s">
        <v>131</v>
      </c>
      <c r="BE89" s="117">
        <f>IF($U$89="základní",$N$89,0)</f>
        <v>0</v>
      </c>
      <c r="BF89" s="117">
        <f>IF($U$89="snížená",$N$89,0)</f>
        <v>0</v>
      </c>
      <c r="BG89" s="117">
        <f>IF($U$89="zákl. přenesená",$N$89,0)</f>
        <v>0</v>
      </c>
      <c r="BH89" s="117">
        <f>IF($U$89="sníž. přenesená",$N$89,0)</f>
        <v>0</v>
      </c>
      <c r="BI89" s="117">
        <f>IF($U$89="nulová",$N$89,0)</f>
        <v>0</v>
      </c>
      <c r="BJ89" s="79" t="s">
        <v>17</v>
      </c>
      <c r="BK89" s="117">
        <f>ROUND($L$89*$K$89,2)</f>
        <v>0</v>
      </c>
    </row>
    <row r="90" spans="2:47" s="6" customFormat="1" ht="16.5" customHeight="1">
      <c r="B90" s="20"/>
      <c r="F90" s="327" t="s">
        <v>1279</v>
      </c>
      <c r="G90" s="307"/>
      <c r="H90" s="307"/>
      <c r="I90" s="307"/>
      <c r="J90" s="307"/>
      <c r="K90" s="307"/>
      <c r="L90" s="307"/>
      <c r="M90" s="307"/>
      <c r="N90" s="307"/>
      <c r="O90" s="307"/>
      <c r="P90" s="307"/>
      <c r="Q90" s="307"/>
      <c r="R90" s="307"/>
      <c r="S90" s="20"/>
      <c r="T90" s="44"/>
      <c r="AA90" s="45"/>
      <c r="AT90" s="6" t="s">
        <v>139</v>
      </c>
      <c r="AU90" s="6" t="s">
        <v>17</v>
      </c>
    </row>
    <row r="91" spans="2:63" s="6" customFormat="1" ht="27" customHeight="1">
      <c r="B91" s="20"/>
      <c r="C91" s="108" t="s">
        <v>196</v>
      </c>
      <c r="D91" s="108" t="s">
        <v>132</v>
      </c>
      <c r="E91" s="109" t="s">
        <v>1280</v>
      </c>
      <c r="F91" s="269" t="s">
        <v>1281</v>
      </c>
      <c r="G91" s="270"/>
      <c r="H91" s="270"/>
      <c r="I91" s="270"/>
      <c r="J91" s="111" t="s">
        <v>325</v>
      </c>
      <c r="K91" s="112">
        <v>1</v>
      </c>
      <c r="L91" s="271"/>
      <c r="M91" s="270"/>
      <c r="N91" s="299">
        <f>ROUND($L$91*$K$91,2)</f>
        <v>0</v>
      </c>
      <c r="O91" s="300"/>
      <c r="P91" s="300"/>
      <c r="Q91" s="300"/>
      <c r="R91" s="110"/>
      <c r="S91" s="20"/>
      <c r="T91" s="113"/>
      <c r="U91" s="114" t="s">
        <v>36</v>
      </c>
      <c r="X91" s="115">
        <v>0</v>
      </c>
      <c r="Y91" s="115">
        <f>$X$91*$K$91</f>
        <v>0</v>
      </c>
      <c r="Z91" s="115">
        <v>0</v>
      </c>
      <c r="AA91" s="116">
        <f>$Z$91*$K$91</f>
        <v>0</v>
      </c>
      <c r="AR91" s="79" t="s">
        <v>1261</v>
      </c>
      <c r="AT91" s="79" t="s">
        <v>132</v>
      </c>
      <c r="AU91" s="79" t="s">
        <v>17</v>
      </c>
      <c r="AY91" s="6" t="s">
        <v>131</v>
      </c>
      <c r="BE91" s="117">
        <f>IF($U$91="základní",$N$91,0)</f>
        <v>0</v>
      </c>
      <c r="BF91" s="117">
        <f>IF($U$91="snížená",$N$91,0)</f>
        <v>0</v>
      </c>
      <c r="BG91" s="117">
        <f>IF($U$91="zákl. přenesená",$N$91,0)</f>
        <v>0</v>
      </c>
      <c r="BH91" s="117">
        <f>IF($U$91="sníž. přenesená",$N$91,0)</f>
        <v>0</v>
      </c>
      <c r="BI91" s="117">
        <f>IF($U$91="nulová",$N$91,0)</f>
        <v>0</v>
      </c>
      <c r="BJ91" s="79" t="s">
        <v>17</v>
      </c>
      <c r="BK91" s="117">
        <f>ROUND($L$91*$K$91,2)</f>
        <v>0</v>
      </c>
    </row>
    <row r="92" spans="2:47" s="6" customFormat="1" ht="16.5" customHeight="1">
      <c r="B92" s="20"/>
      <c r="F92" s="272" t="s">
        <v>1281</v>
      </c>
      <c r="G92" s="228"/>
      <c r="H92" s="228"/>
      <c r="I92" s="228"/>
      <c r="J92" s="228"/>
      <c r="K92" s="228"/>
      <c r="L92" s="228"/>
      <c r="M92" s="228"/>
      <c r="N92" s="228"/>
      <c r="O92" s="228"/>
      <c r="P92" s="228"/>
      <c r="Q92" s="228"/>
      <c r="R92" s="228"/>
      <c r="S92" s="20"/>
      <c r="T92" s="44"/>
      <c r="AA92" s="45"/>
      <c r="AT92" s="6" t="s">
        <v>139</v>
      </c>
      <c r="AU92" s="6" t="s">
        <v>17</v>
      </c>
    </row>
    <row r="93" spans="2:63" s="6" customFormat="1" ht="111" customHeight="1">
      <c r="B93" s="20"/>
      <c r="C93" s="108" t="s">
        <v>22</v>
      </c>
      <c r="D93" s="108" t="s">
        <v>132</v>
      </c>
      <c r="E93" s="109" t="s">
        <v>1282</v>
      </c>
      <c r="F93" s="269" t="s">
        <v>1283</v>
      </c>
      <c r="G93" s="270"/>
      <c r="H93" s="270"/>
      <c r="I93" s="270"/>
      <c r="J93" s="111" t="s">
        <v>528</v>
      </c>
      <c r="K93" s="112">
        <v>1</v>
      </c>
      <c r="L93" s="271"/>
      <c r="M93" s="270"/>
      <c r="N93" s="299">
        <f>ROUND($L$93*$K$93,2)</f>
        <v>0</v>
      </c>
      <c r="O93" s="300"/>
      <c r="P93" s="300"/>
      <c r="Q93" s="300"/>
      <c r="R93" s="110"/>
      <c r="S93" s="20"/>
      <c r="T93" s="113"/>
      <c r="U93" s="114" t="s">
        <v>36</v>
      </c>
      <c r="X93" s="115">
        <v>0</v>
      </c>
      <c r="Y93" s="115">
        <f>$X$93*$K$93</f>
        <v>0</v>
      </c>
      <c r="Z93" s="115">
        <v>0</v>
      </c>
      <c r="AA93" s="116">
        <f>$Z$93*$K$93</f>
        <v>0</v>
      </c>
      <c r="AR93" s="79" t="s">
        <v>17</v>
      </c>
      <c r="AT93" s="79" t="s">
        <v>132</v>
      </c>
      <c r="AU93" s="79" t="s">
        <v>17</v>
      </c>
      <c r="AY93" s="6" t="s">
        <v>131</v>
      </c>
      <c r="BE93" s="117">
        <f>IF($U$93="základní",$N$93,0)</f>
        <v>0</v>
      </c>
      <c r="BF93" s="117">
        <f>IF($U$93="snížená",$N$93,0)</f>
        <v>0</v>
      </c>
      <c r="BG93" s="117">
        <f>IF($U$93="zákl. přenesená",$N$93,0)</f>
        <v>0</v>
      </c>
      <c r="BH93" s="117">
        <f>IF($U$93="sníž. přenesená",$N$93,0)</f>
        <v>0</v>
      </c>
      <c r="BI93" s="117">
        <f>IF($U$93="nulová",$N$93,0)</f>
        <v>0</v>
      </c>
      <c r="BJ93" s="79" t="s">
        <v>17</v>
      </c>
      <c r="BK93" s="117">
        <f>ROUND($L$93*$K$93,2)</f>
        <v>0</v>
      </c>
    </row>
    <row r="94" spans="2:47" s="6" customFormat="1" ht="99.75" customHeight="1">
      <c r="B94" s="20"/>
      <c r="F94" s="272" t="s">
        <v>1283</v>
      </c>
      <c r="G94" s="228"/>
      <c r="H94" s="228"/>
      <c r="I94" s="228"/>
      <c r="J94" s="228"/>
      <c r="K94" s="228"/>
      <c r="L94" s="228"/>
      <c r="M94" s="228"/>
      <c r="N94" s="228"/>
      <c r="O94" s="228"/>
      <c r="P94" s="228"/>
      <c r="Q94" s="228"/>
      <c r="R94" s="228"/>
      <c r="S94" s="20"/>
      <c r="T94" s="44"/>
      <c r="AA94" s="45"/>
      <c r="AT94" s="6" t="s">
        <v>139</v>
      </c>
      <c r="AU94" s="6" t="s">
        <v>17</v>
      </c>
    </row>
    <row r="95" spans="2:47" s="6" customFormat="1" ht="109.5" customHeight="1">
      <c r="B95" s="20"/>
      <c r="F95" s="273" t="s">
        <v>1284</v>
      </c>
      <c r="G95" s="228"/>
      <c r="H95" s="228"/>
      <c r="I95" s="228"/>
      <c r="J95" s="228"/>
      <c r="K95" s="228"/>
      <c r="L95" s="228"/>
      <c r="M95" s="228"/>
      <c r="N95" s="228"/>
      <c r="O95" s="228"/>
      <c r="P95" s="228"/>
      <c r="Q95" s="228"/>
      <c r="R95" s="228"/>
      <c r="S95" s="20"/>
      <c r="T95" s="44"/>
      <c r="AA95" s="45"/>
      <c r="AT95" s="6" t="s">
        <v>141</v>
      </c>
      <c r="AU95" s="6" t="s">
        <v>17</v>
      </c>
    </row>
    <row r="96" spans="2:63" s="6" customFormat="1" ht="39" customHeight="1">
      <c r="B96" s="20"/>
      <c r="C96" s="108" t="s">
        <v>207</v>
      </c>
      <c r="D96" s="108" t="s">
        <v>132</v>
      </c>
      <c r="E96" s="109" t="s">
        <v>1285</v>
      </c>
      <c r="F96" s="269" t="s">
        <v>1286</v>
      </c>
      <c r="G96" s="270"/>
      <c r="H96" s="270"/>
      <c r="I96" s="270"/>
      <c r="J96" s="111" t="s">
        <v>325</v>
      </c>
      <c r="K96" s="112">
        <v>1</v>
      </c>
      <c r="L96" s="271"/>
      <c r="M96" s="270"/>
      <c r="N96" s="299">
        <f>ROUND($L$96*$K$96,2)</f>
        <v>0</v>
      </c>
      <c r="O96" s="300"/>
      <c r="P96" s="300"/>
      <c r="Q96" s="300"/>
      <c r="R96" s="110"/>
      <c r="S96" s="20"/>
      <c r="T96" s="113"/>
      <c r="U96" s="114" t="s">
        <v>36</v>
      </c>
      <c r="X96" s="115">
        <v>0</v>
      </c>
      <c r="Y96" s="115">
        <f>$X$96*$K$96</f>
        <v>0</v>
      </c>
      <c r="Z96" s="115">
        <v>0</v>
      </c>
      <c r="AA96" s="116">
        <f>$Z$96*$K$96</f>
        <v>0</v>
      </c>
      <c r="AR96" s="79" t="s">
        <v>1261</v>
      </c>
      <c r="AT96" s="79" t="s">
        <v>132</v>
      </c>
      <c r="AU96" s="79" t="s">
        <v>17</v>
      </c>
      <c r="AY96" s="6" t="s">
        <v>131</v>
      </c>
      <c r="BE96" s="117">
        <f>IF($U$96="základní",$N$96,0)</f>
        <v>0</v>
      </c>
      <c r="BF96" s="117">
        <f>IF($U$96="snížená",$N$96,0)</f>
        <v>0</v>
      </c>
      <c r="BG96" s="117">
        <f>IF($U$96="zákl. přenesená",$N$96,0)</f>
        <v>0</v>
      </c>
      <c r="BH96" s="117">
        <f>IF($U$96="sníž. přenesená",$N$96,0)</f>
        <v>0</v>
      </c>
      <c r="BI96" s="117">
        <f>IF($U$96="nulová",$N$96,0)</f>
        <v>0</v>
      </c>
      <c r="BJ96" s="79" t="s">
        <v>17</v>
      </c>
      <c r="BK96" s="117">
        <f>ROUND($L$96*$K$96,2)</f>
        <v>0</v>
      </c>
    </row>
    <row r="97" spans="2:47" s="6" customFormat="1" ht="16.5" customHeight="1">
      <c r="B97" s="20"/>
      <c r="F97" s="272" t="s">
        <v>1286</v>
      </c>
      <c r="G97" s="228"/>
      <c r="H97" s="228"/>
      <c r="I97" s="228"/>
      <c r="J97" s="228"/>
      <c r="K97" s="228"/>
      <c r="L97" s="228"/>
      <c r="M97" s="228"/>
      <c r="N97" s="228"/>
      <c r="O97" s="228"/>
      <c r="P97" s="228"/>
      <c r="Q97" s="228"/>
      <c r="R97" s="228"/>
      <c r="S97" s="20"/>
      <c r="T97" s="44"/>
      <c r="AA97" s="45"/>
      <c r="AT97" s="6" t="s">
        <v>139</v>
      </c>
      <c r="AU97" s="6" t="s">
        <v>17</v>
      </c>
    </row>
    <row r="98" spans="2:47" s="6" customFormat="1" ht="62.25" customHeight="1">
      <c r="B98" s="20"/>
      <c r="F98" s="273" t="s">
        <v>1287</v>
      </c>
      <c r="G98" s="228"/>
      <c r="H98" s="228"/>
      <c r="I98" s="228"/>
      <c r="J98" s="228"/>
      <c r="K98" s="228"/>
      <c r="L98" s="228"/>
      <c r="M98" s="228"/>
      <c r="N98" s="228"/>
      <c r="O98" s="228"/>
      <c r="P98" s="228"/>
      <c r="Q98" s="228"/>
      <c r="R98" s="228"/>
      <c r="S98" s="20"/>
      <c r="T98" s="44"/>
      <c r="AA98" s="45"/>
      <c r="AT98" s="6" t="s">
        <v>141</v>
      </c>
      <c r="AU98" s="6" t="s">
        <v>17</v>
      </c>
    </row>
    <row r="99" spans="2:63" s="6" customFormat="1" ht="63" customHeight="1">
      <c r="B99" s="20"/>
      <c r="C99" s="108" t="s">
        <v>214</v>
      </c>
      <c r="D99" s="108" t="s">
        <v>132</v>
      </c>
      <c r="E99" s="109" t="s">
        <v>1288</v>
      </c>
      <c r="F99" s="269" t="s">
        <v>1289</v>
      </c>
      <c r="G99" s="270"/>
      <c r="H99" s="270"/>
      <c r="I99" s="270"/>
      <c r="J99" s="111" t="s">
        <v>325</v>
      </c>
      <c r="K99" s="112">
        <v>1</v>
      </c>
      <c r="L99" s="271"/>
      <c r="M99" s="270"/>
      <c r="N99" s="299">
        <f>ROUND($L$99*$K$99,2)</f>
        <v>0</v>
      </c>
      <c r="O99" s="300"/>
      <c r="P99" s="300"/>
      <c r="Q99" s="300"/>
      <c r="R99" s="110"/>
      <c r="S99" s="20"/>
      <c r="T99" s="113"/>
      <c r="U99" s="114" t="s">
        <v>36</v>
      </c>
      <c r="X99" s="115">
        <v>0</v>
      </c>
      <c r="Y99" s="115">
        <f>$X$99*$K$99</f>
        <v>0</v>
      </c>
      <c r="Z99" s="115">
        <v>0</v>
      </c>
      <c r="AA99" s="116">
        <f>$Z$99*$K$99</f>
        <v>0</v>
      </c>
      <c r="AR99" s="79" t="s">
        <v>1261</v>
      </c>
      <c r="AT99" s="79" t="s">
        <v>132</v>
      </c>
      <c r="AU99" s="79" t="s">
        <v>17</v>
      </c>
      <c r="AY99" s="6" t="s">
        <v>131</v>
      </c>
      <c r="BE99" s="117">
        <f>IF($U$99="základní",$N$99,0)</f>
        <v>0</v>
      </c>
      <c r="BF99" s="117">
        <f>IF($U$99="snížená",$N$99,0)</f>
        <v>0</v>
      </c>
      <c r="BG99" s="117">
        <f>IF($U$99="zákl. přenesená",$N$99,0)</f>
        <v>0</v>
      </c>
      <c r="BH99" s="117">
        <f>IF($U$99="sníž. přenesená",$N$99,0)</f>
        <v>0</v>
      </c>
      <c r="BI99" s="117">
        <f>IF($U$99="nulová",$N$99,0)</f>
        <v>0</v>
      </c>
      <c r="BJ99" s="79" t="s">
        <v>17</v>
      </c>
      <c r="BK99" s="117">
        <f>ROUND($L$99*$K$99,2)</f>
        <v>0</v>
      </c>
    </row>
    <row r="100" spans="2:47" s="6" customFormat="1" ht="38.25" customHeight="1">
      <c r="B100" s="20"/>
      <c r="F100" s="272" t="s">
        <v>1289</v>
      </c>
      <c r="G100" s="228"/>
      <c r="H100" s="228"/>
      <c r="I100" s="228"/>
      <c r="J100" s="228"/>
      <c r="K100" s="228"/>
      <c r="L100" s="228"/>
      <c r="M100" s="228"/>
      <c r="N100" s="228"/>
      <c r="O100" s="228"/>
      <c r="P100" s="228"/>
      <c r="Q100" s="228"/>
      <c r="R100" s="228"/>
      <c r="S100" s="20"/>
      <c r="T100" s="44"/>
      <c r="AA100" s="45"/>
      <c r="AT100" s="6" t="s">
        <v>139</v>
      </c>
      <c r="AU100" s="6" t="s">
        <v>17</v>
      </c>
    </row>
    <row r="101" spans="2:47" s="6" customFormat="1" ht="97.5" customHeight="1">
      <c r="B101" s="20"/>
      <c r="F101" s="273" t="s">
        <v>1290</v>
      </c>
      <c r="G101" s="228"/>
      <c r="H101" s="228"/>
      <c r="I101" s="228"/>
      <c r="J101" s="228"/>
      <c r="K101" s="228"/>
      <c r="L101" s="228"/>
      <c r="M101" s="228"/>
      <c r="N101" s="228"/>
      <c r="O101" s="228"/>
      <c r="P101" s="228"/>
      <c r="Q101" s="228"/>
      <c r="R101" s="228"/>
      <c r="S101" s="20"/>
      <c r="T101" s="44"/>
      <c r="AA101" s="45"/>
      <c r="AT101" s="6" t="s">
        <v>141</v>
      </c>
      <c r="AU101" s="6" t="s">
        <v>17</v>
      </c>
    </row>
    <row r="102" spans="2:63" s="6" customFormat="1" ht="51" customHeight="1">
      <c r="B102" s="20"/>
      <c r="C102" s="108" t="s">
        <v>219</v>
      </c>
      <c r="D102" s="108" t="s">
        <v>132</v>
      </c>
      <c r="E102" s="109" t="s">
        <v>1291</v>
      </c>
      <c r="F102" s="269" t="s">
        <v>1292</v>
      </c>
      <c r="G102" s="270"/>
      <c r="H102" s="270"/>
      <c r="I102" s="270"/>
      <c r="J102" s="111" t="s">
        <v>325</v>
      </c>
      <c r="K102" s="112">
        <v>1</v>
      </c>
      <c r="L102" s="271"/>
      <c r="M102" s="270"/>
      <c r="N102" s="299">
        <f>ROUND($L$102*$K$102,2)</f>
        <v>0</v>
      </c>
      <c r="O102" s="300"/>
      <c r="P102" s="300"/>
      <c r="Q102" s="300"/>
      <c r="R102" s="110"/>
      <c r="S102" s="20"/>
      <c r="T102" s="113"/>
      <c r="U102" s="114" t="s">
        <v>36</v>
      </c>
      <c r="X102" s="115">
        <v>0</v>
      </c>
      <c r="Y102" s="115">
        <f>$X$102*$K$102</f>
        <v>0</v>
      </c>
      <c r="Z102" s="115">
        <v>0</v>
      </c>
      <c r="AA102" s="116">
        <f>$Z$102*$K$102</f>
        <v>0</v>
      </c>
      <c r="AR102" s="79" t="s">
        <v>1261</v>
      </c>
      <c r="AT102" s="79" t="s">
        <v>132</v>
      </c>
      <c r="AU102" s="79" t="s">
        <v>17</v>
      </c>
      <c r="AY102" s="6" t="s">
        <v>131</v>
      </c>
      <c r="BE102" s="117">
        <f>IF($U$102="základní",$N$102,0)</f>
        <v>0</v>
      </c>
      <c r="BF102" s="117">
        <f>IF($U$102="snížená",$N$102,0)</f>
        <v>0</v>
      </c>
      <c r="BG102" s="117">
        <f>IF($U$102="zákl. přenesená",$N$102,0)</f>
        <v>0</v>
      </c>
      <c r="BH102" s="117">
        <f>IF($U$102="sníž. přenesená",$N$102,0)</f>
        <v>0</v>
      </c>
      <c r="BI102" s="117">
        <f>IF($U$102="nulová",$N$102,0)</f>
        <v>0</v>
      </c>
      <c r="BJ102" s="79" t="s">
        <v>17</v>
      </c>
      <c r="BK102" s="117">
        <f>ROUND($L$102*$K$102,2)</f>
        <v>0</v>
      </c>
    </row>
    <row r="103" spans="2:47" s="6" customFormat="1" ht="38.25" customHeight="1">
      <c r="B103" s="20"/>
      <c r="F103" s="272" t="s">
        <v>1292</v>
      </c>
      <c r="G103" s="228"/>
      <c r="H103" s="228"/>
      <c r="I103" s="228"/>
      <c r="J103" s="228"/>
      <c r="K103" s="228"/>
      <c r="L103" s="228"/>
      <c r="M103" s="228"/>
      <c r="N103" s="228"/>
      <c r="O103" s="228"/>
      <c r="P103" s="228"/>
      <c r="Q103" s="228"/>
      <c r="R103" s="228"/>
      <c r="S103" s="20"/>
      <c r="T103" s="44"/>
      <c r="AA103" s="45"/>
      <c r="AT103" s="6" t="s">
        <v>139</v>
      </c>
      <c r="AU103" s="6" t="s">
        <v>17</v>
      </c>
    </row>
    <row r="104" spans="2:47" s="6" customFormat="1" ht="74.25" customHeight="1">
      <c r="B104" s="20"/>
      <c r="F104" s="273" t="s">
        <v>1293</v>
      </c>
      <c r="G104" s="228"/>
      <c r="H104" s="228"/>
      <c r="I104" s="228"/>
      <c r="J104" s="228"/>
      <c r="K104" s="228"/>
      <c r="L104" s="228"/>
      <c r="M104" s="228"/>
      <c r="N104" s="228"/>
      <c r="O104" s="228"/>
      <c r="P104" s="228"/>
      <c r="Q104" s="228"/>
      <c r="R104" s="228"/>
      <c r="S104" s="20"/>
      <c r="T104" s="44"/>
      <c r="AA104" s="45"/>
      <c r="AT104" s="6" t="s">
        <v>141</v>
      </c>
      <c r="AU104" s="6" t="s">
        <v>17</v>
      </c>
    </row>
    <row r="105" spans="2:63" s="6" customFormat="1" ht="51" customHeight="1">
      <c r="B105" s="20"/>
      <c r="C105" s="108" t="s">
        <v>225</v>
      </c>
      <c r="D105" s="108" t="s">
        <v>132</v>
      </c>
      <c r="E105" s="109" t="s">
        <v>1294</v>
      </c>
      <c r="F105" s="269" t="s">
        <v>1295</v>
      </c>
      <c r="G105" s="270"/>
      <c r="H105" s="270"/>
      <c r="I105" s="270"/>
      <c r="J105" s="111" t="s">
        <v>160</v>
      </c>
      <c r="K105" s="112">
        <v>10</v>
      </c>
      <c r="L105" s="271"/>
      <c r="M105" s="270"/>
      <c r="N105" s="299">
        <f>ROUND($L$105*$K$105,2)</f>
        <v>0</v>
      </c>
      <c r="O105" s="300"/>
      <c r="P105" s="300"/>
      <c r="Q105" s="300"/>
      <c r="R105" s="110"/>
      <c r="S105" s="20"/>
      <c r="T105" s="113"/>
      <c r="U105" s="114" t="s">
        <v>36</v>
      </c>
      <c r="X105" s="115">
        <v>0</v>
      </c>
      <c r="Y105" s="115">
        <f>$X$105*$K$105</f>
        <v>0</v>
      </c>
      <c r="Z105" s="115">
        <v>0</v>
      </c>
      <c r="AA105" s="116">
        <f>$Z$105*$K$105</f>
        <v>0</v>
      </c>
      <c r="AR105" s="79" t="s">
        <v>17</v>
      </c>
      <c r="AT105" s="79" t="s">
        <v>132</v>
      </c>
      <c r="AU105" s="79" t="s">
        <v>17</v>
      </c>
      <c r="AY105" s="6" t="s">
        <v>131</v>
      </c>
      <c r="BE105" s="117">
        <f>IF($U$105="základní",$N$105,0)</f>
        <v>0</v>
      </c>
      <c r="BF105" s="117">
        <f>IF($U$105="snížená",$N$105,0)</f>
        <v>0</v>
      </c>
      <c r="BG105" s="117">
        <f>IF($U$105="zákl. přenesená",$N$105,0)</f>
        <v>0</v>
      </c>
      <c r="BH105" s="117">
        <f>IF($U$105="sníž. přenesená",$N$105,0)</f>
        <v>0</v>
      </c>
      <c r="BI105" s="117">
        <f>IF($U$105="nulová",$N$105,0)</f>
        <v>0</v>
      </c>
      <c r="BJ105" s="79" t="s">
        <v>17</v>
      </c>
      <c r="BK105" s="117">
        <f>ROUND($L$105*$K$105,2)</f>
        <v>0</v>
      </c>
    </row>
    <row r="106" spans="2:47" s="6" customFormat="1" ht="38.25" customHeight="1">
      <c r="B106" s="20"/>
      <c r="F106" s="272" t="s">
        <v>1296</v>
      </c>
      <c r="G106" s="228"/>
      <c r="H106" s="228"/>
      <c r="I106" s="228"/>
      <c r="J106" s="228"/>
      <c r="K106" s="228"/>
      <c r="L106" s="228"/>
      <c r="M106" s="228"/>
      <c r="N106" s="228"/>
      <c r="O106" s="228"/>
      <c r="P106" s="228"/>
      <c r="Q106" s="228"/>
      <c r="R106" s="228"/>
      <c r="S106" s="20"/>
      <c r="T106" s="44"/>
      <c r="AA106" s="45"/>
      <c r="AT106" s="6" t="s">
        <v>139</v>
      </c>
      <c r="AU106" s="6" t="s">
        <v>17</v>
      </c>
    </row>
    <row r="107" spans="2:63" s="6" customFormat="1" ht="15.75" customHeight="1">
      <c r="B107" s="20"/>
      <c r="C107" s="108" t="s">
        <v>8</v>
      </c>
      <c r="D107" s="108" t="s">
        <v>132</v>
      </c>
      <c r="E107" s="109" t="s">
        <v>1297</v>
      </c>
      <c r="F107" s="269" t="s">
        <v>1298</v>
      </c>
      <c r="G107" s="270"/>
      <c r="H107" s="270"/>
      <c r="I107" s="270"/>
      <c r="J107" s="111" t="s">
        <v>325</v>
      </c>
      <c r="K107" s="112">
        <v>1</v>
      </c>
      <c r="L107" s="271"/>
      <c r="M107" s="270"/>
      <c r="N107" s="299">
        <f>ROUND($L$107*$K$107,2)</f>
        <v>0</v>
      </c>
      <c r="O107" s="300"/>
      <c r="P107" s="300"/>
      <c r="Q107" s="300"/>
      <c r="R107" s="110"/>
      <c r="S107" s="20"/>
      <c r="T107" s="113"/>
      <c r="U107" s="114" t="s">
        <v>36</v>
      </c>
      <c r="X107" s="115">
        <v>0</v>
      </c>
      <c r="Y107" s="115">
        <f>$X$107*$K$107</f>
        <v>0</v>
      </c>
      <c r="Z107" s="115">
        <v>0</v>
      </c>
      <c r="AA107" s="116">
        <f>$Z$107*$K$107</f>
        <v>0</v>
      </c>
      <c r="AR107" s="79" t="s">
        <v>17</v>
      </c>
      <c r="AT107" s="79" t="s">
        <v>132</v>
      </c>
      <c r="AU107" s="79" t="s">
        <v>17</v>
      </c>
      <c r="AY107" s="6" t="s">
        <v>131</v>
      </c>
      <c r="BE107" s="117">
        <f>IF($U$107="základní",$N$107,0)</f>
        <v>0</v>
      </c>
      <c r="BF107" s="117">
        <f>IF($U$107="snížená",$N$107,0)</f>
        <v>0</v>
      </c>
      <c r="BG107" s="117">
        <f>IF($U$107="zákl. přenesená",$N$107,0)</f>
        <v>0</v>
      </c>
      <c r="BH107" s="117">
        <f>IF($U$107="sníž. přenesená",$N$107,0)</f>
        <v>0</v>
      </c>
      <c r="BI107" s="117">
        <f>IF($U$107="nulová",$N$107,0)</f>
        <v>0</v>
      </c>
      <c r="BJ107" s="79" t="s">
        <v>17</v>
      </c>
      <c r="BK107" s="117">
        <f>ROUND($L$107*$K$107,2)</f>
        <v>0</v>
      </c>
    </row>
    <row r="108" spans="2:47" s="6" customFormat="1" ht="16.5" customHeight="1">
      <c r="B108" s="20"/>
      <c r="F108" s="272" t="s">
        <v>1298</v>
      </c>
      <c r="G108" s="228"/>
      <c r="H108" s="228"/>
      <c r="I108" s="228"/>
      <c r="J108" s="228"/>
      <c r="K108" s="228"/>
      <c r="L108" s="228"/>
      <c r="M108" s="228"/>
      <c r="N108" s="228"/>
      <c r="O108" s="228"/>
      <c r="P108" s="228"/>
      <c r="Q108" s="228"/>
      <c r="R108" s="228"/>
      <c r="S108" s="20"/>
      <c r="T108" s="44"/>
      <c r="AA108" s="45"/>
      <c r="AT108" s="6" t="s">
        <v>139</v>
      </c>
      <c r="AU108" s="6" t="s">
        <v>17</v>
      </c>
    </row>
    <row r="109" spans="2:63" s="6" customFormat="1" ht="63" customHeight="1">
      <c r="B109" s="20"/>
      <c r="C109" s="108" t="s">
        <v>240</v>
      </c>
      <c r="D109" s="108" t="s">
        <v>132</v>
      </c>
      <c r="E109" s="109" t="s">
        <v>1299</v>
      </c>
      <c r="F109" s="269" t="s">
        <v>1300</v>
      </c>
      <c r="G109" s="270"/>
      <c r="H109" s="270"/>
      <c r="I109" s="270"/>
      <c r="J109" s="111" t="s">
        <v>160</v>
      </c>
      <c r="K109" s="112">
        <v>30</v>
      </c>
      <c r="L109" s="271"/>
      <c r="M109" s="270"/>
      <c r="N109" s="299">
        <f>ROUND($L$109*$K$109,2)</f>
        <v>0</v>
      </c>
      <c r="O109" s="300"/>
      <c r="P109" s="300"/>
      <c r="Q109" s="300"/>
      <c r="R109" s="110"/>
      <c r="S109" s="20"/>
      <c r="T109" s="113"/>
      <c r="U109" s="114" t="s">
        <v>36</v>
      </c>
      <c r="X109" s="115">
        <v>0</v>
      </c>
      <c r="Y109" s="115">
        <f>$X$109*$K$109</f>
        <v>0</v>
      </c>
      <c r="Z109" s="115">
        <v>0</v>
      </c>
      <c r="AA109" s="116">
        <f>$Z$109*$K$109</f>
        <v>0</v>
      </c>
      <c r="AR109" s="79" t="s">
        <v>1261</v>
      </c>
      <c r="AT109" s="79" t="s">
        <v>132</v>
      </c>
      <c r="AU109" s="79" t="s">
        <v>17</v>
      </c>
      <c r="AY109" s="6" t="s">
        <v>131</v>
      </c>
      <c r="BE109" s="117">
        <f>IF($U$109="základní",$N$109,0)</f>
        <v>0</v>
      </c>
      <c r="BF109" s="117">
        <f>IF($U$109="snížená",$N$109,0)</f>
        <v>0</v>
      </c>
      <c r="BG109" s="117">
        <f>IF($U$109="zákl. přenesená",$N$109,0)</f>
        <v>0</v>
      </c>
      <c r="BH109" s="117">
        <f>IF($U$109="sníž. přenesená",$N$109,0)</f>
        <v>0</v>
      </c>
      <c r="BI109" s="117">
        <f>IF($U$109="nulová",$N$109,0)</f>
        <v>0</v>
      </c>
      <c r="BJ109" s="79" t="s">
        <v>17</v>
      </c>
      <c r="BK109" s="117">
        <f>ROUND($L$109*$K$109,2)</f>
        <v>0</v>
      </c>
    </row>
    <row r="110" spans="2:47" s="6" customFormat="1" ht="27" customHeight="1">
      <c r="B110" s="20"/>
      <c r="F110" s="272" t="s">
        <v>1300</v>
      </c>
      <c r="G110" s="228"/>
      <c r="H110" s="228"/>
      <c r="I110" s="228"/>
      <c r="J110" s="228"/>
      <c r="K110" s="228"/>
      <c r="L110" s="228"/>
      <c r="M110" s="228"/>
      <c r="N110" s="228"/>
      <c r="O110" s="228"/>
      <c r="P110" s="228"/>
      <c r="Q110" s="228"/>
      <c r="R110" s="228"/>
      <c r="S110" s="20"/>
      <c r="T110" s="44"/>
      <c r="AA110" s="45"/>
      <c r="AT110" s="6" t="s">
        <v>139</v>
      </c>
      <c r="AU110" s="6" t="s">
        <v>17</v>
      </c>
    </row>
    <row r="111" spans="2:47" s="6" customFormat="1" ht="85.5" customHeight="1">
      <c r="B111" s="20"/>
      <c r="F111" s="273" t="s">
        <v>1301</v>
      </c>
      <c r="G111" s="228"/>
      <c r="H111" s="228"/>
      <c r="I111" s="228"/>
      <c r="J111" s="228"/>
      <c r="K111" s="228"/>
      <c r="L111" s="228"/>
      <c r="M111" s="228"/>
      <c r="N111" s="228"/>
      <c r="O111" s="228"/>
      <c r="P111" s="228"/>
      <c r="Q111" s="228"/>
      <c r="R111" s="228"/>
      <c r="S111" s="20"/>
      <c r="T111" s="44"/>
      <c r="AA111" s="45"/>
      <c r="AT111" s="6" t="s">
        <v>141</v>
      </c>
      <c r="AU111" s="6" t="s">
        <v>17</v>
      </c>
    </row>
    <row r="112" spans="2:63" s="6" customFormat="1" ht="39" customHeight="1">
      <c r="B112" s="20"/>
      <c r="C112" s="108" t="s">
        <v>246</v>
      </c>
      <c r="D112" s="108" t="s">
        <v>132</v>
      </c>
      <c r="E112" s="109" t="s">
        <v>1302</v>
      </c>
      <c r="F112" s="269" t="s">
        <v>1303</v>
      </c>
      <c r="G112" s="270"/>
      <c r="H112" s="270"/>
      <c r="I112" s="270"/>
      <c r="J112" s="111" t="s">
        <v>160</v>
      </c>
      <c r="K112" s="112">
        <v>100</v>
      </c>
      <c r="L112" s="271"/>
      <c r="M112" s="270"/>
      <c r="N112" s="299">
        <f>ROUND($L$112*$K$112,2)</f>
        <v>0</v>
      </c>
      <c r="O112" s="300"/>
      <c r="P112" s="300"/>
      <c r="Q112" s="300"/>
      <c r="R112" s="110"/>
      <c r="S112" s="20"/>
      <c r="T112" s="113"/>
      <c r="U112" s="114" t="s">
        <v>36</v>
      </c>
      <c r="X112" s="115">
        <v>0</v>
      </c>
      <c r="Y112" s="115">
        <f>$X$112*$K$112</f>
        <v>0</v>
      </c>
      <c r="Z112" s="115">
        <v>0</v>
      </c>
      <c r="AA112" s="116">
        <f>$Z$112*$K$112</f>
        <v>0</v>
      </c>
      <c r="AR112" s="79" t="s">
        <v>1261</v>
      </c>
      <c r="AT112" s="79" t="s">
        <v>132</v>
      </c>
      <c r="AU112" s="79" t="s">
        <v>17</v>
      </c>
      <c r="AY112" s="6" t="s">
        <v>131</v>
      </c>
      <c r="BE112" s="117">
        <f>IF($U$112="základní",$N$112,0)</f>
        <v>0</v>
      </c>
      <c r="BF112" s="117">
        <f>IF($U$112="snížená",$N$112,0)</f>
        <v>0</v>
      </c>
      <c r="BG112" s="117">
        <f>IF($U$112="zákl. přenesená",$N$112,0)</f>
        <v>0</v>
      </c>
      <c r="BH112" s="117">
        <f>IF($U$112="sníž. přenesená",$N$112,0)</f>
        <v>0</v>
      </c>
      <c r="BI112" s="117">
        <f>IF($U$112="nulová",$N$112,0)</f>
        <v>0</v>
      </c>
      <c r="BJ112" s="79" t="s">
        <v>17</v>
      </c>
      <c r="BK112" s="117">
        <f>ROUND($L$112*$K$112,2)</f>
        <v>0</v>
      </c>
    </row>
    <row r="113" spans="2:47" s="6" customFormat="1" ht="16.5" customHeight="1">
      <c r="B113" s="20"/>
      <c r="F113" s="272" t="s">
        <v>1303</v>
      </c>
      <c r="G113" s="228"/>
      <c r="H113" s="228"/>
      <c r="I113" s="228"/>
      <c r="J113" s="228"/>
      <c r="K113" s="228"/>
      <c r="L113" s="228"/>
      <c r="M113" s="228"/>
      <c r="N113" s="228"/>
      <c r="O113" s="228"/>
      <c r="P113" s="228"/>
      <c r="Q113" s="228"/>
      <c r="R113" s="228"/>
      <c r="S113" s="20"/>
      <c r="T113" s="44"/>
      <c r="AA113" s="45"/>
      <c r="AT113" s="6" t="s">
        <v>139</v>
      </c>
      <c r="AU113" s="6" t="s">
        <v>17</v>
      </c>
    </row>
    <row r="114" spans="2:63" s="6" customFormat="1" ht="39" customHeight="1">
      <c r="B114" s="20"/>
      <c r="C114" s="108" t="s">
        <v>254</v>
      </c>
      <c r="D114" s="108" t="s">
        <v>132</v>
      </c>
      <c r="E114" s="109" t="s">
        <v>1304</v>
      </c>
      <c r="F114" s="269" t="s">
        <v>1305</v>
      </c>
      <c r="G114" s="270"/>
      <c r="H114" s="270"/>
      <c r="I114" s="270"/>
      <c r="J114" s="111" t="s">
        <v>528</v>
      </c>
      <c r="K114" s="112">
        <v>1</v>
      </c>
      <c r="L114" s="271"/>
      <c r="M114" s="270"/>
      <c r="N114" s="299">
        <f>ROUND($L$114*$K$114,2)</f>
        <v>0</v>
      </c>
      <c r="O114" s="300"/>
      <c r="P114" s="300"/>
      <c r="Q114" s="300"/>
      <c r="R114" s="110"/>
      <c r="S114" s="20"/>
      <c r="T114" s="113"/>
      <c r="U114" s="114" t="s">
        <v>36</v>
      </c>
      <c r="X114" s="115">
        <v>0</v>
      </c>
      <c r="Y114" s="115">
        <f>$X$114*$K$114</f>
        <v>0</v>
      </c>
      <c r="Z114" s="115">
        <v>0</v>
      </c>
      <c r="AA114" s="116">
        <f>$Z$114*$K$114</f>
        <v>0</v>
      </c>
      <c r="AR114" s="79" t="s">
        <v>1261</v>
      </c>
      <c r="AT114" s="79" t="s">
        <v>132</v>
      </c>
      <c r="AU114" s="79" t="s">
        <v>17</v>
      </c>
      <c r="AY114" s="6" t="s">
        <v>131</v>
      </c>
      <c r="BE114" s="117">
        <f>IF($U$114="základní",$N$114,0)</f>
        <v>0</v>
      </c>
      <c r="BF114" s="117">
        <f>IF($U$114="snížená",$N$114,0)</f>
        <v>0</v>
      </c>
      <c r="BG114" s="117">
        <f>IF($U$114="zákl. přenesená",$N$114,0)</f>
        <v>0</v>
      </c>
      <c r="BH114" s="117">
        <f>IF($U$114="sníž. přenesená",$N$114,0)</f>
        <v>0</v>
      </c>
      <c r="BI114" s="117">
        <f>IF($U$114="nulová",$N$114,0)</f>
        <v>0</v>
      </c>
      <c r="BJ114" s="79" t="s">
        <v>17</v>
      </c>
      <c r="BK114" s="117">
        <f>ROUND($L$114*$K$114,2)</f>
        <v>0</v>
      </c>
    </row>
    <row r="115" spans="2:47" s="6" customFormat="1" ht="16.5" customHeight="1">
      <c r="B115" s="20"/>
      <c r="F115" s="272" t="s">
        <v>1305</v>
      </c>
      <c r="G115" s="228"/>
      <c r="H115" s="228"/>
      <c r="I115" s="228"/>
      <c r="J115" s="228"/>
      <c r="K115" s="228"/>
      <c r="L115" s="228"/>
      <c r="M115" s="228"/>
      <c r="N115" s="228"/>
      <c r="O115" s="228"/>
      <c r="P115" s="228"/>
      <c r="Q115" s="228"/>
      <c r="R115" s="228"/>
      <c r="S115" s="20"/>
      <c r="T115" s="44"/>
      <c r="AA115" s="45"/>
      <c r="AT115" s="6" t="s">
        <v>139</v>
      </c>
      <c r="AU115" s="6" t="s">
        <v>17</v>
      </c>
    </row>
    <row r="116" spans="2:63" s="6" customFormat="1" ht="63" customHeight="1">
      <c r="B116" s="20"/>
      <c r="C116" s="108" t="s">
        <v>262</v>
      </c>
      <c r="D116" s="108" t="s">
        <v>132</v>
      </c>
      <c r="E116" s="109" t="s">
        <v>1306</v>
      </c>
      <c r="F116" s="269" t="s">
        <v>1307</v>
      </c>
      <c r="G116" s="270"/>
      <c r="H116" s="270"/>
      <c r="I116" s="270"/>
      <c r="J116" s="111" t="s">
        <v>160</v>
      </c>
      <c r="K116" s="112">
        <v>40</v>
      </c>
      <c r="L116" s="271"/>
      <c r="M116" s="270"/>
      <c r="N116" s="299">
        <f>ROUND($L$116*$K$116,2)</f>
        <v>0</v>
      </c>
      <c r="O116" s="300"/>
      <c r="P116" s="300"/>
      <c r="Q116" s="300"/>
      <c r="R116" s="110"/>
      <c r="S116" s="20"/>
      <c r="T116" s="113"/>
      <c r="U116" s="114" t="s">
        <v>36</v>
      </c>
      <c r="X116" s="115">
        <v>0</v>
      </c>
      <c r="Y116" s="115">
        <f>$X$116*$K$116</f>
        <v>0</v>
      </c>
      <c r="Z116" s="115">
        <v>0</v>
      </c>
      <c r="AA116" s="116">
        <f>$Z$116*$K$116</f>
        <v>0</v>
      </c>
      <c r="AR116" s="79" t="s">
        <v>1261</v>
      </c>
      <c r="AT116" s="79" t="s">
        <v>132</v>
      </c>
      <c r="AU116" s="79" t="s">
        <v>17</v>
      </c>
      <c r="AY116" s="6" t="s">
        <v>131</v>
      </c>
      <c r="BE116" s="117">
        <f>IF($U$116="základní",$N$116,0)</f>
        <v>0</v>
      </c>
      <c r="BF116" s="117">
        <f>IF($U$116="snížená",$N$116,0)</f>
        <v>0</v>
      </c>
      <c r="BG116" s="117">
        <f>IF($U$116="zákl. přenesená",$N$116,0)</f>
        <v>0</v>
      </c>
      <c r="BH116" s="117">
        <f>IF($U$116="sníž. přenesená",$N$116,0)</f>
        <v>0</v>
      </c>
      <c r="BI116" s="117">
        <f>IF($U$116="nulová",$N$116,0)</f>
        <v>0</v>
      </c>
      <c r="BJ116" s="79" t="s">
        <v>17</v>
      </c>
      <c r="BK116" s="117">
        <f>ROUND($L$116*$K$116,2)</f>
        <v>0</v>
      </c>
    </row>
    <row r="117" spans="2:47" s="6" customFormat="1" ht="27" customHeight="1">
      <c r="B117" s="20"/>
      <c r="F117" s="272" t="s">
        <v>1307</v>
      </c>
      <c r="G117" s="228"/>
      <c r="H117" s="228"/>
      <c r="I117" s="228"/>
      <c r="J117" s="228"/>
      <c r="K117" s="228"/>
      <c r="L117" s="228"/>
      <c r="M117" s="228"/>
      <c r="N117" s="228"/>
      <c r="O117" s="228"/>
      <c r="P117" s="228"/>
      <c r="Q117" s="228"/>
      <c r="R117" s="228"/>
      <c r="S117" s="20"/>
      <c r="T117" s="44"/>
      <c r="AA117" s="45"/>
      <c r="AT117" s="6" t="s">
        <v>139</v>
      </c>
      <c r="AU117" s="6" t="s">
        <v>17</v>
      </c>
    </row>
    <row r="118" spans="2:63" s="6" customFormat="1" ht="75" customHeight="1">
      <c r="B118" s="20"/>
      <c r="C118" s="108" t="s">
        <v>270</v>
      </c>
      <c r="D118" s="108" t="s">
        <v>132</v>
      </c>
      <c r="E118" s="109" t="s">
        <v>1308</v>
      </c>
      <c r="F118" s="269" t="s">
        <v>1309</v>
      </c>
      <c r="G118" s="270"/>
      <c r="H118" s="270"/>
      <c r="I118" s="270"/>
      <c r="J118" s="111" t="s">
        <v>528</v>
      </c>
      <c r="K118" s="112">
        <v>1</v>
      </c>
      <c r="L118" s="271"/>
      <c r="M118" s="270"/>
      <c r="N118" s="299">
        <f>ROUND($L$118*$K$118,2)</f>
        <v>0</v>
      </c>
      <c r="O118" s="300"/>
      <c r="P118" s="300"/>
      <c r="Q118" s="300"/>
      <c r="R118" s="110"/>
      <c r="S118" s="20"/>
      <c r="T118" s="113"/>
      <c r="U118" s="114" t="s">
        <v>36</v>
      </c>
      <c r="X118" s="115">
        <v>0</v>
      </c>
      <c r="Y118" s="115">
        <f>$X$118*$K$118</f>
        <v>0</v>
      </c>
      <c r="Z118" s="115">
        <v>0</v>
      </c>
      <c r="AA118" s="116">
        <f>$Z$118*$K$118</f>
        <v>0</v>
      </c>
      <c r="AR118" s="79" t="s">
        <v>1261</v>
      </c>
      <c r="AT118" s="79" t="s">
        <v>132</v>
      </c>
      <c r="AU118" s="79" t="s">
        <v>17</v>
      </c>
      <c r="AY118" s="6" t="s">
        <v>131</v>
      </c>
      <c r="BE118" s="117">
        <f>IF($U$118="základní",$N$118,0)</f>
        <v>0</v>
      </c>
      <c r="BF118" s="117">
        <f>IF($U$118="snížená",$N$118,0)</f>
        <v>0</v>
      </c>
      <c r="BG118" s="117">
        <f>IF($U$118="zákl. přenesená",$N$118,0)</f>
        <v>0</v>
      </c>
      <c r="BH118" s="117">
        <f>IF($U$118="sníž. přenesená",$N$118,0)</f>
        <v>0</v>
      </c>
      <c r="BI118" s="117">
        <f>IF($U$118="nulová",$N$118,0)</f>
        <v>0</v>
      </c>
      <c r="BJ118" s="79" t="s">
        <v>17</v>
      </c>
      <c r="BK118" s="117">
        <f>ROUND($L$118*$K$118,2)</f>
        <v>0</v>
      </c>
    </row>
    <row r="119" spans="2:47" s="6" customFormat="1" ht="38.25" customHeight="1">
      <c r="B119" s="20"/>
      <c r="F119" s="272" t="s">
        <v>1309</v>
      </c>
      <c r="G119" s="228"/>
      <c r="H119" s="228"/>
      <c r="I119" s="228"/>
      <c r="J119" s="228"/>
      <c r="K119" s="228"/>
      <c r="L119" s="228"/>
      <c r="M119" s="228"/>
      <c r="N119" s="228"/>
      <c r="O119" s="228"/>
      <c r="P119" s="228"/>
      <c r="Q119" s="228"/>
      <c r="R119" s="228"/>
      <c r="S119" s="20"/>
      <c r="T119" s="44"/>
      <c r="AA119" s="45"/>
      <c r="AT119" s="6" t="s">
        <v>139</v>
      </c>
      <c r="AU119" s="6" t="s">
        <v>17</v>
      </c>
    </row>
    <row r="120" spans="2:47" s="6" customFormat="1" ht="156.75" customHeight="1">
      <c r="B120" s="20"/>
      <c r="F120" s="273" t="s">
        <v>1310</v>
      </c>
      <c r="G120" s="228"/>
      <c r="H120" s="228"/>
      <c r="I120" s="228"/>
      <c r="J120" s="228"/>
      <c r="K120" s="228"/>
      <c r="L120" s="228"/>
      <c r="M120" s="228"/>
      <c r="N120" s="228"/>
      <c r="O120" s="228"/>
      <c r="P120" s="228"/>
      <c r="Q120" s="228"/>
      <c r="R120" s="228"/>
      <c r="S120" s="20"/>
      <c r="T120" s="44"/>
      <c r="AA120" s="45"/>
      <c r="AT120" s="6" t="s">
        <v>141</v>
      </c>
      <c r="AU120" s="6" t="s">
        <v>17</v>
      </c>
    </row>
    <row r="121" spans="2:63" s="6" customFormat="1" ht="27" customHeight="1">
      <c r="B121" s="20"/>
      <c r="C121" s="108" t="s">
        <v>7</v>
      </c>
      <c r="D121" s="108" t="s">
        <v>132</v>
      </c>
      <c r="E121" s="109" t="s">
        <v>1311</v>
      </c>
      <c r="F121" s="269" t="s">
        <v>1312</v>
      </c>
      <c r="G121" s="270"/>
      <c r="H121" s="270"/>
      <c r="I121" s="270"/>
      <c r="J121" s="111" t="s">
        <v>325</v>
      </c>
      <c r="K121" s="112">
        <v>1</v>
      </c>
      <c r="L121" s="271"/>
      <c r="M121" s="270"/>
      <c r="N121" s="299">
        <f>ROUND($L$121*$K$121,2)</f>
        <v>0</v>
      </c>
      <c r="O121" s="300"/>
      <c r="P121" s="300"/>
      <c r="Q121" s="300"/>
      <c r="R121" s="110"/>
      <c r="S121" s="20"/>
      <c r="T121" s="113"/>
      <c r="U121" s="114" t="s">
        <v>36</v>
      </c>
      <c r="X121" s="115">
        <v>0</v>
      </c>
      <c r="Y121" s="115">
        <f>$X$121*$K$121</f>
        <v>0</v>
      </c>
      <c r="Z121" s="115">
        <v>0</v>
      </c>
      <c r="AA121" s="116">
        <f>$Z$121*$K$121</f>
        <v>0</v>
      </c>
      <c r="AR121" s="79" t="s">
        <v>1261</v>
      </c>
      <c r="AT121" s="79" t="s">
        <v>132</v>
      </c>
      <c r="AU121" s="79" t="s">
        <v>17</v>
      </c>
      <c r="AY121" s="6" t="s">
        <v>131</v>
      </c>
      <c r="BE121" s="117">
        <f>IF($U$121="základní",$N$121,0)</f>
        <v>0</v>
      </c>
      <c r="BF121" s="117">
        <f>IF($U$121="snížená",$N$121,0)</f>
        <v>0</v>
      </c>
      <c r="BG121" s="117">
        <f>IF($U$121="zákl. přenesená",$N$121,0)</f>
        <v>0</v>
      </c>
      <c r="BH121" s="117">
        <f>IF($U$121="sníž. přenesená",$N$121,0)</f>
        <v>0</v>
      </c>
      <c r="BI121" s="117">
        <f>IF($U$121="nulová",$N$121,0)</f>
        <v>0</v>
      </c>
      <c r="BJ121" s="79" t="s">
        <v>17</v>
      </c>
      <c r="BK121" s="117">
        <f>ROUND($L$121*$K$121,2)</f>
        <v>0</v>
      </c>
    </row>
    <row r="122" spans="2:47" s="6" customFormat="1" ht="16.5" customHeight="1">
      <c r="B122" s="20"/>
      <c r="F122" s="272" t="s">
        <v>1312</v>
      </c>
      <c r="G122" s="228"/>
      <c r="H122" s="228"/>
      <c r="I122" s="228"/>
      <c r="J122" s="228"/>
      <c r="K122" s="228"/>
      <c r="L122" s="228"/>
      <c r="M122" s="228"/>
      <c r="N122" s="228"/>
      <c r="O122" s="228"/>
      <c r="P122" s="228"/>
      <c r="Q122" s="228"/>
      <c r="R122" s="228"/>
      <c r="S122" s="20"/>
      <c r="T122" s="44"/>
      <c r="AA122" s="45"/>
      <c r="AT122" s="6" t="s">
        <v>139</v>
      </c>
      <c r="AU122" s="6" t="s">
        <v>17</v>
      </c>
    </row>
    <row r="123" spans="2:47" s="6" customFormat="1" ht="50.25" customHeight="1">
      <c r="B123" s="20"/>
      <c r="F123" s="273" t="s">
        <v>1313</v>
      </c>
      <c r="G123" s="228"/>
      <c r="H123" s="228"/>
      <c r="I123" s="228"/>
      <c r="J123" s="228"/>
      <c r="K123" s="228"/>
      <c r="L123" s="228"/>
      <c r="M123" s="228"/>
      <c r="N123" s="228"/>
      <c r="O123" s="228"/>
      <c r="P123" s="228"/>
      <c r="Q123" s="228"/>
      <c r="R123" s="228"/>
      <c r="S123" s="20"/>
      <c r="T123" s="44"/>
      <c r="AA123" s="45"/>
      <c r="AT123" s="6" t="s">
        <v>141</v>
      </c>
      <c r="AU123" s="6" t="s">
        <v>17</v>
      </c>
    </row>
    <row r="124" spans="2:63" s="6" customFormat="1" ht="63" customHeight="1">
      <c r="B124" s="20"/>
      <c r="C124" s="108" t="s">
        <v>281</v>
      </c>
      <c r="D124" s="108" t="s">
        <v>132</v>
      </c>
      <c r="E124" s="109" t="s">
        <v>1314</v>
      </c>
      <c r="F124" s="269" t="s">
        <v>1315</v>
      </c>
      <c r="G124" s="270"/>
      <c r="H124" s="270"/>
      <c r="I124" s="270"/>
      <c r="J124" s="111" t="s">
        <v>325</v>
      </c>
      <c r="K124" s="112">
        <v>1</v>
      </c>
      <c r="L124" s="271"/>
      <c r="M124" s="270"/>
      <c r="N124" s="299">
        <f>ROUND($L$124*$K$124,2)</f>
        <v>0</v>
      </c>
      <c r="O124" s="300"/>
      <c r="P124" s="300"/>
      <c r="Q124" s="300"/>
      <c r="R124" s="110"/>
      <c r="S124" s="20"/>
      <c r="T124" s="113"/>
      <c r="U124" s="114" t="s">
        <v>36</v>
      </c>
      <c r="X124" s="115">
        <v>0</v>
      </c>
      <c r="Y124" s="115">
        <f>$X$124*$K$124</f>
        <v>0</v>
      </c>
      <c r="Z124" s="115">
        <v>0</v>
      </c>
      <c r="AA124" s="116">
        <f>$Z$124*$K$124</f>
        <v>0</v>
      </c>
      <c r="AR124" s="79" t="s">
        <v>1267</v>
      </c>
      <c r="AT124" s="79" t="s">
        <v>132</v>
      </c>
      <c r="AU124" s="79" t="s">
        <v>17</v>
      </c>
      <c r="AY124" s="6" t="s">
        <v>131</v>
      </c>
      <c r="BE124" s="117">
        <f>IF($U$124="základní",$N$124,0)</f>
        <v>0</v>
      </c>
      <c r="BF124" s="117">
        <f>IF($U$124="snížená",$N$124,0)</f>
        <v>0</v>
      </c>
      <c r="BG124" s="117">
        <f>IF($U$124="zákl. přenesená",$N$124,0)</f>
        <v>0</v>
      </c>
      <c r="BH124" s="117">
        <f>IF($U$124="sníž. přenesená",$N$124,0)</f>
        <v>0</v>
      </c>
      <c r="BI124" s="117">
        <f>IF($U$124="nulová",$N$124,0)</f>
        <v>0</v>
      </c>
      <c r="BJ124" s="79" t="s">
        <v>17</v>
      </c>
      <c r="BK124" s="117">
        <f>ROUND($L$124*$K$124,2)</f>
        <v>0</v>
      </c>
    </row>
    <row r="125" spans="2:47" s="6" customFormat="1" ht="27" customHeight="1">
      <c r="B125" s="20"/>
      <c r="F125" s="327" t="s">
        <v>1315</v>
      </c>
      <c r="G125" s="307"/>
      <c r="H125" s="307"/>
      <c r="I125" s="307"/>
      <c r="J125" s="307"/>
      <c r="K125" s="307"/>
      <c r="L125" s="307"/>
      <c r="M125" s="307"/>
      <c r="N125" s="307"/>
      <c r="O125" s="307"/>
      <c r="P125" s="307"/>
      <c r="Q125" s="307"/>
      <c r="R125" s="307"/>
      <c r="S125" s="20"/>
      <c r="T125" s="44"/>
      <c r="AA125" s="45"/>
      <c r="AT125" s="6" t="s">
        <v>139</v>
      </c>
      <c r="AU125" s="6" t="s">
        <v>17</v>
      </c>
    </row>
    <row r="126" spans="2:63" s="6" customFormat="1" ht="27" customHeight="1">
      <c r="B126" s="20"/>
      <c r="C126" s="108" t="s">
        <v>288</v>
      </c>
      <c r="D126" s="108" t="s">
        <v>132</v>
      </c>
      <c r="E126" s="109" t="s">
        <v>1316</v>
      </c>
      <c r="F126" s="269" t="s">
        <v>1317</v>
      </c>
      <c r="G126" s="270"/>
      <c r="H126" s="270"/>
      <c r="I126" s="270"/>
      <c r="J126" s="111" t="s">
        <v>325</v>
      </c>
      <c r="K126" s="112">
        <v>1</v>
      </c>
      <c r="L126" s="271"/>
      <c r="M126" s="270"/>
      <c r="N126" s="299">
        <f>ROUND($L$126*$K$126,2)</f>
        <v>0</v>
      </c>
      <c r="O126" s="300"/>
      <c r="P126" s="300"/>
      <c r="Q126" s="300"/>
      <c r="R126" s="110"/>
      <c r="S126" s="20"/>
      <c r="T126" s="113"/>
      <c r="U126" s="114" t="s">
        <v>36</v>
      </c>
      <c r="X126" s="115">
        <v>0</v>
      </c>
      <c r="Y126" s="115">
        <f>$X$126*$K$126</f>
        <v>0</v>
      </c>
      <c r="Z126" s="115">
        <v>0</v>
      </c>
      <c r="AA126" s="116">
        <f>$Z$126*$K$126</f>
        <v>0</v>
      </c>
      <c r="AR126" s="79" t="s">
        <v>1267</v>
      </c>
      <c r="AT126" s="79" t="s">
        <v>132</v>
      </c>
      <c r="AU126" s="79" t="s">
        <v>17</v>
      </c>
      <c r="AY126" s="6" t="s">
        <v>131</v>
      </c>
      <c r="BE126" s="117">
        <f>IF($U$126="základní",$N$126,0)</f>
        <v>0</v>
      </c>
      <c r="BF126" s="117">
        <f>IF($U$126="snížená",$N$126,0)</f>
        <v>0</v>
      </c>
      <c r="BG126" s="117">
        <f>IF($U$126="zákl. přenesená",$N$126,0)</f>
        <v>0</v>
      </c>
      <c r="BH126" s="117">
        <f>IF($U$126="sníž. přenesená",$N$126,0)</f>
        <v>0</v>
      </c>
      <c r="BI126" s="117">
        <f>IF($U$126="nulová",$N$126,0)</f>
        <v>0</v>
      </c>
      <c r="BJ126" s="79" t="s">
        <v>17</v>
      </c>
      <c r="BK126" s="117">
        <f>ROUND($L$126*$K$126,2)</f>
        <v>0</v>
      </c>
    </row>
    <row r="127" spans="2:47" s="6" customFormat="1" ht="62.25" customHeight="1">
      <c r="B127" s="20"/>
      <c r="F127" s="327" t="s">
        <v>1318</v>
      </c>
      <c r="G127" s="307"/>
      <c r="H127" s="307"/>
      <c r="I127" s="307"/>
      <c r="J127" s="307"/>
      <c r="K127" s="307"/>
      <c r="L127" s="307"/>
      <c r="M127" s="307"/>
      <c r="N127" s="307"/>
      <c r="O127" s="307"/>
      <c r="P127" s="307"/>
      <c r="Q127" s="307"/>
      <c r="R127" s="307"/>
      <c r="S127" s="20"/>
      <c r="T127" s="44"/>
      <c r="AA127" s="45"/>
      <c r="AT127" s="6" t="s">
        <v>139</v>
      </c>
      <c r="AU127" s="6" t="s">
        <v>17</v>
      </c>
    </row>
    <row r="128" spans="2:63" s="6" customFormat="1" ht="63" customHeight="1">
      <c r="B128" s="20"/>
      <c r="C128" s="108" t="s">
        <v>294</v>
      </c>
      <c r="D128" s="108" t="s">
        <v>132</v>
      </c>
      <c r="E128" s="109" t="s">
        <v>1319</v>
      </c>
      <c r="F128" s="269" t="s">
        <v>1320</v>
      </c>
      <c r="G128" s="270"/>
      <c r="H128" s="270"/>
      <c r="I128" s="270"/>
      <c r="J128" s="111" t="s">
        <v>160</v>
      </c>
      <c r="K128" s="112">
        <v>8</v>
      </c>
      <c r="L128" s="271"/>
      <c r="M128" s="270"/>
      <c r="N128" s="299">
        <f>ROUND($L$128*$K$128,2)</f>
        <v>0</v>
      </c>
      <c r="O128" s="300"/>
      <c r="P128" s="300"/>
      <c r="Q128" s="300"/>
      <c r="R128" s="110"/>
      <c r="S128" s="20"/>
      <c r="T128" s="113"/>
      <c r="U128" s="114" t="s">
        <v>36</v>
      </c>
      <c r="X128" s="115">
        <v>0</v>
      </c>
      <c r="Y128" s="115">
        <f>$X$128*$K$128</f>
        <v>0</v>
      </c>
      <c r="Z128" s="115">
        <v>0</v>
      </c>
      <c r="AA128" s="116">
        <f>$Z$128*$K$128</f>
        <v>0</v>
      </c>
      <c r="AR128" s="79" t="s">
        <v>1261</v>
      </c>
      <c r="AT128" s="79" t="s">
        <v>132</v>
      </c>
      <c r="AU128" s="79" t="s">
        <v>17</v>
      </c>
      <c r="AY128" s="6" t="s">
        <v>131</v>
      </c>
      <c r="BE128" s="117">
        <f>IF($U$128="základní",$N$128,0)</f>
        <v>0</v>
      </c>
      <c r="BF128" s="117">
        <f>IF($U$128="snížená",$N$128,0)</f>
        <v>0</v>
      </c>
      <c r="BG128" s="117">
        <f>IF($U$128="zákl. přenesená",$N$128,0)</f>
        <v>0</v>
      </c>
      <c r="BH128" s="117">
        <f>IF($U$128="sníž. přenesená",$N$128,0)</f>
        <v>0</v>
      </c>
      <c r="BI128" s="117">
        <f>IF($U$128="nulová",$N$128,0)</f>
        <v>0</v>
      </c>
      <c r="BJ128" s="79" t="s">
        <v>17</v>
      </c>
      <c r="BK128" s="117">
        <f>ROUND($L$128*$K$128,2)</f>
        <v>0</v>
      </c>
    </row>
    <row r="129" spans="2:47" s="6" customFormat="1" ht="38.25" customHeight="1">
      <c r="B129" s="20"/>
      <c r="F129" s="272" t="s">
        <v>1321</v>
      </c>
      <c r="G129" s="228"/>
      <c r="H129" s="228"/>
      <c r="I129" s="228"/>
      <c r="J129" s="228"/>
      <c r="K129" s="228"/>
      <c r="L129" s="228"/>
      <c r="M129" s="228"/>
      <c r="N129" s="228"/>
      <c r="O129" s="228"/>
      <c r="P129" s="228"/>
      <c r="Q129" s="228"/>
      <c r="R129" s="228"/>
      <c r="S129" s="20"/>
      <c r="T129" s="44"/>
      <c r="AA129" s="45"/>
      <c r="AT129" s="6" t="s">
        <v>139</v>
      </c>
      <c r="AU129" s="6" t="s">
        <v>17</v>
      </c>
    </row>
    <row r="130" spans="2:47" s="6" customFormat="1" ht="97.5" customHeight="1">
      <c r="B130" s="20"/>
      <c r="F130" s="273" t="s">
        <v>1322</v>
      </c>
      <c r="G130" s="228"/>
      <c r="H130" s="228"/>
      <c r="I130" s="228"/>
      <c r="J130" s="228"/>
      <c r="K130" s="228"/>
      <c r="L130" s="228"/>
      <c r="M130" s="228"/>
      <c r="N130" s="228"/>
      <c r="O130" s="228"/>
      <c r="P130" s="228"/>
      <c r="Q130" s="228"/>
      <c r="R130" s="228"/>
      <c r="S130" s="20"/>
      <c r="T130" s="44"/>
      <c r="AA130" s="45"/>
      <c r="AT130" s="6" t="s">
        <v>141</v>
      </c>
      <c r="AU130" s="6" t="s">
        <v>17</v>
      </c>
    </row>
    <row r="131" spans="2:63" s="6" customFormat="1" ht="75" customHeight="1">
      <c r="B131" s="20"/>
      <c r="C131" s="108" t="s">
        <v>301</v>
      </c>
      <c r="D131" s="108" t="s">
        <v>132</v>
      </c>
      <c r="E131" s="109" t="s">
        <v>1323</v>
      </c>
      <c r="F131" s="269" t="s">
        <v>1324</v>
      </c>
      <c r="G131" s="270"/>
      <c r="H131" s="270"/>
      <c r="I131" s="270"/>
      <c r="J131" s="111" t="s">
        <v>149</v>
      </c>
      <c r="K131" s="112">
        <v>60</v>
      </c>
      <c r="L131" s="271"/>
      <c r="M131" s="270"/>
      <c r="N131" s="299">
        <f>ROUND($L$131*$K$131,2)</f>
        <v>0</v>
      </c>
      <c r="O131" s="300"/>
      <c r="P131" s="300"/>
      <c r="Q131" s="300"/>
      <c r="R131" s="110"/>
      <c r="S131" s="20"/>
      <c r="T131" s="113"/>
      <c r="U131" s="114" t="s">
        <v>36</v>
      </c>
      <c r="X131" s="115">
        <v>0</v>
      </c>
      <c r="Y131" s="115">
        <f>$X$131*$K$131</f>
        <v>0</v>
      </c>
      <c r="Z131" s="115">
        <v>0</v>
      </c>
      <c r="AA131" s="116">
        <f>$Z$131*$K$131</f>
        <v>0</v>
      </c>
      <c r="AR131" s="79" t="s">
        <v>1261</v>
      </c>
      <c r="AT131" s="79" t="s">
        <v>132</v>
      </c>
      <c r="AU131" s="79" t="s">
        <v>17</v>
      </c>
      <c r="AY131" s="6" t="s">
        <v>131</v>
      </c>
      <c r="BE131" s="117">
        <f>IF($U$131="základní",$N$131,0)</f>
        <v>0</v>
      </c>
      <c r="BF131" s="117">
        <f>IF($U$131="snížená",$N$131,0)</f>
        <v>0</v>
      </c>
      <c r="BG131" s="117">
        <f>IF($U$131="zákl. přenesená",$N$131,0)</f>
        <v>0</v>
      </c>
      <c r="BH131" s="117">
        <f>IF($U$131="sníž. přenesená",$N$131,0)</f>
        <v>0</v>
      </c>
      <c r="BI131" s="117">
        <f>IF($U$131="nulová",$N$131,0)</f>
        <v>0</v>
      </c>
      <c r="BJ131" s="79" t="s">
        <v>17</v>
      </c>
      <c r="BK131" s="117">
        <f>ROUND($L$131*$K$131,2)</f>
        <v>0</v>
      </c>
    </row>
    <row r="132" spans="2:47" s="6" customFormat="1" ht="38.25" customHeight="1">
      <c r="B132" s="20"/>
      <c r="F132" s="272" t="s">
        <v>1325</v>
      </c>
      <c r="G132" s="228"/>
      <c r="H132" s="228"/>
      <c r="I132" s="228"/>
      <c r="J132" s="228"/>
      <c r="K132" s="228"/>
      <c r="L132" s="228"/>
      <c r="M132" s="228"/>
      <c r="N132" s="228"/>
      <c r="O132" s="228"/>
      <c r="P132" s="228"/>
      <c r="Q132" s="228"/>
      <c r="R132" s="228"/>
      <c r="S132" s="20"/>
      <c r="T132" s="140"/>
      <c r="U132" s="141"/>
      <c r="V132" s="141"/>
      <c r="W132" s="141"/>
      <c r="X132" s="141"/>
      <c r="Y132" s="141"/>
      <c r="Z132" s="141"/>
      <c r="AA132" s="142"/>
      <c r="AT132" s="6" t="s">
        <v>139</v>
      </c>
      <c r="AU132" s="6" t="s">
        <v>17</v>
      </c>
    </row>
    <row r="133" spans="2:19" s="6" customFormat="1" ht="7.5" customHeight="1">
      <c r="B133" s="34"/>
      <c r="C133" s="35"/>
      <c r="D133" s="35"/>
      <c r="E133" s="35"/>
      <c r="F133" s="35"/>
      <c r="G133" s="35"/>
      <c r="H133" s="35"/>
      <c r="I133" s="35"/>
      <c r="J133" s="35"/>
      <c r="K133" s="35"/>
      <c r="L133" s="35"/>
      <c r="M133" s="35"/>
      <c r="N133" s="35"/>
      <c r="O133" s="35"/>
      <c r="P133" s="35"/>
      <c r="Q133" s="35"/>
      <c r="R133" s="35"/>
      <c r="S133" s="20"/>
    </row>
    <row r="927" s="2" customFormat="1" ht="14.25" customHeight="1"/>
  </sheetData>
  <sheetProtection/>
  <mergeCells count="156">
    <mergeCell ref="H1:K1"/>
    <mergeCell ref="S2:AC2"/>
    <mergeCell ref="F131:I131"/>
    <mergeCell ref="L131:M131"/>
    <mergeCell ref="N131:Q131"/>
    <mergeCell ref="F132:R132"/>
    <mergeCell ref="N70:Q70"/>
    <mergeCell ref="N71:Q71"/>
    <mergeCell ref="F127:R127"/>
    <mergeCell ref="F128:I128"/>
    <mergeCell ref="L128:M128"/>
    <mergeCell ref="N128:Q128"/>
    <mergeCell ref="F129:R129"/>
    <mergeCell ref="F130:R130"/>
    <mergeCell ref="F123:R123"/>
    <mergeCell ref="F124:I124"/>
    <mergeCell ref="L124:M124"/>
    <mergeCell ref="N124:Q124"/>
    <mergeCell ref="F125:R125"/>
    <mergeCell ref="F126:I126"/>
    <mergeCell ref="L126:M126"/>
    <mergeCell ref="N126:Q126"/>
    <mergeCell ref="F119:R119"/>
    <mergeCell ref="F120:R120"/>
    <mergeCell ref="F121:I121"/>
    <mergeCell ref="L121:M121"/>
    <mergeCell ref="N121:Q121"/>
    <mergeCell ref="F122:R122"/>
    <mergeCell ref="F115:R115"/>
    <mergeCell ref="F116:I116"/>
    <mergeCell ref="L116:M116"/>
    <mergeCell ref="N116:Q116"/>
    <mergeCell ref="F117:R117"/>
    <mergeCell ref="F118:I118"/>
    <mergeCell ref="L118:M118"/>
    <mergeCell ref="N118:Q118"/>
    <mergeCell ref="F112:I112"/>
    <mergeCell ref="L112:M112"/>
    <mergeCell ref="N112:Q112"/>
    <mergeCell ref="F113:R113"/>
    <mergeCell ref="F114:I114"/>
    <mergeCell ref="L114:M114"/>
    <mergeCell ref="N114:Q114"/>
    <mergeCell ref="F108:R108"/>
    <mergeCell ref="F109:I109"/>
    <mergeCell ref="L109:M109"/>
    <mergeCell ref="N109:Q109"/>
    <mergeCell ref="F110:R110"/>
    <mergeCell ref="F111:R111"/>
    <mergeCell ref="F104:R104"/>
    <mergeCell ref="F105:I105"/>
    <mergeCell ref="L105:M105"/>
    <mergeCell ref="N105:Q105"/>
    <mergeCell ref="F106:R106"/>
    <mergeCell ref="F107:I107"/>
    <mergeCell ref="L107:M107"/>
    <mergeCell ref="N107:Q107"/>
    <mergeCell ref="F100:R100"/>
    <mergeCell ref="F101:R101"/>
    <mergeCell ref="F102:I102"/>
    <mergeCell ref="L102:M102"/>
    <mergeCell ref="N102:Q102"/>
    <mergeCell ref="F103:R103"/>
    <mergeCell ref="F96:I96"/>
    <mergeCell ref="L96:M96"/>
    <mergeCell ref="N96:Q96"/>
    <mergeCell ref="F97:R97"/>
    <mergeCell ref="F98:R98"/>
    <mergeCell ref="F99:I99"/>
    <mergeCell ref="L99:M99"/>
    <mergeCell ref="N99:Q99"/>
    <mergeCell ref="F92:R92"/>
    <mergeCell ref="F93:I93"/>
    <mergeCell ref="L93:M93"/>
    <mergeCell ref="N93:Q93"/>
    <mergeCell ref="F94:R94"/>
    <mergeCell ref="F95:R95"/>
    <mergeCell ref="F88:R88"/>
    <mergeCell ref="F89:I89"/>
    <mergeCell ref="L89:M89"/>
    <mergeCell ref="N89:Q89"/>
    <mergeCell ref="F90:R90"/>
    <mergeCell ref="F91:I91"/>
    <mergeCell ref="L91:M91"/>
    <mergeCell ref="N91:Q91"/>
    <mergeCell ref="F84:R84"/>
    <mergeCell ref="F85:I85"/>
    <mergeCell ref="L85:M85"/>
    <mergeCell ref="N85:Q85"/>
    <mergeCell ref="F86:R86"/>
    <mergeCell ref="F87:I87"/>
    <mergeCell ref="L87:M87"/>
    <mergeCell ref="N87:Q87"/>
    <mergeCell ref="F80:R80"/>
    <mergeCell ref="F81:R81"/>
    <mergeCell ref="F82:I82"/>
    <mergeCell ref="L82:M82"/>
    <mergeCell ref="N82:Q82"/>
    <mergeCell ref="F83:R83"/>
    <mergeCell ref="F77:I77"/>
    <mergeCell ref="L77:M77"/>
    <mergeCell ref="N77:Q77"/>
    <mergeCell ref="F78:R78"/>
    <mergeCell ref="F79:I79"/>
    <mergeCell ref="L79:M79"/>
    <mergeCell ref="N79:Q79"/>
    <mergeCell ref="F73:R73"/>
    <mergeCell ref="F74:R74"/>
    <mergeCell ref="F75:I75"/>
    <mergeCell ref="L75:M75"/>
    <mergeCell ref="N75:Q75"/>
    <mergeCell ref="F76:R76"/>
    <mergeCell ref="M66:Q66"/>
    <mergeCell ref="F69:I69"/>
    <mergeCell ref="L69:M69"/>
    <mergeCell ref="N69:Q69"/>
    <mergeCell ref="F72:I72"/>
    <mergeCell ref="L72:M72"/>
    <mergeCell ref="N72:Q72"/>
    <mergeCell ref="N51:Q51"/>
    <mergeCell ref="N52:Q52"/>
    <mergeCell ref="C59:R59"/>
    <mergeCell ref="F61:Q61"/>
    <mergeCell ref="F62:Q62"/>
    <mergeCell ref="M64:P64"/>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69"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197"/>
  <sheetViews>
    <sheetView showGridLines="0" workbookViewId="0" topLeftCell="A121">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150"/>
      <c r="C2" s="151"/>
      <c r="D2" s="151"/>
      <c r="E2" s="151"/>
      <c r="F2" s="151"/>
      <c r="G2" s="151"/>
      <c r="H2" s="151"/>
      <c r="I2" s="151"/>
      <c r="J2" s="151"/>
      <c r="K2" s="152"/>
    </row>
    <row r="3" spans="2:11" s="155" customFormat="1" ht="45" customHeight="1">
      <c r="B3" s="153"/>
      <c r="C3" s="288" t="s">
        <v>1333</v>
      </c>
      <c r="D3" s="288"/>
      <c r="E3" s="288"/>
      <c r="F3" s="288"/>
      <c r="G3" s="288"/>
      <c r="H3" s="288"/>
      <c r="I3" s="288"/>
      <c r="J3" s="288"/>
      <c r="K3" s="154"/>
    </row>
    <row r="4" spans="2:11" ht="25.5" customHeight="1">
      <c r="B4" s="156"/>
      <c r="C4" s="289" t="s">
        <v>1334</v>
      </c>
      <c r="D4" s="289"/>
      <c r="E4" s="289"/>
      <c r="F4" s="289"/>
      <c r="G4" s="289"/>
      <c r="H4" s="289"/>
      <c r="I4" s="289"/>
      <c r="J4" s="289"/>
      <c r="K4" s="157"/>
    </row>
    <row r="5" spans="2:11" ht="5.25" customHeight="1">
      <c r="B5" s="156"/>
      <c r="C5" s="158"/>
      <c r="D5" s="158"/>
      <c r="E5" s="158"/>
      <c r="F5" s="158"/>
      <c r="G5" s="158"/>
      <c r="H5" s="158"/>
      <c r="I5" s="158"/>
      <c r="J5" s="158"/>
      <c r="K5" s="157"/>
    </row>
    <row r="6" spans="2:11" ht="15" customHeight="1">
      <c r="B6" s="156"/>
      <c r="C6" s="290" t="s">
        <v>1335</v>
      </c>
      <c r="D6" s="290"/>
      <c r="E6" s="290"/>
      <c r="F6" s="290"/>
      <c r="G6" s="290"/>
      <c r="H6" s="290"/>
      <c r="I6" s="290"/>
      <c r="J6" s="290"/>
      <c r="K6" s="157"/>
    </row>
    <row r="7" spans="2:11" ht="15" customHeight="1">
      <c r="B7" s="160"/>
      <c r="C7" s="290" t="s">
        <v>1336</v>
      </c>
      <c r="D7" s="290"/>
      <c r="E7" s="290"/>
      <c r="F7" s="290"/>
      <c r="G7" s="290"/>
      <c r="H7" s="290"/>
      <c r="I7" s="290"/>
      <c r="J7" s="290"/>
      <c r="K7" s="157"/>
    </row>
    <row r="8" spans="2:11" ht="12.75" customHeight="1">
      <c r="B8" s="160"/>
      <c r="C8" s="159"/>
      <c r="D8" s="159"/>
      <c r="E8" s="159"/>
      <c r="F8" s="159"/>
      <c r="G8" s="159"/>
      <c r="H8" s="159"/>
      <c r="I8" s="159"/>
      <c r="J8" s="159"/>
      <c r="K8" s="157"/>
    </row>
    <row r="9" spans="2:11" ht="15" customHeight="1">
      <c r="B9" s="160"/>
      <c r="C9" s="290" t="s">
        <v>1337</v>
      </c>
      <c r="D9" s="290"/>
      <c r="E9" s="290"/>
      <c r="F9" s="290"/>
      <c r="G9" s="290"/>
      <c r="H9" s="290"/>
      <c r="I9" s="290"/>
      <c r="J9" s="290"/>
      <c r="K9" s="157"/>
    </row>
    <row r="10" spans="2:11" ht="15" customHeight="1">
      <c r="B10" s="160"/>
      <c r="C10" s="159"/>
      <c r="D10" s="290" t="s">
        <v>1338</v>
      </c>
      <c r="E10" s="290"/>
      <c r="F10" s="290"/>
      <c r="G10" s="290"/>
      <c r="H10" s="290"/>
      <c r="I10" s="290"/>
      <c r="J10" s="290"/>
      <c r="K10" s="157"/>
    </row>
    <row r="11" spans="2:11" ht="15" customHeight="1">
      <c r="B11" s="160"/>
      <c r="C11" s="161"/>
      <c r="D11" s="290" t="s">
        <v>1339</v>
      </c>
      <c r="E11" s="290"/>
      <c r="F11" s="290"/>
      <c r="G11" s="290"/>
      <c r="H11" s="290"/>
      <c r="I11" s="290"/>
      <c r="J11" s="290"/>
      <c r="K11" s="157"/>
    </row>
    <row r="12" spans="2:11" ht="12.75" customHeight="1">
      <c r="B12" s="160"/>
      <c r="C12" s="161"/>
      <c r="D12" s="161"/>
      <c r="E12" s="161"/>
      <c r="F12" s="161"/>
      <c r="G12" s="161"/>
      <c r="H12" s="161"/>
      <c r="I12" s="161"/>
      <c r="J12" s="161"/>
      <c r="K12" s="157"/>
    </row>
    <row r="13" spans="2:11" ht="15" customHeight="1">
      <c r="B13" s="160"/>
      <c r="C13" s="161"/>
      <c r="D13" s="290" t="s">
        <v>1340</v>
      </c>
      <c r="E13" s="290"/>
      <c r="F13" s="290"/>
      <c r="G13" s="290"/>
      <c r="H13" s="290"/>
      <c r="I13" s="290"/>
      <c r="J13" s="290"/>
      <c r="K13" s="157"/>
    </row>
    <row r="14" spans="2:11" ht="15" customHeight="1">
      <c r="B14" s="160"/>
      <c r="C14" s="161"/>
      <c r="D14" s="290" t="s">
        <v>1341</v>
      </c>
      <c r="E14" s="290"/>
      <c r="F14" s="290"/>
      <c r="G14" s="290"/>
      <c r="H14" s="290"/>
      <c r="I14" s="290"/>
      <c r="J14" s="290"/>
      <c r="K14" s="157"/>
    </row>
    <row r="15" spans="2:11" ht="15" customHeight="1">
      <c r="B15" s="160"/>
      <c r="C15" s="161"/>
      <c r="D15" s="290" t="s">
        <v>1342</v>
      </c>
      <c r="E15" s="290"/>
      <c r="F15" s="290"/>
      <c r="G15" s="290"/>
      <c r="H15" s="290"/>
      <c r="I15" s="290"/>
      <c r="J15" s="290"/>
      <c r="K15" s="157"/>
    </row>
    <row r="16" spans="2:11" ht="15" customHeight="1">
      <c r="B16" s="160"/>
      <c r="C16" s="161"/>
      <c r="D16" s="161"/>
      <c r="E16" s="162" t="s">
        <v>73</v>
      </c>
      <c r="F16" s="290" t="s">
        <v>1343</v>
      </c>
      <c r="G16" s="290"/>
      <c r="H16" s="290"/>
      <c r="I16" s="290"/>
      <c r="J16" s="290"/>
      <c r="K16" s="157"/>
    </row>
    <row r="17" spans="2:11" ht="15" customHeight="1">
      <c r="B17" s="160"/>
      <c r="C17" s="161"/>
      <c r="D17" s="161"/>
      <c r="E17" s="162" t="s">
        <v>1344</v>
      </c>
      <c r="F17" s="290" t="s">
        <v>1345</v>
      </c>
      <c r="G17" s="290"/>
      <c r="H17" s="290"/>
      <c r="I17" s="290"/>
      <c r="J17" s="290"/>
      <c r="K17" s="157"/>
    </row>
    <row r="18" spans="2:11" ht="15" customHeight="1">
      <c r="B18" s="160"/>
      <c r="C18" s="161"/>
      <c r="D18" s="161"/>
      <c r="E18" s="162" t="s">
        <v>1346</v>
      </c>
      <c r="F18" s="290" t="s">
        <v>1347</v>
      </c>
      <c r="G18" s="290"/>
      <c r="H18" s="290"/>
      <c r="I18" s="290"/>
      <c r="J18" s="290"/>
      <c r="K18" s="157"/>
    </row>
    <row r="19" spans="2:11" ht="15" customHeight="1">
      <c r="B19" s="160"/>
      <c r="C19" s="161"/>
      <c r="D19" s="161"/>
      <c r="E19" s="162" t="s">
        <v>85</v>
      </c>
      <c r="F19" s="290" t="s">
        <v>1348</v>
      </c>
      <c r="G19" s="290"/>
      <c r="H19" s="290"/>
      <c r="I19" s="290"/>
      <c r="J19" s="290"/>
      <c r="K19" s="157"/>
    </row>
    <row r="20" spans="2:11" ht="15" customHeight="1">
      <c r="B20" s="160"/>
      <c r="C20" s="161"/>
      <c r="D20" s="161"/>
      <c r="E20" s="162" t="s">
        <v>1349</v>
      </c>
      <c r="F20" s="290" t="s">
        <v>1350</v>
      </c>
      <c r="G20" s="290"/>
      <c r="H20" s="290"/>
      <c r="I20" s="290"/>
      <c r="J20" s="290"/>
      <c r="K20" s="157"/>
    </row>
    <row r="21" spans="2:11" ht="15" customHeight="1">
      <c r="B21" s="160"/>
      <c r="C21" s="161"/>
      <c r="D21" s="161"/>
      <c r="E21" s="162" t="s">
        <v>78</v>
      </c>
      <c r="F21" s="290" t="s">
        <v>1351</v>
      </c>
      <c r="G21" s="290"/>
      <c r="H21" s="290"/>
      <c r="I21" s="290"/>
      <c r="J21" s="290"/>
      <c r="K21" s="157"/>
    </row>
    <row r="22" spans="2:11" ht="12.75" customHeight="1">
      <c r="B22" s="160"/>
      <c r="C22" s="161"/>
      <c r="D22" s="161"/>
      <c r="E22" s="161"/>
      <c r="F22" s="161"/>
      <c r="G22" s="161"/>
      <c r="H22" s="161"/>
      <c r="I22" s="161"/>
      <c r="J22" s="161"/>
      <c r="K22" s="157"/>
    </row>
    <row r="23" spans="2:11" ht="15" customHeight="1">
      <c r="B23" s="160"/>
      <c r="C23" s="290" t="s">
        <v>1352</v>
      </c>
      <c r="D23" s="290"/>
      <c r="E23" s="290"/>
      <c r="F23" s="290"/>
      <c r="G23" s="290"/>
      <c r="H23" s="290"/>
      <c r="I23" s="290"/>
      <c r="J23" s="290"/>
      <c r="K23" s="157"/>
    </row>
    <row r="24" spans="2:11" ht="15" customHeight="1">
      <c r="B24" s="160"/>
      <c r="C24" s="159"/>
      <c r="D24" s="290" t="s">
        <v>1353</v>
      </c>
      <c r="E24" s="290"/>
      <c r="F24" s="290"/>
      <c r="G24" s="290"/>
      <c r="H24" s="290"/>
      <c r="I24" s="290"/>
      <c r="J24" s="290"/>
      <c r="K24" s="157"/>
    </row>
    <row r="25" spans="2:11" ht="15" customHeight="1">
      <c r="B25" s="160"/>
      <c r="C25" s="161"/>
      <c r="D25" s="290" t="s">
        <v>1354</v>
      </c>
      <c r="E25" s="290"/>
      <c r="F25" s="290"/>
      <c r="G25" s="290"/>
      <c r="H25" s="290"/>
      <c r="I25" s="290"/>
      <c r="J25" s="290"/>
      <c r="K25" s="157"/>
    </row>
    <row r="26" spans="2:11" ht="12.75" customHeight="1">
      <c r="B26" s="160"/>
      <c r="C26" s="161"/>
      <c r="D26" s="161"/>
      <c r="E26" s="161"/>
      <c r="F26" s="161"/>
      <c r="G26" s="161"/>
      <c r="H26" s="161"/>
      <c r="I26" s="161"/>
      <c r="J26" s="161"/>
      <c r="K26" s="157"/>
    </row>
    <row r="27" spans="2:11" ht="15" customHeight="1">
      <c r="B27" s="160"/>
      <c r="C27" s="161"/>
      <c r="D27" s="290" t="s">
        <v>1355</v>
      </c>
      <c r="E27" s="290"/>
      <c r="F27" s="290"/>
      <c r="G27" s="290"/>
      <c r="H27" s="290"/>
      <c r="I27" s="290"/>
      <c r="J27" s="290"/>
      <c r="K27" s="157"/>
    </row>
    <row r="28" spans="2:11" ht="15" customHeight="1">
      <c r="B28" s="160"/>
      <c r="C28" s="161"/>
      <c r="D28" s="290" t="s">
        <v>1356</v>
      </c>
      <c r="E28" s="290"/>
      <c r="F28" s="290"/>
      <c r="G28" s="290"/>
      <c r="H28" s="290"/>
      <c r="I28" s="290"/>
      <c r="J28" s="290"/>
      <c r="K28" s="157"/>
    </row>
    <row r="29" spans="2:11" ht="12.75" customHeight="1">
      <c r="B29" s="160"/>
      <c r="C29" s="161"/>
      <c r="D29" s="161"/>
      <c r="E29" s="161"/>
      <c r="F29" s="161"/>
      <c r="G29" s="161"/>
      <c r="H29" s="161"/>
      <c r="I29" s="161"/>
      <c r="J29" s="161"/>
      <c r="K29" s="157"/>
    </row>
    <row r="30" spans="2:11" ht="15" customHeight="1">
      <c r="B30" s="160"/>
      <c r="C30" s="161"/>
      <c r="D30" s="290" t="s">
        <v>1357</v>
      </c>
      <c r="E30" s="290"/>
      <c r="F30" s="290"/>
      <c r="G30" s="290"/>
      <c r="H30" s="290"/>
      <c r="I30" s="290"/>
      <c r="J30" s="290"/>
      <c r="K30" s="157"/>
    </row>
    <row r="31" spans="2:11" ht="15" customHeight="1">
      <c r="B31" s="160"/>
      <c r="C31" s="161"/>
      <c r="D31" s="290" t="s">
        <v>1358</v>
      </c>
      <c r="E31" s="290"/>
      <c r="F31" s="290"/>
      <c r="G31" s="290"/>
      <c r="H31" s="290"/>
      <c r="I31" s="290"/>
      <c r="J31" s="290"/>
      <c r="K31" s="157"/>
    </row>
    <row r="32" spans="2:11" ht="15" customHeight="1">
      <c r="B32" s="160"/>
      <c r="C32" s="161"/>
      <c r="D32" s="290" t="s">
        <v>1359</v>
      </c>
      <c r="E32" s="290"/>
      <c r="F32" s="290"/>
      <c r="G32" s="290"/>
      <c r="H32" s="290"/>
      <c r="I32" s="290"/>
      <c r="J32" s="290"/>
      <c r="K32" s="157"/>
    </row>
    <row r="33" spans="2:11" ht="15" customHeight="1">
      <c r="B33" s="160"/>
      <c r="C33" s="161"/>
      <c r="D33" s="159"/>
      <c r="E33" s="163" t="s">
        <v>117</v>
      </c>
      <c r="F33" s="159"/>
      <c r="G33" s="290" t="s">
        <v>1360</v>
      </c>
      <c r="H33" s="290"/>
      <c r="I33" s="290"/>
      <c r="J33" s="290"/>
      <c r="K33" s="157"/>
    </row>
    <row r="34" spans="2:11" ht="15" customHeight="1">
      <c r="B34" s="160"/>
      <c r="C34" s="161"/>
      <c r="D34" s="159"/>
      <c r="E34" s="163" t="s">
        <v>1361</v>
      </c>
      <c r="F34" s="159"/>
      <c r="G34" s="290" t="s">
        <v>1362</v>
      </c>
      <c r="H34" s="290"/>
      <c r="I34" s="290"/>
      <c r="J34" s="290"/>
      <c r="K34" s="157"/>
    </row>
    <row r="35" spans="2:11" ht="15" customHeight="1">
      <c r="B35" s="160"/>
      <c r="C35" s="161"/>
      <c r="D35" s="159"/>
      <c r="E35" s="163" t="s">
        <v>47</v>
      </c>
      <c r="F35" s="159"/>
      <c r="G35" s="290" t="s">
        <v>1363</v>
      </c>
      <c r="H35" s="290"/>
      <c r="I35" s="290"/>
      <c r="J35" s="290"/>
      <c r="K35" s="157"/>
    </row>
    <row r="36" spans="2:11" ht="15" customHeight="1">
      <c r="B36" s="160"/>
      <c r="C36" s="161"/>
      <c r="D36" s="159"/>
      <c r="E36" s="163" t="s">
        <v>118</v>
      </c>
      <c r="F36" s="159"/>
      <c r="G36" s="290" t="s">
        <v>1364</v>
      </c>
      <c r="H36" s="290"/>
      <c r="I36" s="290"/>
      <c r="J36" s="290"/>
      <c r="K36" s="157"/>
    </row>
    <row r="37" spans="2:11" ht="15" customHeight="1">
      <c r="B37" s="160"/>
      <c r="C37" s="161"/>
      <c r="D37" s="159"/>
      <c r="E37" s="163" t="s">
        <v>119</v>
      </c>
      <c r="F37" s="159"/>
      <c r="G37" s="290" t="s">
        <v>1365</v>
      </c>
      <c r="H37" s="290"/>
      <c r="I37" s="290"/>
      <c r="J37" s="290"/>
      <c r="K37" s="157"/>
    </row>
    <row r="38" spans="2:11" ht="15" customHeight="1">
      <c r="B38" s="160"/>
      <c r="C38" s="161"/>
      <c r="D38" s="159"/>
      <c r="E38" s="163" t="s">
        <v>120</v>
      </c>
      <c r="F38" s="159"/>
      <c r="G38" s="290" t="s">
        <v>1366</v>
      </c>
      <c r="H38" s="290"/>
      <c r="I38" s="290"/>
      <c r="J38" s="290"/>
      <c r="K38" s="157"/>
    </row>
    <row r="39" spans="2:11" ht="15" customHeight="1">
      <c r="B39" s="160"/>
      <c r="C39" s="161"/>
      <c r="D39" s="159"/>
      <c r="E39" s="163" t="s">
        <v>1367</v>
      </c>
      <c r="F39" s="159"/>
      <c r="G39" s="290" t="s">
        <v>1368</v>
      </c>
      <c r="H39" s="290"/>
      <c r="I39" s="290"/>
      <c r="J39" s="290"/>
      <c r="K39" s="157"/>
    </row>
    <row r="40" spans="2:11" ht="15" customHeight="1">
      <c r="B40" s="160"/>
      <c r="C40" s="161"/>
      <c r="D40" s="159"/>
      <c r="E40" s="163"/>
      <c r="F40" s="159"/>
      <c r="G40" s="290" t="s">
        <v>1369</v>
      </c>
      <c r="H40" s="290"/>
      <c r="I40" s="290"/>
      <c r="J40" s="290"/>
      <c r="K40" s="157"/>
    </row>
    <row r="41" spans="2:11" ht="15" customHeight="1">
      <c r="B41" s="160"/>
      <c r="C41" s="161"/>
      <c r="D41" s="159"/>
      <c r="E41" s="163" t="s">
        <v>1370</v>
      </c>
      <c r="F41" s="159"/>
      <c r="G41" s="290" t="s">
        <v>1371</v>
      </c>
      <c r="H41" s="290"/>
      <c r="I41" s="290"/>
      <c r="J41" s="290"/>
      <c r="K41" s="157"/>
    </row>
    <row r="42" spans="2:11" ht="15" customHeight="1">
      <c r="B42" s="160"/>
      <c r="C42" s="161"/>
      <c r="D42" s="159"/>
      <c r="E42" s="163" t="s">
        <v>123</v>
      </c>
      <c r="F42" s="159"/>
      <c r="G42" s="290" t="s">
        <v>1372</v>
      </c>
      <c r="H42" s="290"/>
      <c r="I42" s="290"/>
      <c r="J42" s="290"/>
      <c r="K42" s="157"/>
    </row>
    <row r="43" spans="2:11" ht="12.75" customHeight="1">
      <c r="B43" s="160"/>
      <c r="C43" s="161"/>
      <c r="D43" s="159"/>
      <c r="E43" s="159"/>
      <c r="F43" s="159"/>
      <c r="G43" s="159"/>
      <c r="H43" s="159"/>
      <c r="I43" s="159"/>
      <c r="J43" s="159"/>
      <c r="K43" s="157"/>
    </row>
    <row r="44" spans="2:11" ht="15" customHeight="1">
      <c r="B44" s="160"/>
      <c r="C44" s="161"/>
      <c r="D44" s="290" t="s">
        <v>1373</v>
      </c>
      <c r="E44" s="290"/>
      <c r="F44" s="290"/>
      <c r="G44" s="290"/>
      <c r="H44" s="290"/>
      <c r="I44" s="290"/>
      <c r="J44" s="290"/>
      <c r="K44" s="157"/>
    </row>
    <row r="45" spans="2:11" ht="15" customHeight="1">
      <c r="B45" s="160"/>
      <c r="C45" s="161"/>
      <c r="D45" s="161"/>
      <c r="E45" s="290" t="s">
        <v>1374</v>
      </c>
      <c r="F45" s="290"/>
      <c r="G45" s="290"/>
      <c r="H45" s="290"/>
      <c r="I45" s="290"/>
      <c r="J45" s="290"/>
      <c r="K45" s="157"/>
    </row>
    <row r="46" spans="2:11" ht="15" customHeight="1">
      <c r="B46" s="160"/>
      <c r="C46" s="161"/>
      <c r="D46" s="161"/>
      <c r="E46" s="290" t="s">
        <v>1375</v>
      </c>
      <c r="F46" s="290"/>
      <c r="G46" s="290"/>
      <c r="H46" s="290"/>
      <c r="I46" s="290"/>
      <c r="J46" s="290"/>
      <c r="K46" s="157"/>
    </row>
    <row r="47" spans="2:11" ht="15" customHeight="1">
      <c r="B47" s="160"/>
      <c r="C47" s="161"/>
      <c r="D47" s="161"/>
      <c r="E47" s="290" t="s">
        <v>1376</v>
      </c>
      <c r="F47" s="290"/>
      <c r="G47" s="290"/>
      <c r="H47" s="290"/>
      <c r="I47" s="290"/>
      <c r="J47" s="290"/>
      <c r="K47" s="157"/>
    </row>
    <row r="48" spans="2:11" ht="15" customHeight="1">
      <c r="B48" s="160"/>
      <c r="C48" s="161"/>
      <c r="D48" s="290" t="s">
        <v>1377</v>
      </c>
      <c r="E48" s="290"/>
      <c r="F48" s="290"/>
      <c r="G48" s="290"/>
      <c r="H48" s="290"/>
      <c r="I48" s="290"/>
      <c r="J48" s="290"/>
      <c r="K48" s="157"/>
    </row>
    <row r="49" spans="2:11" ht="25.5" customHeight="1">
      <c r="B49" s="156"/>
      <c r="C49" s="289" t="s">
        <v>1378</v>
      </c>
      <c r="D49" s="289"/>
      <c r="E49" s="289"/>
      <c r="F49" s="289"/>
      <c r="G49" s="289"/>
      <c r="H49" s="289"/>
      <c r="I49" s="289"/>
      <c r="J49" s="289"/>
      <c r="K49" s="157"/>
    </row>
    <row r="50" spans="2:11" ht="5.25" customHeight="1">
      <c r="B50" s="156"/>
      <c r="C50" s="158"/>
      <c r="D50" s="158"/>
      <c r="E50" s="158"/>
      <c r="F50" s="158"/>
      <c r="G50" s="158"/>
      <c r="H50" s="158"/>
      <c r="I50" s="158"/>
      <c r="J50" s="158"/>
      <c r="K50" s="157"/>
    </row>
    <row r="51" spans="2:11" ht="15" customHeight="1">
      <c r="B51" s="156"/>
      <c r="C51" s="290" t="s">
        <v>1379</v>
      </c>
      <c r="D51" s="290"/>
      <c r="E51" s="290"/>
      <c r="F51" s="290"/>
      <c r="G51" s="290"/>
      <c r="H51" s="290"/>
      <c r="I51" s="290"/>
      <c r="J51" s="290"/>
      <c r="K51" s="157"/>
    </row>
    <row r="52" spans="2:11" ht="15" customHeight="1">
      <c r="B52" s="156"/>
      <c r="C52" s="290" t="s">
        <v>1380</v>
      </c>
      <c r="D52" s="290"/>
      <c r="E52" s="290"/>
      <c r="F52" s="290"/>
      <c r="G52" s="290"/>
      <c r="H52" s="290"/>
      <c r="I52" s="290"/>
      <c r="J52" s="290"/>
      <c r="K52" s="157"/>
    </row>
    <row r="53" spans="2:11" ht="12.75" customHeight="1">
      <c r="B53" s="156"/>
      <c r="C53" s="159"/>
      <c r="D53" s="159"/>
      <c r="E53" s="159"/>
      <c r="F53" s="159"/>
      <c r="G53" s="159"/>
      <c r="H53" s="159"/>
      <c r="I53" s="159"/>
      <c r="J53" s="159"/>
      <c r="K53" s="157"/>
    </row>
    <row r="54" spans="2:11" ht="15" customHeight="1">
      <c r="B54" s="156"/>
      <c r="C54" s="290" t="s">
        <v>1381</v>
      </c>
      <c r="D54" s="290"/>
      <c r="E54" s="290"/>
      <c r="F54" s="290"/>
      <c r="G54" s="290"/>
      <c r="H54" s="290"/>
      <c r="I54" s="290"/>
      <c r="J54" s="290"/>
      <c r="K54" s="157"/>
    </row>
    <row r="55" spans="2:11" ht="15" customHeight="1">
      <c r="B55" s="156"/>
      <c r="C55" s="161"/>
      <c r="D55" s="290" t="s">
        <v>1382</v>
      </c>
      <c r="E55" s="290"/>
      <c r="F55" s="290"/>
      <c r="G55" s="290"/>
      <c r="H55" s="290"/>
      <c r="I55" s="290"/>
      <c r="J55" s="290"/>
      <c r="K55" s="157"/>
    </row>
    <row r="56" spans="2:11" ht="15" customHeight="1">
      <c r="B56" s="156"/>
      <c r="C56" s="161"/>
      <c r="D56" s="290" t="s">
        <v>1383</v>
      </c>
      <c r="E56" s="290"/>
      <c r="F56" s="290"/>
      <c r="G56" s="290"/>
      <c r="H56" s="290"/>
      <c r="I56" s="290"/>
      <c r="J56" s="290"/>
      <c r="K56" s="157"/>
    </row>
    <row r="57" spans="2:11" ht="15" customHeight="1">
      <c r="B57" s="156"/>
      <c r="C57" s="161"/>
      <c r="D57" s="290" t="s">
        <v>1384</v>
      </c>
      <c r="E57" s="290"/>
      <c r="F57" s="290"/>
      <c r="G57" s="290"/>
      <c r="H57" s="290"/>
      <c r="I57" s="290"/>
      <c r="J57" s="290"/>
      <c r="K57" s="157"/>
    </row>
    <row r="58" spans="2:11" ht="15" customHeight="1">
      <c r="B58" s="156"/>
      <c r="C58" s="161"/>
      <c r="D58" s="290" t="s">
        <v>1385</v>
      </c>
      <c r="E58" s="290"/>
      <c r="F58" s="290"/>
      <c r="G58" s="290"/>
      <c r="H58" s="290"/>
      <c r="I58" s="290"/>
      <c r="J58" s="290"/>
      <c r="K58" s="157"/>
    </row>
    <row r="59" spans="2:11" ht="15" customHeight="1">
      <c r="B59" s="156"/>
      <c r="C59" s="161"/>
      <c r="D59" s="291" t="s">
        <v>1386</v>
      </c>
      <c r="E59" s="291"/>
      <c r="F59" s="291"/>
      <c r="G59" s="291"/>
      <c r="H59" s="291"/>
      <c r="I59" s="291"/>
      <c r="J59" s="291"/>
      <c r="K59" s="157"/>
    </row>
    <row r="60" spans="2:11" ht="15" customHeight="1">
      <c r="B60" s="156"/>
      <c r="C60" s="161"/>
      <c r="D60" s="290" t="s">
        <v>1387</v>
      </c>
      <c r="E60" s="290"/>
      <c r="F60" s="290"/>
      <c r="G60" s="290"/>
      <c r="H60" s="290"/>
      <c r="I60" s="290"/>
      <c r="J60" s="290"/>
      <c r="K60" s="157"/>
    </row>
    <row r="61" spans="2:11" ht="12.75" customHeight="1">
      <c r="B61" s="156"/>
      <c r="C61" s="161"/>
      <c r="D61" s="161"/>
      <c r="E61" s="164"/>
      <c r="F61" s="161"/>
      <c r="G61" s="161"/>
      <c r="H61" s="161"/>
      <c r="I61" s="161"/>
      <c r="J61" s="161"/>
      <c r="K61" s="157"/>
    </row>
    <row r="62" spans="2:11" ht="15" customHeight="1">
      <c r="B62" s="156"/>
      <c r="C62" s="161"/>
      <c r="D62" s="290" t="s">
        <v>1388</v>
      </c>
      <c r="E62" s="290"/>
      <c r="F62" s="290"/>
      <c r="G62" s="290"/>
      <c r="H62" s="290"/>
      <c r="I62" s="290"/>
      <c r="J62" s="290"/>
      <c r="K62" s="157"/>
    </row>
    <row r="63" spans="2:11" ht="15" customHeight="1">
      <c r="B63" s="156"/>
      <c r="C63" s="161"/>
      <c r="D63" s="291" t="s">
        <v>1389</v>
      </c>
      <c r="E63" s="291"/>
      <c r="F63" s="291"/>
      <c r="G63" s="291"/>
      <c r="H63" s="291"/>
      <c r="I63" s="291"/>
      <c r="J63" s="291"/>
      <c r="K63" s="157"/>
    </row>
    <row r="64" spans="2:11" ht="15" customHeight="1">
      <c r="B64" s="156"/>
      <c r="C64" s="161"/>
      <c r="D64" s="290" t="s">
        <v>1390</v>
      </c>
      <c r="E64" s="290"/>
      <c r="F64" s="290"/>
      <c r="G64" s="290"/>
      <c r="H64" s="290"/>
      <c r="I64" s="290"/>
      <c r="J64" s="290"/>
      <c r="K64" s="157"/>
    </row>
    <row r="65" spans="2:11" ht="15" customHeight="1">
      <c r="B65" s="156"/>
      <c r="C65" s="161"/>
      <c r="D65" s="290" t="s">
        <v>1391</v>
      </c>
      <c r="E65" s="290"/>
      <c r="F65" s="290"/>
      <c r="G65" s="290"/>
      <c r="H65" s="290"/>
      <c r="I65" s="290"/>
      <c r="J65" s="290"/>
      <c r="K65" s="157"/>
    </row>
    <row r="66" spans="2:11" ht="15" customHeight="1">
      <c r="B66" s="156"/>
      <c r="C66" s="161"/>
      <c r="D66" s="290" t="s">
        <v>1392</v>
      </c>
      <c r="E66" s="290"/>
      <c r="F66" s="290"/>
      <c r="G66" s="290"/>
      <c r="H66" s="290"/>
      <c r="I66" s="290"/>
      <c r="J66" s="290"/>
      <c r="K66" s="157"/>
    </row>
    <row r="67" spans="2:11" ht="15" customHeight="1">
      <c r="B67" s="156"/>
      <c r="C67" s="161"/>
      <c r="D67" s="290" t="s">
        <v>1393</v>
      </c>
      <c r="E67" s="290"/>
      <c r="F67" s="290"/>
      <c r="G67" s="290"/>
      <c r="H67" s="290"/>
      <c r="I67" s="290"/>
      <c r="J67" s="290"/>
      <c r="K67" s="157"/>
    </row>
    <row r="68" spans="2:11" ht="12.75" customHeight="1">
      <c r="B68" s="165"/>
      <c r="C68" s="166"/>
      <c r="D68" s="166"/>
      <c r="E68" s="166"/>
      <c r="F68" s="166"/>
      <c r="G68" s="166"/>
      <c r="H68" s="166"/>
      <c r="I68" s="166"/>
      <c r="J68" s="166"/>
      <c r="K68" s="167"/>
    </row>
    <row r="69" spans="2:11" ht="18.75" customHeight="1">
      <c r="B69" s="168"/>
      <c r="C69" s="168"/>
      <c r="D69" s="168"/>
      <c r="E69" s="168"/>
      <c r="F69" s="168"/>
      <c r="G69" s="168"/>
      <c r="H69" s="168"/>
      <c r="I69" s="168"/>
      <c r="J69" s="168"/>
      <c r="K69" s="169"/>
    </row>
    <row r="70" spans="2:11" ht="18.75" customHeight="1">
      <c r="B70" s="169"/>
      <c r="C70" s="169"/>
      <c r="D70" s="169"/>
      <c r="E70" s="169"/>
      <c r="F70" s="169"/>
      <c r="G70" s="169"/>
      <c r="H70" s="169"/>
      <c r="I70" s="169"/>
      <c r="J70" s="169"/>
      <c r="K70" s="169"/>
    </row>
    <row r="71" spans="2:11" ht="7.5" customHeight="1">
      <c r="B71" s="170"/>
      <c r="C71" s="171"/>
      <c r="D71" s="171"/>
      <c r="E71" s="171"/>
      <c r="F71" s="171"/>
      <c r="G71" s="171"/>
      <c r="H71" s="171"/>
      <c r="I71" s="171"/>
      <c r="J71" s="171"/>
      <c r="K71" s="172"/>
    </row>
    <row r="72" spans="2:11" ht="45" customHeight="1">
      <c r="B72" s="173"/>
      <c r="C72" s="292" t="s">
        <v>1332</v>
      </c>
      <c r="D72" s="292"/>
      <c r="E72" s="292"/>
      <c r="F72" s="292"/>
      <c r="G72" s="292"/>
      <c r="H72" s="292"/>
      <c r="I72" s="292"/>
      <c r="J72" s="292"/>
      <c r="K72" s="174"/>
    </row>
    <row r="73" spans="2:11" ht="17.25" customHeight="1">
      <c r="B73" s="173"/>
      <c r="C73" s="175" t="s">
        <v>1394</v>
      </c>
      <c r="D73" s="175"/>
      <c r="E73" s="175"/>
      <c r="F73" s="175" t="s">
        <v>1395</v>
      </c>
      <c r="G73" s="176"/>
      <c r="H73" s="175" t="s">
        <v>118</v>
      </c>
      <c r="I73" s="175" t="s">
        <v>51</v>
      </c>
      <c r="J73" s="175" t="s">
        <v>1396</v>
      </c>
      <c r="K73" s="174"/>
    </row>
    <row r="74" spans="2:11" ht="17.25" customHeight="1">
      <c r="B74" s="173"/>
      <c r="C74" s="177" t="s">
        <v>1397</v>
      </c>
      <c r="D74" s="177"/>
      <c r="E74" s="177"/>
      <c r="F74" s="178" t="s">
        <v>1398</v>
      </c>
      <c r="G74" s="179"/>
      <c r="H74" s="177"/>
      <c r="I74" s="177"/>
      <c r="J74" s="177" t="s">
        <v>1399</v>
      </c>
      <c r="K74" s="174"/>
    </row>
    <row r="75" spans="2:11" ht="5.25" customHeight="1">
      <c r="B75" s="173"/>
      <c r="C75" s="180"/>
      <c r="D75" s="180"/>
      <c r="E75" s="180"/>
      <c r="F75" s="180"/>
      <c r="G75" s="181"/>
      <c r="H75" s="180"/>
      <c r="I75" s="180"/>
      <c r="J75" s="180"/>
      <c r="K75" s="174"/>
    </row>
    <row r="76" spans="2:11" ht="15" customHeight="1">
      <c r="B76" s="173"/>
      <c r="C76" s="163" t="s">
        <v>1400</v>
      </c>
      <c r="D76" s="163"/>
      <c r="E76" s="163"/>
      <c r="F76" s="182" t="s">
        <v>1401</v>
      </c>
      <c r="G76" s="181"/>
      <c r="H76" s="163" t="s">
        <v>1402</v>
      </c>
      <c r="I76" s="163" t="s">
        <v>1403</v>
      </c>
      <c r="J76" s="163" t="s">
        <v>1404</v>
      </c>
      <c r="K76" s="174"/>
    </row>
    <row r="77" spans="2:11" ht="15" customHeight="1">
      <c r="B77" s="183"/>
      <c r="C77" s="163" t="s">
        <v>1405</v>
      </c>
      <c r="D77" s="163"/>
      <c r="E77" s="163"/>
      <c r="F77" s="182" t="s">
        <v>1406</v>
      </c>
      <c r="G77" s="181"/>
      <c r="H77" s="163" t="s">
        <v>1407</v>
      </c>
      <c r="I77" s="163" t="s">
        <v>1403</v>
      </c>
      <c r="J77" s="163">
        <v>50</v>
      </c>
      <c r="K77" s="174"/>
    </row>
    <row r="78" spans="2:11" ht="15" customHeight="1">
      <c r="B78" s="183"/>
      <c r="C78" s="163" t="s">
        <v>1408</v>
      </c>
      <c r="D78" s="163"/>
      <c r="E78" s="163"/>
      <c r="F78" s="182" t="s">
        <v>1401</v>
      </c>
      <c r="G78" s="181"/>
      <c r="H78" s="163" t="s">
        <v>1409</v>
      </c>
      <c r="I78" s="163" t="s">
        <v>1410</v>
      </c>
      <c r="J78" s="163"/>
      <c r="K78" s="174"/>
    </row>
    <row r="79" spans="2:11" ht="15" customHeight="1">
      <c r="B79" s="183"/>
      <c r="C79" s="163" t="s">
        <v>1411</v>
      </c>
      <c r="D79" s="163"/>
      <c r="E79" s="163"/>
      <c r="F79" s="182" t="s">
        <v>1406</v>
      </c>
      <c r="G79" s="181"/>
      <c r="H79" s="163" t="s">
        <v>1412</v>
      </c>
      <c r="I79" s="163" t="s">
        <v>1403</v>
      </c>
      <c r="J79" s="163">
        <v>50</v>
      </c>
      <c r="K79" s="174"/>
    </row>
    <row r="80" spans="2:11" ht="15" customHeight="1">
      <c r="B80" s="183"/>
      <c r="C80" s="163" t="s">
        <v>1413</v>
      </c>
      <c r="D80" s="163"/>
      <c r="E80" s="163"/>
      <c r="F80" s="182" t="s">
        <v>1406</v>
      </c>
      <c r="G80" s="181"/>
      <c r="H80" s="163" t="s">
        <v>1414</v>
      </c>
      <c r="I80" s="163" t="s">
        <v>1403</v>
      </c>
      <c r="J80" s="163">
        <v>20</v>
      </c>
      <c r="K80" s="174"/>
    </row>
    <row r="81" spans="2:11" ht="15" customHeight="1">
      <c r="B81" s="183"/>
      <c r="C81" s="163" t="s">
        <v>1415</v>
      </c>
      <c r="D81" s="163"/>
      <c r="E81" s="163"/>
      <c r="F81" s="182" t="s">
        <v>1406</v>
      </c>
      <c r="G81" s="181"/>
      <c r="H81" s="163" t="s">
        <v>1416</v>
      </c>
      <c r="I81" s="163" t="s">
        <v>1403</v>
      </c>
      <c r="J81" s="163">
        <v>20</v>
      </c>
      <c r="K81" s="174"/>
    </row>
    <row r="82" spans="2:11" ht="15" customHeight="1">
      <c r="B82" s="183"/>
      <c r="C82" s="163" t="s">
        <v>1417</v>
      </c>
      <c r="D82" s="163"/>
      <c r="E82" s="163"/>
      <c r="F82" s="182" t="s">
        <v>1406</v>
      </c>
      <c r="G82" s="181"/>
      <c r="H82" s="163" t="s">
        <v>1418</v>
      </c>
      <c r="I82" s="163" t="s">
        <v>1403</v>
      </c>
      <c r="J82" s="163">
        <v>50</v>
      </c>
      <c r="K82" s="174"/>
    </row>
    <row r="83" spans="2:11" ht="15" customHeight="1">
      <c r="B83" s="183"/>
      <c r="C83" s="163" t="s">
        <v>1419</v>
      </c>
      <c r="D83" s="163"/>
      <c r="E83" s="163"/>
      <c r="F83" s="182" t="s">
        <v>1406</v>
      </c>
      <c r="G83" s="181"/>
      <c r="H83" s="163" t="s">
        <v>1419</v>
      </c>
      <c r="I83" s="163" t="s">
        <v>1403</v>
      </c>
      <c r="J83" s="163">
        <v>50</v>
      </c>
      <c r="K83" s="174"/>
    </row>
    <row r="84" spans="2:11" ht="15" customHeight="1">
      <c r="B84" s="183"/>
      <c r="C84" s="163" t="s">
        <v>124</v>
      </c>
      <c r="D84" s="163"/>
      <c r="E84" s="163"/>
      <c r="F84" s="182" t="s">
        <v>1406</v>
      </c>
      <c r="G84" s="181"/>
      <c r="H84" s="163" t="s">
        <v>1420</v>
      </c>
      <c r="I84" s="163" t="s">
        <v>1403</v>
      </c>
      <c r="J84" s="163">
        <v>255</v>
      </c>
      <c r="K84" s="174"/>
    </row>
    <row r="85" spans="2:11" ht="15" customHeight="1">
      <c r="B85" s="183"/>
      <c r="C85" s="163" t="s">
        <v>1421</v>
      </c>
      <c r="D85" s="163"/>
      <c r="E85" s="163"/>
      <c r="F85" s="182" t="s">
        <v>1401</v>
      </c>
      <c r="G85" s="181"/>
      <c r="H85" s="163" t="s">
        <v>1422</v>
      </c>
      <c r="I85" s="163" t="s">
        <v>1423</v>
      </c>
      <c r="J85" s="163"/>
      <c r="K85" s="174"/>
    </row>
    <row r="86" spans="2:11" ht="15" customHeight="1">
      <c r="B86" s="183"/>
      <c r="C86" s="163" t="s">
        <v>1424</v>
      </c>
      <c r="D86" s="163"/>
      <c r="E86" s="163"/>
      <c r="F86" s="182" t="s">
        <v>1401</v>
      </c>
      <c r="G86" s="181"/>
      <c r="H86" s="163" t="s">
        <v>1425</v>
      </c>
      <c r="I86" s="163" t="s">
        <v>1426</v>
      </c>
      <c r="J86" s="163"/>
      <c r="K86" s="174"/>
    </row>
    <row r="87" spans="2:11" ht="15" customHeight="1">
      <c r="B87" s="183"/>
      <c r="C87" s="163" t="s">
        <v>1427</v>
      </c>
      <c r="D87" s="163"/>
      <c r="E87" s="163"/>
      <c r="F87" s="182" t="s">
        <v>1401</v>
      </c>
      <c r="G87" s="181"/>
      <c r="H87" s="163" t="s">
        <v>1427</v>
      </c>
      <c r="I87" s="163" t="s">
        <v>1426</v>
      </c>
      <c r="J87" s="163"/>
      <c r="K87" s="174"/>
    </row>
    <row r="88" spans="2:11" ht="15" customHeight="1">
      <c r="B88" s="183"/>
      <c r="C88" s="163" t="s">
        <v>34</v>
      </c>
      <c r="D88" s="163"/>
      <c r="E88" s="163"/>
      <c r="F88" s="182" t="s">
        <v>1401</v>
      </c>
      <c r="G88" s="181"/>
      <c r="H88" s="163" t="s">
        <v>1428</v>
      </c>
      <c r="I88" s="163" t="s">
        <v>1426</v>
      </c>
      <c r="J88" s="163"/>
      <c r="K88" s="174"/>
    </row>
    <row r="89" spans="2:11" ht="15" customHeight="1">
      <c r="B89" s="183"/>
      <c r="C89" s="163" t="s">
        <v>42</v>
      </c>
      <c r="D89" s="163"/>
      <c r="E89" s="163"/>
      <c r="F89" s="182" t="s">
        <v>1401</v>
      </c>
      <c r="G89" s="181"/>
      <c r="H89" s="163" t="s">
        <v>1429</v>
      </c>
      <c r="I89" s="163" t="s">
        <v>1426</v>
      </c>
      <c r="J89" s="163"/>
      <c r="K89" s="174"/>
    </row>
    <row r="90" spans="2:11" ht="15" customHeight="1">
      <c r="B90" s="184"/>
      <c r="C90" s="185"/>
      <c r="D90" s="185"/>
      <c r="E90" s="185"/>
      <c r="F90" s="185"/>
      <c r="G90" s="185"/>
      <c r="H90" s="185"/>
      <c r="I90" s="185"/>
      <c r="J90" s="185"/>
      <c r="K90" s="186"/>
    </row>
    <row r="91" spans="2:11" ht="18.75" customHeight="1">
      <c r="B91" s="187"/>
      <c r="C91" s="188"/>
      <c r="D91" s="188"/>
      <c r="E91" s="188"/>
      <c r="F91" s="188"/>
      <c r="G91" s="188"/>
      <c r="H91" s="188"/>
      <c r="I91" s="188"/>
      <c r="J91" s="188"/>
      <c r="K91" s="187"/>
    </row>
    <row r="92" spans="2:11" ht="18.75" customHeight="1">
      <c r="B92" s="169"/>
      <c r="C92" s="169"/>
      <c r="D92" s="169"/>
      <c r="E92" s="169"/>
      <c r="F92" s="169"/>
      <c r="G92" s="169"/>
      <c r="H92" s="169"/>
      <c r="I92" s="169"/>
      <c r="J92" s="169"/>
      <c r="K92" s="169"/>
    </row>
    <row r="93" spans="2:11" ht="7.5" customHeight="1">
      <c r="B93" s="170"/>
      <c r="C93" s="171"/>
      <c r="D93" s="171"/>
      <c r="E93" s="171"/>
      <c r="F93" s="171"/>
      <c r="G93" s="171"/>
      <c r="H93" s="171"/>
      <c r="I93" s="171"/>
      <c r="J93" s="171"/>
      <c r="K93" s="172"/>
    </row>
    <row r="94" spans="2:11" ht="45" customHeight="1">
      <c r="B94" s="173"/>
      <c r="C94" s="292" t="s">
        <v>1430</v>
      </c>
      <c r="D94" s="292"/>
      <c r="E94" s="292"/>
      <c r="F94" s="292"/>
      <c r="G94" s="292"/>
      <c r="H94" s="292"/>
      <c r="I94" s="292"/>
      <c r="J94" s="292"/>
      <c r="K94" s="174"/>
    </row>
    <row r="95" spans="2:11" ht="17.25" customHeight="1">
      <c r="B95" s="173"/>
      <c r="C95" s="175" t="s">
        <v>1394</v>
      </c>
      <c r="D95" s="175"/>
      <c r="E95" s="175"/>
      <c r="F95" s="175" t="s">
        <v>1395</v>
      </c>
      <c r="G95" s="176"/>
      <c r="H95" s="175" t="s">
        <v>118</v>
      </c>
      <c r="I95" s="175" t="s">
        <v>51</v>
      </c>
      <c r="J95" s="175" t="s">
        <v>1396</v>
      </c>
      <c r="K95" s="174"/>
    </row>
    <row r="96" spans="2:11" ht="17.25" customHeight="1">
      <c r="B96" s="173"/>
      <c r="C96" s="177" t="s">
        <v>1397</v>
      </c>
      <c r="D96" s="177"/>
      <c r="E96" s="177"/>
      <c r="F96" s="178" t="s">
        <v>1398</v>
      </c>
      <c r="G96" s="179"/>
      <c r="H96" s="177"/>
      <c r="I96" s="177"/>
      <c r="J96" s="177" t="s">
        <v>1399</v>
      </c>
      <c r="K96" s="174"/>
    </row>
    <row r="97" spans="2:11" ht="5.25" customHeight="1">
      <c r="B97" s="173"/>
      <c r="C97" s="175"/>
      <c r="D97" s="175"/>
      <c r="E97" s="175"/>
      <c r="F97" s="175"/>
      <c r="G97" s="189"/>
      <c r="H97" s="175"/>
      <c r="I97" s="175"/>
      <c r="J97" s="175"/>
      <c r="K97" s="174"/>
    </row>
    <row r="98" spans="2:11" ht="15" customHeight="1">
      <c r="B98" s="173"/>
      <c r="C98" s="163" t="s">
        <v>1400</v>
      </c>
      <c r="D98" s="163"/>
      <c r="E98" s="163"/>
      <c r="F98" s="182" t="s">
        <v>1401</v>
      </c>
      <c r="G98" s="163"/>
      <c r="H98" s="163" t="s">
        <v>1431</v>
      </c>
      <c r="I98" s="163" t="s">
        <v>1403</v>
      </c>
      <c r="J98" s="163" t="s">
        <v>1404</v>
      </c>
      <c r="K98" s="174"/>
    </row>
    <row r="99" spans="2:11" ht="15" customHeight="1">
      <c r="B99" s="183"/>
      <c r="C99" s="163" t="s">
        <v>1405</v>
      </c>
      <c r="D99" s="163"/>
      <c r="E99" s="163"/>
      <c r="F99" s="182" t="s">
        <v>1406</v>
      </c>
      <c r="G99" s="163"/>
      <c r="H99" s="163" t="s">
        <v>1431</v>
      </c>
      <c r="I99" s="163" t="s">
        <v>1403</v>
      </c>
      <c r="J99" s="163">
        <v>50</v>
      </c>
      <c r="K99" s="174"/>
    </row>
    <row r="100" spans="2:11" ht="15" customHeight="1">
      <c r="B100" s="183"/>
      <c r="C100" s="163" t="s">
        <v>1408</v>
      </c>
      <c r="D100" s="163"/>
      <c r="E100" s="163"/>
      <c r="F100" s="182" t="s">
        <v>1401</v>
      </c>
      <c r="G100" s="163"/>
      <c r="H100" s="163" t="s">
        <v>1431</v>
      </c>
      <c r="I100" s="163" t="s">
        <v>1410</v>
      </c>
      <c r="J100" s="163"/>
      <c r="K100" s="174"/>
    </row>
    <row r="101" spans="2:11" ht="15" customHeight="1">
      <c r="B101" s="183"/>
      <c r="C101" s="163" t="s">
        <v>1411</v>
      </c>
      <c r="D101" s="163"/>
      <c r="E101" s="163"/>
      <c r="F101" s="182" t="s">
        <v>1406</v>
      </c>
      <c r="G101" s="163"/>
      <c r="H101" s="163" t="s">
        <v>1431</v>
      </c>
      <c r="I101" s="163" t="s">
        <v>1403</v>
      </c>
      <c r="J101" s="163">
        <v>50</v>
      </c>
      <c r="K101" s="174"/>
    </row>
    <row r="102" spans="2:11" ht="15" customHeight="1">
      <c r="B102" s="183"/>
      <c r="C102" s="163" t="s">
        <v>1419</v>
      </c>
      <c r="D102" s="163"/>
      <c r="E102" s="163"/>
      <c r="F102" s="182" t="s">
        <v>1406</v>
      </c>
      <c r="G102" s="163"/>
      <c r="H102" s="163" t="s">
        <v>1431</v>
      </c>
      <c r="I102" s="163" t="s">
        <v>1403</v>
      </c>
      <c r="J102" s="163">
        <v>50</v>
      </c>
      <c r="K102" s="174"/>
    </row>
    <row r="103" spans="2:11" ht="15" customHeight="1">
      <c r="B103" s="183"/>
      <c r="C103" s="163" t="s">
        <v>1417</v>
      </c>
      <c r="D103" s="163"/>
      <c r="E103" s="163"/>
      <c r="F103" s="182" t="s">
        <v>1406</v>
      </c>
      <c r="G103" s="163"/>
      <c r="H103" s="163" t="s">
        <v>1431</v>
      </c>
      <c r="I103" s="163" t="s">
        <v>1403</v>
      </c>
      <c r="J103" s="163">
        <v>50</v>
      </c>
      <c r="K103" s="174"/>
    </row>
    <row r="104" spans="2:11" ht="15" customHeight="1">
      <c r="B104" s="183"/>
      <c r="C104" s="163" t="s">
        <v>47</v>
      </c>
      <c r="D104" s="163"/>
      <c r="E104" s="163"/>
      <c r="F104" s="182" t="s">
        <v>1401</v>
      </c>
      <c r="G104" s="163"/>
      <c r="H104" s="163" t="s">
        <v>1432</v>
      </c>
      <c r="I104" s="163" t="s">
        <v>1403</v>
      </c>
      <c r="J104" s="163">
        <v>20</v>
      </c>
      <c r="K104" s="174"/>
    </row>
    <row r="105" spans="2:11" ht="15" customHeight="1">
      <c r="B105" s="183"/>
      <c r="C105" s="163" t="s">
        <v>1433</v>
      </c>
      <c r="D105" s="163"/>
      <c r="E105" s="163"/>
      <c r="F105" s="182" t="s">
        <v>1401</v>
      </c>
      <c r="G105" s="163"/>
      <c r="H105" s="163" t="s">
        <v>1434</v>
      </c>
      <c r="I105" s="163" t="s">
        <v>1403</v>
      </c>
      <c r="J105" s="163">
        <v>120</v>
      </c>
      <c r="K105" s="174"/>
    </row>
    <row r="106" spans="2:11" ht="15" customHeight="1">
      <c r="B106" s="183"/>
      <c r="C106" s="163" t="s">
        <v>34</v>
      </c>
      <c r="D106" s="163"/>
      <c r="E106" s="163"/>
      <c r="F106" s="182" t="s">
        <v>1401</v>
      </c>
      <c r="G106" s="163"/>
      <c r="H106" s="163" t="s">
        <v>1435</v>
      </c>
      <c r="I106" s="163" t="s">
        <v>1426</v>
      </c>
      <c r="J106" s="163"/>
      <c r="K106" s="174"/>
    </row>
    <row r="107" spans="2:11" ht="15" customHeight="1">
      <c r="B107" s="183"/>
      <c r="C107" s="163" t="s">
        <v>42</v>
      </c>
      <c r="D107" s="163"/>
      <c r="E107" s="163"/>
      <c r="F107" s="182" t="s">
        <v>1401</v>
      </c>
      <c r="G107" s="163"/>
      <c r="H107" s="163" t="s">
        <v>1436</v>
      </c>
      <c r="I107" s="163" t="s">
        <v>1426</v>
      </c>
      <c r="J107" s="163"/>
      <c r="K107" s="174"/>
    </row>
    <row r="108" spans="2:11" ht="15" customHeight="1">
      <c r="B108" s="183"/>
      <c r="C108" s="163" t="s">
        <v>51</v>
      </c>
      <c r="D108" s="163"/>
      <c r="E108" s="163"/>
      <c r="F108" s="182" t="s">
        <v>1401</v>
      </c>
      <c r="G108" s="163"/>
      <c r="H108" s="163" t="s">
        <v>1437</v>
      </c>
      <c r="I108" s="163" t="s">
        <v>1438</v>
      </c>
      <c r="J108" s="163"/>
      <c r="K108" s="174"/>
    </row>
    <row r="109" spans="2:11" ht="15" customHeight="1">
      <c r="B109" s="184"/>
      <c r="C109" s="190"/>
      <c r="D109" s="190"/>
      <c r="E109" s="190"/>
      <c r="F109" s="190"/>
      <c r="G109" s="190"/>
      <c r="H109" s="190"/>
      <c r="I109" s="190"/>
      <c r="J109" s="190"/>
      <c r="K109" s="186"/>
    </row>
    <row r="110" spans="2:11" ht="18.75" customHeight="1">
      <c r="B110" s="191"/>
      <c r="C110" s="159"/>
      <c r="D110" s="159"/>
      <c r="E110" s="159"/>
      <c r="F110" s="192"/>
      <c r="G110" s="159"/>
      <c r="H110" s="159"/>
      <c r="I110" s="159"/>
      <c r="J110" s="159"/>
      <c r="K110" s="191"/>
    </row>
    <row r="111" spans="2:11" ht="18.75" customHeight="1">
      <c r="B111" s="169"/>
      <c r="C111" s="169"/>
      <c r="D111" s="169"/>
      <c r="E111" s="169"/>
      <c r="F111" s="169"/>
      <c r="G111" s="169"/>
      <c r="H111" s="169"/>
      <c r="I111" s="169"/>
      <c r="J111" s="169"/>
      <c r="K111" s="169"/>
    </row>
    <row r="112" spans="2:11" ht="7.5" customHeight="1">
      <c r="B112" s="193"/>
      <c r="C112" s="194"/>
      <c r="D112" s="194"/>
      <c r="E112" s="194"/>
      <c r="F112" s="194"/>
      <c r="G112" s="194"/>
      <c r="H112" s="194"/>
      <c r="I112" s="194"/>
      <c r="J112" s="194"/>
      <c r="K112" s="195"/>
    </row>
    <row r="113" spans="2:11" ht="45" customHeight="1">
      <c r="B113" s="196"/>
      <c r="C113" s="288" t="s">
        <v>1439</v>
      </c>
      <c r="D113" s="288"/>
      <c r="E113" s="288"/>
      <c r="F113" s="288"/>
      <c r="G113" s="288"/>
      <c r="H113" s="288"/>
      <c r="I113" s="288"/>
      <c r="J113" s="288"/>
      <c r="K113" s="197"/>
    </row>
    <row r="114" spans="2:11" ht="17.25" customHeight="1">
      <c r="B114" s="198"/>
      <c r="C114" s="175" t="s">
        <v>1394</v>
      </c>
      <c r="D114" s="175"/>
      <c r="E114" s="175"/>
      <c r="F114" s="175" t="s">
        <v>1395</v>
      </c>
      <c r="G114" s="176"/>
      <c r="H114" s="175" t="s">
        <v>118</v>
      </c>
      <c r="I114" s="175" t="s">
        <v>51</v>
      </c>
      <c r="J114" s="175" t="s">
        <v>1396</v>
      </c>
      <c r="K114" s="199"/>
    </row>
    <row r="115" spans="2:11" ht="17.25" customHeight="1">
      <c r="B115" s="198"/>
      <c r="C115" s="177" t="s">
        <v>1397</v>
      </c>
      <c r="D115" s="177"/>
      <c r="E115" s="177"/>
      <c r="F115" s="178" t="s">
        <v>1398</v>
      </c>
      <c r="G115" s="179"/>
      <c r="H115" s="177"/>
      <c r="I115" s="177"/>
      <c r="J115" s="177" t="s">
        <v>1399</v>
      </c>
      <c r="K115" s="199"/>
    </row>
    <row r="116" spans="2:11" ht="5.25" customHeight="1">
      <c r="B116" s="200"/>
      <c r="C116" s="180"/>
      <c r="D116" s="180"/>
      <c r="E116" s="180"/>
      <c r="F116" s="180"/>
      <c r="G116" s="163"/>
      <c r="H116" s="180"/>
      <c r="I116" s="180"/>
      <c r="J116" s="180"/>
      <c r="K116" s="201"/>
    </row>
    <row r="117" spans="2:11" ht="15" customHeight="1">
      <c r="B117" s="200"/>
      <c r="C117" s="163" t="s">
        <v>1400</v>
      </c>
      <c r="D117" s="180"/>
      <c r="E117" s="180"/>
      <c r="F117" s="182" t="s">
        <v>1401</v>
      </c>
      <c r="G117" s="163"/>
      <c r="H117" s="163" t="s">
        <v>1431</v>
      </c>
      <c r="I117" s="163" t="s">
        <v>1403</v>
      </c>
      <c r="J117" s="163" t="s">
        <v>1404</v>
      </c>
      <c r="K117" s="202"/>
    </row>
    <row r="118" spans="2:11" ht="15" customHeight="1">
      <c r="B118" s="200"/>
      <c r="C118" s="163" t="s">
        <v>1440</v>
      </c>
      <c r="D118" s="163"/>
      <c r="E118" s="163"/>
      <c r="F118" s="182" t="s">
        <v>1401</v>
      </c>
      <c r="G118" s="163"/>
      <c r="H118" s="163" t="s">
        <v>1441</v>
      </c>
      <c r="I118" s="163" t="s">
        <v>1403</v>
      </c>
      <c r="J118" s="163" t="s">
        <v>1404</v>
      </c>
      <c r="K118" s="202"/>
    </row>
    <row r="119" spans="2:11" ht="15" customHeight="1">
      <c r="B119" s="200"/>
      <c r="C119" s="163" t="s">
        <v>78</v>
      </c>
      <c r="D119" s="163"/>
      <c r="E119" s="163"/>
      <c r="F119" s="182" t="s">
        <v>1401</v>
      </c>
      <c r="G119" s="163"/>
      <c r="H119" s="163" t="s">
        <v>1442</v>
      </c>
      <c r="I119" s="163" t="s">
        <v>1403</v>
      </c>
      <c r="J119" s="163" t="s">
        <v>1404</v>
      </c>
      <c r="K119" s="202"/>
    </row>
    <row r="120" spans="2:11" ht="15" customHeight="1">
      <c r="B120" s="200"/>
      <c r="C120" s="163" t="s">
        <v>1443</v>
      </c>
      <c r="D120" s="163"/>
      <c r="E120" s="163"/>
      <c r="F120" s="182" t="s">
        <v>1406</v>
      </c>
      <c r="G120" s="163"/>
      <c r="H120" s="163" t="s">
        <v>1444</v>
      </c>
      <c r="I120" s="163" t="s">
        <v>1403</v>
      </c>
      <c r="J120" s="163">
        <v>15</v>
      </c>
      <c r="K120" s="202"/>
    </row>
    <row r="121" spans="2:11" ht="15" customHeight="1">
      <c r="B121" s="200"/>
      <c r="C121" s="163" t="s">
        <v>1405</v>
      </c>
      <c r="D121" s="163"/>
      <c r="E121" s="163"/>
      <c r="F121" s="182" t="s">
        <v>1406</v>
      </c>
      <c r="G121" s="163"/>
      <c r="H121" s="163" t="s">
        <v>1431</v>
      </c>
      <c r="I121" s="163" t="s">
        <v>1403</v>
      </c>
      <c r="J121" s="163">
        <v>50</v>
      </c>
      <c r="K121" s="202"/>
    </row>
    <row r="122" spans="2:11" ht="15" customHeight="1">
      <c r="B122" s="200"/>
      <c r="C122" s="163" t="s">
        <v>1411</v>
      </c>
      <c r="D122" s="163"/>
      <c r="E122" s="163"/>
      <c r="F122" s="182" t="s">
        <v>1406</v>
      </c>
      <c r="G122" s="163"/>
      <c r="H122" s="163" t="s">
        <v>1431</v>
      </c>
      <c r="I122" s="163" t="s">
        <v>1403</v>
      </c>
      <c r="J122" s="163">
        <v>50</v>
      </c>
      <c r="K122" s="202"/>
    </row>
    <row r="123" spans="2:11" ht="15" customHeight="1">
      <c r="B123" s="200"/>
      <c r="C123" s="163" t="s">
        <v>1417</v>
      </c>
      <c r="D123" s="163"/>
      <c r="E123" s="163"/>
      <c r="F123" s="182" t="s">
        <v>1406</v>
      </c>
      <c r="G123" s="163"/>
      <c r="H123" s="163" t="s">
        <v>1431</v>
      </c>
      <c r="I123" s="163" t="s">
        <v>1403</v>
      </c>
      <c r="J123" s="163">
        <v>50</v>
      </c>
      <c r="K123" s="202"/>
    </row>
    <row r="124" spans="2:11" ht="15" customHeight="1">
      <c r="B124" s="200"/>
      <c r="C124" s="163" t="s">
        <v>1419</v>
      </c>
      <c r="D124" s="163"/>
      <c r="E124" s="163"/>
      <c r="F124" s="182" t="s">
        <v>1406</v>
      </c>
      <c r="G124" s="163"/>
      <c r="H124" s="163" t="s">
        <v>1431</v>
      </c>
      <c r="I124" s="163" t="s">
        <v>1403</v>
      </c>
      <c r="J124" s="163">
        <v>50</v>
      </c>
      <c r="K124" s="202"/>
    </row>
    <row r="125" spans="2:11" ht="15" customHeight="1">
      <c r="B125" s="200"/>
      <c r="C125" s="163" t="s">
        <v>124</v>
      </c>
      <c r="D125" s="163"/>
      <c r="E125" s="163"/>
      <c r="F125" s="182" t="s">
        <v>1406</v>
      </c>
      <c r="G125" s="163"/>
      <c r="H125" s="163" t="s">
        <v>1445</v>
      </c>
      <c r="I125" s="163" t="s">
        <v>1403</v>
      </c>
      <c r="J125" s="163">
        <v>255</v>
      </c>
      <c r="K125" s="202"/>
    </row>
    <row r="126" spans="2:11" ht="15" customHeight="1">
      <c r="B126" s="200"/>
      <c r="C126" s="163" t="s">
        <v>1421</v>
      </c>
      <c r="D126" s="163"/>
      <c r="E126" s="163"/>
      <c r="F126" s="182" t="s">
        <v>1401</v>
      </c>
      <c r="G126" s="163"/>
      <c r="H126" s="163" t="s">
        <v>1446</v>
      </c>
      <c r="I126" s="163" t="s">
        <v>1423</v>
      </c>
      <c r="J126" s="163"/>
      <c r="K126" s="202"/>
    </row>
    <row r="127" spans="2:11" ht="15" customHeight="1">
      <c r="B127" s="200"/>
      <c r="C127" s="163" t="s">
        <v>1424</v>
      </c>
      <c r="D127" s="163"/>
      <c r="E127" s="163"/>
      <c r="F127" s="182" t="s">
        <v>1401</v>
      </c>
      <c r="G127" s="163"/>
      <c r="H127" s="163" t="s">
        <v>1447</v>
      </c>
      <c r="I127" s="163" t="s">
        <v>1426</v>
      </c>
      <c r="J127" s="163"/>
      <c r="K127" s="202"/>
    </row>
    <row r="128" spans="2:11" ht="15" customHeight="1">
      <c r="B128" s="200"/>
      <c r="C128" s="163" t="s">
        <v>1427</v>
      </c>
      <c r="D128" s="163"/>
      <c r="E128" s="163"/>
      <c r="F128" s="182" t="s">
        <v>1401</v>
      </c>
      <c r="G128" s="163"/>
      <c r="H128" s="163" t="s">
        <v>1427</v>
      </c>
      <c r="I128" s="163" t="s">
        <v>1426</v>
      </c>
      <c r="J128" s="163"/>
      <c r="K128" s="202"/>
    </row>
    <row r="129" spans="2:11" ht="15" customHeight="1">
      <c r="B129" s="200"/>
      <c r="C129" s="163" t="s">
        <v>34</v>
      </c>
      <c r="D129" s="163"/>
      <c r="E129" s="163"/>
      <c r="F129" s="182" t="s">
        <v>1401</v>
      </c>
      <c r="G129" s="163"/>
      <c r="H129" s="163" t="s">
        <v>1448</v>
      </c>
      <c r="I129" s="163" t="s">
        <v>1426</v>
      </c>
      <c r="J129" s="163"/>
      <c r="K129" s="202"/>
    </row>
    <row r="130" spans="2:11" ht="15" customHeight="1">
      <c r="B130" s="200"/>
      <c r="C130" s="163" t="s">
        <v>1449</v>
      </c>
      <c r="D130" s="163"/>
      <c r="E130" s="163"/>
      <c r="F130" s="182" t="s">
        <v>1401</v>
      </c>
      <c r="G130" s="163"/>
      <c r="H130" s="163" t="s">
        <v>1450</v>
      </c>
      <c r="I130" s="163" t="s">
        <v>1426</v>
      </c>
      <c r="J130" s="163"/>
      <c r="K130" s="202"/>
    </row>
    <row r="131" spans="2:11" ht="15" customHeight="1">
      <c r="B131" s="203"/>
      <c r="C131" s="204"/>
      <c r="D131" s="204"/>
      <c r="E131" s="204"/>
      <c r="F131" s="204"/>
      <c r="G131" s="204"/>
      <c r="H131" s="204"/>
      <c r="I131" s="204"/>
      <c r="J131" s="204"/>
      <c r="K131" s="205"/>
    </row>
    <row r="132" spans="2:11" ht="18.75" customHeight="1">
      <c r="B132" s="159"/>
      <c r="C132" s="159"/>
      <c r="D132" s="159"/>
      <c r="E132" s="159"/>
      <c r="F132" s="192"/>
      <c r="G132" s="159"/>
      <c r="H132" s="159"/>
      <c r="I132" s="159"/>
      <c r="J132" s="159"/>
      <c r="K132" s="159"/>
    </row>
    <row r="133" spans="2:11" ht="18.75" customHeight="1">
      <c r="B133" s="169"/>
      <c r="C133" s="169"/>
      <c r="D133" s="169"/>
      <c r="E133" s="169"/>
      <c r="F133" s="169"/>
      <c r="G133" s="169"/>
      <c r="H133" s="169"/>
      <c r="I133" s="169"/>
      <c r="J133" s="169"/>
      <c r="K133" s="169"/>
    </row>
    <row r="134" spans="2:11" ht="7.5" customHeight="1">
      <c r="B134" s="170"/>
      <c r="C134" s="171"/>
      <c r="D134" s="171"/>
      <c r="E134" s="171"/>
      <c r="F134" s="171"/>
      <c r="G134" s="171"/>
      <c r="H134" s="171"/>
      <c r="I134" s="171"/>
      <c r="J134" s="171"/>
      <c r="K134" s="172"/>
    </row>
    <row r="135" spans="2:11" ht="45" customHeight="1">
      <c r="B135" s="173"/>
      <c r="C135" s="292" t="s">
        <v>1451</v>
      </c>
      <c r="D135" s="292"/>
      <c r="E135" s="292"/>
      <c r="F135" s="292"/>
      <c r="G135" s="292"/>
      <c r="H135" s="292"/>
      <c r="I135" s="292"/>
      <c r="J135" s="292"/>
      <c r="K135" s="174"/>
    </row>
    <row r="136" spans="2:11" ht="17.25" customHeight="1">
      <c r="B136" s="173"/>
      <c r="C136" s="175" t="s">
        <v>1394</v>
      </c>
      <c r="D136" s="175"/>
      <c r="E136" s="175"/>
      <c r="F136" s="175" t="s">
        <v>1395</v>
      </c>
      <c r="G136" s="176"/>
      <c r="H136" s="175" t="s">
        <v>118</v>
      </c>
      <c r="I136" s="175" t="s">
        <v>51</v>
      </c>
      <c r="J136" s="175" t="s">
        <v>1396</v>
      </c>
      <c r="K136" s="174"/>
    </row>
    <row r="137" spans="2:11" ht="17.25" customHeight="1">
      <c r="B137" s="173"/>
      <c r="C137" s="177" t="s">
        <v>1397</v>
      </c>
      <c r="D137" s="177"/>
      <c r="E137" s="177"/>
      <c r="F137" s="178" t="s">
        <v>1398</v>
      </c>
      <c r="G137" s="179"/>
      <c r="H137" s="177"/>
      <c r="I137" s="177"/>
      <c r="J137" s="177" t="s">
        <v>1399</v>
      </c>
      <c r="K137" s="174"/>
    </row>
    <row r="138" spans="2:11" ht="5.25" customHeight="1">
      <c r="B138" s="183"/>
      <c r="C138" s="180"/>
      <c r="D138" s="180"/>
      <c r="E138" s="180"/>
      <c r="F138" s="180"/>
      <c r="G138" s="181"/>
      <c r="H138" s="180"/>
      <c r="I138" s="180"/>
      <c r="J138" s="180"/>
      <c r="K138" s="202"/>
    </row>
    <row r="139" spans="2:11" ht="15" customHeight="1">
      <c r="B139" s="183"/>
      <c r="C139" s="206" t="s">
        <v>1400</v>
      </c>
      <c r="D139" s="163"/>
      <c r="E139" s="163"/>
      <c r="F139" s="207" t="s">
        <v>1401</v>
      </c>
      <c r="G139" s="163"/>
      <c r="H139" s="206" t="s">
        <v>1431</v>
      </c>
      <c r="I139" s="206" t="s">
        <v>1403</v>
      </c>
      <c r="J139" s="206" t="s">
        <v>1404</v>
      </c>
      <c r="K139" s="202"/>
    </row>
    <row r="140" spans="2:11" ht="15" customHeight="1">
      <c r="B140" s="183"/>
      <c r="C140" s="206" t="s">
        <v>1440</v>
      </c>
      <c r="D140" s="163"/>
      <c r="E140" s="163"/>
      <c r="F140" s="207" t="s">
        <v>1401</v>
      </c>
      <c r="G140" s="163"/>
      <c r="H140" s="206" t="s">
        <v>1452</v>
      </c>
      <c r="I140" s="206" t="s">
        <v>1403</v>
      </c>
      <c r="J140" s="206" t="s">
        <v>1404</v>
      </c>
      <c r="K140" s="202"/>
    </row>
    <row r="141" spans="2:11" ht="15" customHeight="1">
      <c r="B141" s="183"/>
      <c r="C141" s="206" t="s">
        <v>78</v>
      </c>
      <c r="D141" s="163"/>
      <c r="E141" s="163"/>
      <c r="F141" s="207" t="s">
        <v>1401</v>
      </c>
      <c r="G141" s="163"/>
      <c r="H141" s="206" t="s">
        <v>1453</v>
      </c>
      <c r="I141" s="206" t="s">
        <v>1403</v>
      </c>
      <c r="J141" s="206" t="s">
        <v>1404</v>
      </c>
      <c r="K141" s="202"/>
    </row>
    <row r="142" spans="2:11" ht="15" customHeight="1">
      <c r="B142" s="183"/>
      <c r="C142" s="206" t="s">
        <v>1405</v>
      </c>
      <c r="D142" s="163"/>
      <c r="E142" s="163"/>
      <c r="F142" s="207" t="s">
        <v>1406</v>
      </c>
      <c r="G142" s="163"/>
      <c r="H142" s="206" t="s">
        <v>1431</v>
      </c>
      <c r="I142" s="206" t="s">
        <v>1403</v>
      </c>
      <c r="J142" s="206">
        <v>50</v>
      </c>
      <c r="K142" s="202"/>
    </row>
    <row r="143" spans="2:11" ht="15" customHeight="1">
      <c r="B143" s="183"/>
      <c r="C143" s="206" t="s">
        <v>1408</v>
      </c>
      <c r="D143" s="163"/>
      <c r="E143" s="163"/>
      <c r="F143" s="207" t="s">
        <v>1401</v>
      </c>
      <c r="G143" s="163"/>
      <c r="H143" s="206" t="s">
        <v>1431</v>
      </c>
      <c r="I143" s="206" t="s">
        <v>1410</v>
      </c>
      <c r="J143" s="206"/>
      <c r="K143" s="202"/>
    </row>
    <row r="144" spans="2:11" ht="15" customHeight="1">
      <c r="B144" s="183"/>
      <c r="C144" s="206" t="s">
        <v>1411</v>
      </c>
      <c r="D144" s="163"/>
      <c r="E144" s="163"/>
      <c r="F144" s="207" t="s">
        <v>1406</v>
      </c>
      <c r="G144" s="163"/>
      <c r="H144" s="206" t="s">
        <v>1431</v>
      </c>
      <c r="I144" s="206" t="s">
        <v>1403</v>
      </c>
      <c r="J144" s="206">
        <v>50</v>
      </c>
      <c r="K144" s="202"/>
    </row>
    <row r="145" spans="2:11" ht="15" customHeight="1">
      <c r="B145" s="183"/>
      <c r="C145" s="206" t="s">
        <v>1419</v>
      </c>
      <c r="D145" s="163"/>
      <c r="E145" s="163"/>
      <c r="F145" s="207" t="s">
        <v>1406</v>
      </c>
      <c r="G145" s="163"/>
      <c r="H145" s="206" t="s">
        <v>1431</v>
      </c>
      <c r="I145" s="206" t="s">
        <v>1403</v>
      </c>
      <c r="J145" s="206">
        <v>50</v>
      </c>
      <c r="K145" s="202"/>
    </row>
    <row r="146" spans="2:11" ht="15" customHeight="1">
      <c r="B146" s="183"/>
      <c r="C146" s="206" t="s">
        <v>1417</v>
      </c>
      <c r="D146" s="163"/>
      <c r="E146" s="163"/>
      <c r="F146" s="207" t="s">
        <v>1406</v>
      </c>
      <c r="G146" s="163"/>
      <c r="H146" s="206" t="s">
        <v>1431</v>
      </c>
      <c r="I146" s="206" t="s">
        <v>1403</v>
      </c>
      <c r="J146" s="206">
        <v>50</v>
      </c>
      <c r="K146" s="202"/>
    </row>
    <row r="147" spans="2:11" ht="15" customHeight="1">
      <c r="B147" s="183"/>
      <c r="C147" s="206" t="s">
        <v>96</v>
      </c>
      <c r="D147" s="163"/>
      <c r="E147" s="163"/>
      <c r="F147" s="207" t="s">
        <v>1401</v>
      </c>
      <c r="G147" s="163"/>
      <c r="H147" s="206" t="s">
        <v>1454</v>
      </c>
      <c r="I147" s="206" t="s">
        <v>1403</v>
      </c>
      <c r="J147" s="206" t="s">
        <v>1455</v>
      </c>
      <c r="K147" s="202"/>
    </row>
    <row r="148" spans="2:11" ht="15" customHeight="1">
      <c r="B148" s="183"/>
      <c r="C148" s="206" t="s">
        <v>1456</v>
      </c>
      <c r="D148" s="163"/>
      <c r="E148" s="163"/>
      <c r="F148" s="207" t="s">
        <v>1401</v>
      </c>
      <c r="G148" s="163"/>
      <c r="H148" s="206" t="s">
        <v>1457</v>
      </c>
      <c r="I148" s="206" t="s">
        <v>1426</v>
      </c>
      <c r="J148" s="206"/>
      <c r="K148" s="202"/>
    </row>
    <row r="149" spans="2:11" ht="15" customHeight="1">
      <c r="B149" s="208"/>
      <c r="C149" s="190"/>
      <c r="D149" s="190"/>
      <c r="E149" s="190"/>
      <c r="F149" s="190"/>
      <c r="G149" s="190"/>
      <c r="H149" s="190"/>
      <c r="I149" s="190"/>
      <c r="J149" s="190"/>
      <c r="K149" s="209"/>
    </row>
    <row r="150" spans="2:11" ht="18.75" customHeight="1">
      <c r="B150" s="159"/>
      <c r="C150" s="163"/>
      <c r="D150" s="163"/>
      <c r="E150" s="163"/>
      <c r="F150" s="182"/>
      <c r="G150" s="163"/>
      <c r="H150" s="163"/>
      <c r="I150" s="163"/>
      <c r="J150" s="163"/>
      <c r="K150" s="159"/>
    </row>
    <row r="151" spans="2:11" ht="18.75" customHeight="1">
      <c r="B151" s="169"/>
      <c r="C151" s="169"/>
      <c r="D151" s="169"/>
      <c r="E151" s="169"/>
      <c r="F151" s="169"/>
      <c r="G151" s="169"/>
      <c r="H151" s="169"/>
      <c r="I151" s="169"/>
      <c r="J151" s="169"/>
      <c r="K151" s="169"/>
    </row>
    <row r="152" spans="2:11" ht="7.5" customHeight="1">
      <c r="B152" s="150"/>
      <c r="C152" s="151"/>
      <c r="D152" s="151"/>
      <c r="E152" s="151"/>
      <c r="F152" s="151"/>
      <c r="G152" s="151"/>
      <c r="H152" s="151"/>
      <c r="I152" s="151"/>
      <c r="J152" s="151"/>
      <c r="K152" s="152"/>
    </row>
    <row r="153" spans="2:11" ht="45" customHeight="1">
      <c r="B153" s="153"/>
      <c r="C153" s="288" t="s">
        <v>1458</v>
      </c>
      <c r="D153" s="288"/>
      <c r="E153" s="288"/>
      <c r="F153" s="288"/>
      <c r="G153" s="288"/>
      <c r="H153" s="288"/>
      <c r="I153" s="288"/>
      <c r="J153" s="288"/>
      <c r="K153" s="154"/>
    </row>
    <row r="154" spans="2:11" ht="17.25" customHeight="1">
      <c r="B154" s="153"/>
      <c r="C154" s="175" t="s">
        <v>1394</v>
      </c>
      <c r="D154" s="175"/>
      <c r="E154" s="175"/>
      <c r="F154" s="175" t="s">
        <v>1395</v>
      </c>
      <c r="G154" s="210"/>
      <c r="H154" s="211" t="s">
        <v>118</v>
      </c>
      <c r="I154" s="211" t="s">
        <v>51</v>
      </c>
      <c r="J154" s="175" t="s">
        <v>1396</v>
      </c>
      <c r="K154" s="154"/>
    </row>
    <row r="155" spans="2:11" ht="17.25" customHeight="1">
      <c r="B155" s="156"/>
      <c r="C155" s="177" t="s">
        <v>1397</v>
      </c>
      <c r="D155" s="177"/>
      <c r="E155" s="177"/>
      <c r="F155" s="178" t="s">
        <v>1398</v>
      </c>
      <c r="G155" s="212"/>
      <c r="H155" s="213"/>
      <c r="I155" s="213"/>
      <c r="J155" s="177" t="s">
        <v>1399</v>
      </c>
      <c r="K155" s="157"/>
    </row>
    <row r="156" spans="2:11" ht="5.25" customHeight="1">
      <c r="B156" s="183"/>
      <c r="C156" s="180"/>
      <c r="D156" s="180"/>
      <c r="E156" s="180"/>
      <c r="F156" s="180"/>
      <c r="G156" s="181"/>
      <c r="H156" s="180"/>
      <c r="I156" s="180"/>
      <c r="J156" s="180"/>
      <c r="K156" s="202"/>
    </row>
    <row r="157" spans="2:11" ht="15" customHeight="1">
      <c r="B157" s="183"/>
      <c r="C157" s="163" t="s">
        <v>1400</v>
      </c>
      <c r="D157" s="163"/>
      <c r="E157" s="163"/>
      <c r="F157" s="182" t="s">
        <v>1401</v>
      </c>
      <c r="G157" s="163"/>
      <c r="H157" s="163" t="s">
        <v>1431</v>
      </c>
      <c r="I157" s="163" t="s">
        <v>1403</v>
      </c>
      <c r="J157" s="163" t="s">
        <v>1404</v>
      </c>
      <c r="K157" s="202"/>
    </row>
    <row r="158" spans="2:11" ht="15" customHeight="1">
      <c r="B158" s="183"/>
      <c r="C158" s="163" t="s">
        <v>1440</v>
      </c>
      <c r="D158" s="163"/>
      <c r="E158" s="163"/>
      <c r="F158" s="182" t="s">
        <v>1401</v>
      </c>
      <c r="G158" s="163"/>
      <c r="H158" s="163" t="s">
        <v>1441</v>
      </c>
      <c r="I158" s="163" t="s">
        <v>1403</v>
      </c>
      <c r="J158" s="163" t="s">
        <v>1404</v>
      </c>
      <c r="K158" s="202"/>
    </row>
    <row r="159" spans="2:11" ht="15" customHeight="1">
      <c r="B159" s="183"/>
      <c r="C159" s="163" t="s">
        <v>78</v>
      </c>
      <c r="D159" s="163"/>
      <c r="E159" s="163"/>
      <c r="F159" s="182" t="s">
        <v>1401</v>
      </c>
      <c r="G159" s="163"/>
      <c r="H159" s="163" t="s">
        <v>1459</v>
      </c>
      <c r="I159" s="163" t="s">
        <v>1403</v>
      </c>
      <c r="J159" s="163" t="s">
        <v>1404</v>
      </c>
      <c r="K159" s="202"/>
    </row>
    <row r="160" spans="2:11" ht="15" customHeight="1">
      <c r="B160" s="183"/>
      <c r="C160" s="163" t="s">
        <v>1405</v>
      </c>
      <c r="D160" s="163"/>
      <c r="E160" s="163"/>
      <c r="F160" s="182" t="s">
        <v>1406</v>
      </c>
      <c r="G160" s="163"/>
      <c r="H160" s="163" t="s">
        <v>1459</v>
      </c>
      <c r="I160" s="163" t="s">
        <v>1403</v>
      </c>
      <c r="J160" s="163">
        <v>50</v>
      </c>
      <c r="K160" s="202"/>
    </row>
    <row r="161" spans="2:11" ht="15" customHeight="1">
      <c r="B161" s="183"/>
      <c r="C161" s="163" t="s">
        <v>1408</v>
      </c>
      <c r="D161" s="163"/>
      <c r="E161" s="163"/>
      <c r="F161" s="182" t="s">
        <v>1401</v>
      </c>
      <c r="G161" s="163"/>
      <c r="H161" s="163" t="s">
        <v>1459</v>
      </c>
      <c r="I161" s="163" t="s">
        <v>1410</v>
      </c>
      <c r="J161" s="163"/>
      <c r="K161" s="202"/>
    </row>
    <row r="162" spans="2:11" ht="15" customHeight="1">
      <c r="B162" s="183"/>
      <c r="C162" s="163" t="s">
        <v>1411</v>
      </c>
      <c r="D162" s="163"/>
      <c r="E162" s="163"/>
      <c r="F162" s="182" t="s">
        <v>1406</v>
      </c>
      <c r="G162" s="163"/>
      <c r="H162" s="163" t="s">
        <v>1459</v>
      </c>
      <c r="I162" s="163" t="s">
        <v>1403</v>
      </c>
      <c r="J162" s="163">
        <v>50</v>
      </c>
      <c r="K162" s="202"/>
    </row>
    <row r="163" spans="2:11" ht="15" customHeight="1">
      <c r="B163" s="183"/>
      <c r="C163" s="163" t="s">
        <v>1419</v>
      </c>
      <c r="D163" s="163"/>
      <c r="E163" s="163"/>
      <c r="F163" s="182" t="s">
        <v>1406</v>
      </c>
      <c r="G163" s="163"/>
      <c r="H163" s="163" t="s">
        <v>1459</v>
      </c>
      <c r="I163" s="163" t="s">
        <v>1403</v>
      </c>
      <c r="J163" s="163">
        <v>50</v>
      </c>
      <c r="K163" s="202"/>
    </row>
    <row r="164" spans="2:11" ht="15" customHeight="1">
      <c r="B164" s="183"/>
      <c r="C164" s="163" t="s">
        <v>1417</v>
      </c>
      <c r="D164" s="163"/>
      <c r="E164" s="163"/>
      <c r="F164" s="182" t="s">
        <v>1406</v>
      </c>
      <c r="G164" s="163"/>
      <c r="H164" s="163" t="s">
        <v>1459</v>
      </c>
      <c r="I164" s="163" t="s">
        <v>1403</v>
      </c>
      <c r="J164" s="163">
        <v>50</v>
      </c>
      <c r="K164" s="202"/>
    </row>
    <row r="165" spans="2:11" ht="15" customHeight="1">
      <c r="B165" s="183"/>
      <c r="C165" s="163" t="s">
        <v>117</v>
      </c>
      <c r="D165" s="163"/>
      <c r="E165" s="163"/>
      <c r="F165" s="182" t="s">
        <v>1401</v>
      </c>
      <c r="G165" s="163"/>
      <c r="H165" s="163" t="s">
        <v>1460</v>
      </c>
      <c r="I165" s="163" t="s">
        <v>1461</v>
      </c>
      <c r="J165" s="163"/>
      <c r="K165" s="202"/>
    </row>
    <row r="166" spans="2:11" ht="15" customHeight="1">
      <c r="B166" s="183"/>
      <c r="C166" s="163" t="s">
        <v>51</v>
      </c>
      <c r="D166" s="163"/>
      <c r="E166" s="163"/>
      <c r="F166" s="182" t="s">
        <v>1401</v>
      </c>
      <c r="G166" s="163"/>
      <c r="H166" s="163" t="s">
        <v>1462</v>
      </c>
      <c r="I166" s="163" t="s">
        <v>1463</v>
      </c>
      <c r="J166" s="163">
        <v>1</v>
      </c>
      <c r="K166" s="202"/>
    </row>
    <row r="167" spans="2:11" ht="15" customHeight="1">
      <c r="B167" s="183"/>
      <c r="C167" s="163" t="s">
        <v>47</v>
      </c>
      <c r="D167" s="163"/>
      <c r="E167" s="163"/>
      <c r="F167" s="182" t="s">
        <v>1401</v>
      </c>
      <c r="G167" s="163"/>
      <c r="H167" s="163" t="s">
        <v>1464</v>
      </c>
      <c r="I167" s="163" t="s">
        <v>1403</v>
      </c>
      <c r="J167" s="163">
        <v>20</v>
      </c>
      <c r="K167" s="202"/>
    </row>
    <row r="168" spans="2:11" ht="15" customHeight="1">
      <c r="B168" s="183"/>
      <c r="C168" s="163" t="s">
        <v>118</v>
      </c>
      <c r="D168" s="163"/>
      <c r="E168" s="163"/>
      <c r="F168" s="182" t="s">
        <v>1401</v>
      </c>
      <c r="G168" s="163"/>
      <c r="H168" s="163" t="s">
        <v>1465</v>
      </c>
      <c r="I168" s="163" t="s">
        <v>1403</v>
      </c>
      <c r="J168" s="163">
        <v>255</v>
      </c>
      <c r="K168" s="202"/>
    </row>
    <row r="169" spans="2:11" ht="15" customHeight="1">
      <c r="B169" s="183"/>
      <c r="C169" s="163" t="s">
        <v>119</v>
      </c>
      <c r="D169" s="163"/>
      <c r="E169" s="163"/>
      <c r="F169" s="182" t="s">
        <v>1401</v>
      </c>
      <c r="G169" s="163"/>
      <c r="H169" s="163" t="s">
        <v>1365</v>
      </c>
      <c r="I169" s="163" t="s">
        <v>1403</v>
      </c>
      <c r="J169" s="163">
        <v>10</v>
      </c>
      <c r="K169" s="202"/>
    </row>
    <row r="170" spans="2:11" ht="15" customHeight="1">
      <c r="B170" s="183"/>
      <c r="C170" s="163" t="s">
        <v>120</v>
      </c>
      <c r="D170" s="163"/>
      <c r="E170" s="163"/>
      <c r="F170" s="182" t="s">
        <v>1401</v>
      </c>
      <c r="G170" s="163"/>
      <c r="H170" s="163" t="s">
        <v>1466</v>
      </c>
      <c r="I170" s="163" t="s">
        <v>1426</v>
      </c>
      <c r="J170" s="163"/>
      <c r="K170" s="202"/>
    </row>
    <row r="171" spans="2:11" ht="15" customHeight="1">
      <c r="B171" s="183"/>
      <c r="C171" s="163" t="s">
        <v>1467</v>
      </c>
      <c r="D171" s="163"/>
      <c r="E171" s="163"/>
      <c r="F171" s="182" t="s">
        <v>1401</v>
      </c>
      <c r="G171" s="163"/>
      <c r="H171" s="163" t="s">
        <v>1468</v>
      </c>
      <c r="I171" s="163" t="s">
        <v>1426</v>
      </c>
      <c r="J171" s="163"/>
      <c r="K171" s="202"/>
    </row>
    <row r="172" spans="2:11" ht="15" customHeight="1">
      <c r="B172" s="183"/>
      <c r="C172" s="163" t="s">
        <v>1456</v>
      </c>
      <c r="D172" s="163"/>
      <c r="E172" s="163"/>
      <c r="F172" s="182" t="s">
        <v>1401</v>
      </c>
      <c r="G172" s="163"/>
      <c r="H172" s="163" t="s">
        <v>1469</v>
      </c>
      <c r="I172" s="163" t="s">
        <v>1426</v>
      </c>
      <c r="J172" s="163"/>
      <c r="K172" s="202"/>
    </row>
    <row r="173" spans="2:11" ht="15" customHeight="1">
      <c r="B173" s="183"/>
      <c r="C173" s="163" t="s">
        <v>123</v>
      </c>
      <c r="D173" s="163"/>
      <c r="E173" s="163"/>
      <c r="F173" s="182" t="s">
        <v>1406</v>
      </c>
      <c r="G173" s="163"/>
      <c r="H173" s="163" t="s">
        <v>1470</v>
      </c>
      <c r="I173" s="163" t="s">
        <v>1403</v>
      </c>
      <c r="J173" s="163">
        <v>50</v>
      </c>
      <c r="K173" s="202"/>
    </row>
    <row r="174" spans="2:11" ht="15" customHeight="1">
      <c r="B174" s="208"/>
      <c r="C174" s="190"/>
      <c r="D174" s="190"/>
      <c r="E174" s="190"/>
      <c r="F174" s="190"/>
      <c r="G174" s="190"/>
      <c r="H174" s="190"/>
      <c r="I174" s="190"/>
      <c r="J174" s="190"/>
      <c r="K174" s="209"/>
    </row>
    <row r="175" spans="2:11" ht="18.75" customHeight="1">
      <c r="B175" s="159"/>
      <c r="C175" s="163"/>
      <c r="D175" s="163"/>
      <c r="E175" s="163"/>
      <c r="F175" s="182"/>
      <c r="G175" s="163"/>
      <c r="H175" s="163"/>
      <c r="I175" s="163"/>
      <c r="J175" s="163"/>
      <c r="K175" s="159"/>
    </row>
    <row r="176" spans="2:11" ht="18.75" customHeight="1">
      <c r="B176" s="169"/>
      <c r="C176" s="169"/>
      <c r="D176" s="169"/>
      <c r="E176" s="169"/>
      <c r="F176" s="169"/>
      <c r="G176" s="169"/>
      <c r="H176" s="169"/>
      <c r="I176" s="169"/>
      <c r="J176" s="169"/>
      <c r="K176" s="169"/>
    </row>
    <row r="177" spans="2:11" ht="13.5">
      <c r="B177" s="150"/>
      <c r="C177" s="151"/>
      <c r="D177" s="151"/>
      <c r="E177" s="151"/>
      <c r="F177" s="151"/>
      <c r="G177" s="151"/>
      <c r="H177" s="151"/>
      <c r="I177" s="151"/>
      <c r="J177" s="151"/>
      <c r="K177" s="152"/>
    </row>
    <row r="178" spans="2:11" ht="21">
      <c r="B178" s="153"/>
      <c r="C178" s="288" t="s">
        <v>1471</v>
      </c>
      <c r="D178" s="288"/>
      <c r="E178" s="288"/>
      <c r="F178" s="288"/>
      <c r="G178" s="288"/>
      <c r="H178" s="288"/>
      <c r="I178" s="288"/>
      <c r="J178" s="288"/>
      <c r="K178" s="154"/>
    </row>
    <row r="179" spans="2:11" ht="25.5" customHeight="1">
      <c r="B179" s="153"/>
      <c r="C179" s="214" t="s">
        <v>1472</v>
      </c>
      <c r="D179" s="214"/>
      <c r="E179" s="214"/>
      <c r="F179" s="214" t="s">
        <v>1473</v>
      </c>
      <c r="G179" s="215"/>
      <c r="H179" s="293" t="s">
        <v>1474</v>
      </c>
      <c r="I179" s="293"/>
      <c r="J179" s="293"/>
      <c r="K179" s="154"/>
    </row>
    <row r="180" spans="2:11" ht="5.25" customHeight="1">
      <c r="B180" s="183"/>
      <c r="C180" s="180"/>
      <c r="D180" s="180"/>
      <c r="E180" s="180"/>
      <c r="F180" s="180"/>
      <c r="G180" s="163"/>
      <c r="H180" s="180"/>
      <c r="I180" s="180"/>
      <c r="J180" s="180"/>
      <c r="K180" s="202"/>
    </row>
    <row r="181" spans="2:11" ht="15" customHeight="1">
      <c r="B181" s="183"/>
      <c r="C181" s="163" t="s">
        <v>1475</v>
      </c>
      <c r="D181" s="163"/>
      <c r="E181" s="163"/>
      <c r="F181" s="182">
        <v>1</v>
      </c>
      <c r="G181" s="163"/>
      <c r="H181" s="294" t="s">
        <v>1476</v>
      </c>
      <c r="I181" s="294"/>
      <c r="J181" s="294"/>
      <c r="K181" s="202"/>
    </row>
    <row r="182" spans="2:11" ht="15" customHeight="1">
      <c r="B182" s="183"/>
      <c r="C182" s="187"/>
      <c r="D182" s="163"/>
      <c r="E182" s="163"/>
      <c r="F182" s="182">
        <v>2</v>
      </c>
      <c r="G182" s="163"/>
      <c r="H182" s="294" t="s">
        <v>1477</v>
      </c>
      <c r="I182" s="294"/>
      <c r="J182" s="294"/>
      <c r="K182" s="202"/>
    </row>
    <row r="183" spans="2:11" ht="15" customHeight="1">
      <c r="B183" s="183"/>
      <c r="C183" s="187"/>
      <c r="D183" s="163"/>
      <c r="E183" s="163"/>
      <c r="F183" s="182">
        <v>3</v>
      </c>
      <c r="G183" s="163"/>
      <c r="H183" s="294" t="s">
        <v>1478</v>
      </c>
      <c r="I183" s="294"/>
      <c r="J183" s="294"/>
      <c r="K183" s="202"/>
    </row>
    <row r="184" spans="2:11" ht="15" customHeight="1">
      <c r="B184" s="183"/>
      <c r="C184" s="163"/>
      <c r="D184" s="163"/>
      <c r="E184" s="163"/>
      <c r="F184" s="182">
        <v>4</v>
      </c>
      <c r="G184" s="163"/>
      <c r="H184" s="294" t="s">
        <v>1479</v>
      </c>
      <c r="I184" s="294"/>
      <c r="J184" s="294"/>
      <c r="K184" s="202"/>
    </row>
    <row r="185" spans="2:11" ht="15" customHeight="1">
      <c r="B185" s="183"/>
      <c r="C185" s="163"/>
      <c r="D185" s="163"/>
      <c r="E185" s="163"/>
      <c r="F185" s="182">
        <v>5</v>
      </c>
      <c r="G185" s="163"/>
      <c r="H185" s="294" t="s">
        <v>1480</v>
      </c>
      <c r="I185" s="294"/>
      <c r="J185" s="294"/>
      <c r="K185" s="202"/>
    </row>
    <row r="186" spans="2:11" ht="15" customHeight="1">
      <c r="B186" s="183"/>
      <c r="C186" s="163"/>
      <c r="D186" s="163"/>
      <c r="E186" s="163"/>
      <c r="F186" s="182"/>
      <c r="G186" s="163"/>
      <c r="H186" s="163"/>
      <c r="I186" s="163"/>
      <c r="J186" s="163"/>
      <c r="K186" s="202"/>
    </row>
    <row r="187" spans="2:11" ht="15" customHeight="1">
      <c r="B187" s="183"/>
      <c r="C187" s="163" t="s">
        <v>1438</v>
      </c>
      <c r="D187" s="163"/>
      <c r="E187" s="163"/>
      <c r="F187" s="182">
        <v>1</v>
      </c>
      <c r="G187" s="163"/>
      <c r="H187" s="294" t="s">
        <v>1481</v>
      </c>
      <c r="I187" s="294"/>
      <c r="J187" s="294"/>
      <c r="K187" s="202"/>
    </row>
    <row r="188" spans="2:11" ht="15" customHeight="1">
      <c r="B188" s="183"/>
      <c r="C188" s="187"/>
      <c r="D188" s="163"/>
      <c r="E188" s="163"/>
      <c r="F188" s="182">
        <v>2</v>
      </c>
      <c r="G188" s="163"/>
      <c r="H188" s="294" t="s">
        <v>1347</v>
      </c>
      <c r="I188" s="294"/>
      <c r="J188" s="294"/>
      <c r="K188" s="202"/>
    </row>
    <row r="189" spans="2:11" ht="15" customHeight="1">
      <c r="B189" s="183"/>
      <c r="C189" s="163"/>
      <c r="D189" s="163"/>
      <c r="E189" s="163"/>
      <c r="F189" s="182">
        <v>3</v>
      </c>
      <c r="G189" s="163"/>
      <c r="H189" s="294" t="s">
        <v>1482</v>
      </c>
      <c r="I189" s="294"/>
      <c r="J189" s="294"/>
      <c r="K189" s="202"/>
    </row>
    <row r="190" spans="2:11" ht="15" customHeight="1">
      <c r="B190" s="216"/>
      <c r="C190" s="187"/>
      <c r="D190" s="187"/>
      <c r="E190" s="187"/>
      <c r="F190" s="182">
        <v>4</v>
      </c>
      <c r="G190" s="168"/>
      <c r="H190" s="295" t="s">
        <v>1348</v>
      </c>
      <c r="I190" s="295"/>
      <c r="J190" s="295"/>
      <c r="K190" s="217"/>
    </row>
    <row r="191" spans="2:11" ht="15" customHeight="1">
      <c r="B191" s="216"/>
      <c r="C191" s="187"/>
      <c r="D191" s="187"/>
      <c r="E191" s="187"/>
      <c r="F191" s="182">
        <v>5</v>
      </c>
      <c r="G191" s="168"/>
      <c r="H191" s="295" t="s">
        <v>1483</v>
      </c>
      <c r="I191" s="295"/>
      <c r="J191" s="295"/>
      <c r="K191" s="217"/>
    </row>
    <row r="192" spans="2:11" ht="15" customHeight="1">
      <c r="B192" s="216"/>
      <c r="C192" s="187"/>
      <c r="D192" s="187"/>
      <c r="E192" s="187"/>
      <c r="F192" s="218"/>
      <c r="G192" s="168"/>
      <c r="H192" s="219"/>
      <c r="I192" s="219"/>
      <c r="J192" s="219"/>
      <c r="K192" s="217"/>
    </row>
    <row r="193" spans="2:11" ht="15" customHeight="1">
      <c r="B193" s="216"/>
      <c r="C193" s="163" t="s">
        <v>1463</v>
      </c>
      <c r="D193" s="187"/>
      <c r="E193" s="187"/>
      <c r="F193" s="182" t="s">
        <v>1484</v>
      </c>
      <c r="G193" s="168"/>
      <c r="H193" s="295" t="s">
        <v>1485</v>
      </c>
      <c r="I193" s="295"/>
      <c r="J193" s="295"/>
      <c r="K193" s="217"/>
    </row>
    <row r="194" spans="2:11" ht="15" customHeight="1">
      <c r="B194" s="216"/>
      <c r="C194" s="187"/>
      <c r="D194" s="187"/>
      <c r="E194" s="187"/>
      <c r="F194" s="182" t="s">
        <v>1486</v>
      </c>
      <c r="G194" s="168"/>
      <c r="H194" s="295" t="s">
        <v>1487</v>
      </c>
      <c r="I194" s="295"/>
      <c r="J194" s="295"/>
      <c r="K194" s="217"/>
    </row>
    <row r="195" spans="2:11" ht="15" customHeight="1">
      <c r="B195" s="216"/>
      <c r="C195" s="187"/>
      <c r="D195" s="187"/>
      <c r="E195" s="187"/>
      <c r="F195" s="182" t="s">
        <v>1083</v>
      </c>
      <c r="G195" s="168"/>
      <c r="H195" s="295" t="s">
        <v>1488</v>
      </c>
      <c r="I195" s="295"/>
      <c r="J195" s="295"/>
      <c r="K195" s="217"/>
    </row>
    <row r="196" spans="2:11" ht="15" customHeight="1">
      <c r="B196" s="216"/>
      <c r="C196" s="187"/>
      <c r="D196" s="187"/>
      <c r="E196" s="187"/>
      <c r="F196" s="182" t="s">
        <v>1349</v>
      </c>
      <c r="G196" s="168"/>
      <c r="H196" s="295" t="s">
        <v>1489</v>
      </c>
      <c r="I196" s="295"/>
      <c r="J196" s="295"/>
      <c r="K196" s="217"/>
    </row>
    <row r="197" spans="2:11" ht="12.75" customHeight="1">
      <c r="B197" s="220"/>
      <c r="C197" s="221"/>
      <c r="D197" s="221"/>
      <c r="E197" s="221"/>
      <c r="F197" s="221"/>
      <c r="G197" s="221"/>
      <c r="H197" s="221"/>
      <c r="I197" s="221"/>
      <c r="J197" s="221"/>
      <c r="K197" s="222"/>
    </row>
  </sheetData>
  <sheetProtection/>
  <mergeCells count="76">
    <mergeCell ref="H193:J193"/>
    <mergeCell ref="H194:J194"/>
    <mergeCell ref="H195:J195"/>
    <mergeCell ref="H196:J196"/>
    <mergeCell ref="H185:J185"/>
    <mergeCell ref="H187:J187"/>
    <mergeCell ref="H188:J188"/>
    <mergeCell ref="H189:J189"/>
    <mergeCell ref="H190:J190"/>
    <mergeCell ref="H191:J191"/>
    <mergeCell ref="C178:J178"/>
    <mergeCell ref="H179:J179"/>
    <mergeCell ref="H181:J181"/>
    <mergeCell ref="H182:J182"/>
    <mergeCell ref="H183:J183"/>
    <mergeCell ref="H184:J184"/>
    <mergeCell ref="D67:J67"/>
    <mergeCell ref="C72:J72"/>
    <mergeCell ref="C94:J94"/>
    <mergeCell ref="C113:J113"/>
    <mergeCell ref="C135:J135"/>
    <mergeCell ref="C153:J153"/>
    <mergeCell ref="D60:J60"/>
    <mergeCell ref="D62:J62"/>
    <mergeCell ref="D63:J63"/>
    <mergeCell ref="D64:J64"/>
    <mergeCell ref="D65:J65"/>
    <mergeCell ref="D66:J66"/>
    <mergeCell ref="C54:J54"/>
    <mergeCell ref="D55:J55"/>
    <mergeCell ref="D56:J56"/>
    <mergeCell ref="D57:J57"/>
    <mergeCell ref="D58:J58"/>
    <mergeCell ref="D59:J59"/>
    <mergeCell ref="E46:J46"/>
    <mergeCell ref="E47:J47"/>
    <mergeCell ref="D48:J48"/>
    <mergeCell ref="C49:J49"/>
    <mergeCell ref="C51:J51"/>
    <mergeCell ref="C52:J52"/>
    <mergeCell ref="G39:J39"/>
    <mergeCell ref="G40:J40"/>
    <mergeCell ref="G41:J41"/>
    <mergeCell ref="G42:J42"/>
    <mergeCell ref="D44:J44"/>
    <mergeCell ref="E45:J45"/>
    <mergeCell ref="G33:J33"/>
    <mergeCell ref="G34:J34"/>
    <mergeCell ref="G35:J35"/>
    <mergeCell ref="G36:J36"/>
    <mergeCell ref="G37:J37"/>
    <mergeCell ref="G38:J38"/>
    <mergeCell ref="D25:J25"/>
    <mergeCell ref="D27:J27"/>
    <mergeCell ref="D28:J28"/>
    <mergeCell ref="D30:J30"/>
    <mergeCell ref="D31:J31"/>
    <mergeCell ref="D32:J32"/>
    <mergeCell ref="F18:J18"/>
    <mergeCell ref="F19:J19"/>
    <mergeCell ref="F20:J20"/>
    <mergeCell ref="F21:J21"/>
    <mergeCell ref="C23:J23"/>
    <mergeCell ref="D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Svatoš Jan</cp:lastModifiedBy>
  <dcterms:modified xsi:type="dcterms:W3CDTF">2023-10-10T13:47:57Z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