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xr:revisionPtr revIDLastSave="0" documentId="13_ncr:1_{4EE6E6E5-15C7-45A6-886F-5C6A014C5D5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kapitulace stavby" sheetId="1" r:id="rId1"/>
    <sheet name="č.1_01 - Kácení stromů" sheetId="2" r:id="rId2"/>
    <sheet name="č.1_02 - Odtěžení nánosů" sheetId="3" r:id="rId3"/>
    <sheet name="č.1_03 - Propustek DN1000" sheetId="4" r:id="rId4"/>
    <sheet name="VON - Vedlejší a ostatní ..." sheetId="5" r:id="rId5"/>
    <sheet name="Seznam figur" sheetId="6" r:id="rId6"/>
    <sheet name="Pokyny pro vyplnění" sheetId="7" r:id="rId7"/>
  </sheets>
  <definedNames>
    <definedName name="_xlnm._FilterDatabase" localSheetId="1" hidden="1">'č.1_01 - Kácení stromů'!$C$81:$K$115</definedName>
    <definedName name="_xlnm._FilterDatabase" localSheetId="2" hidden="1">'č.1_02 - Odtěžení nánosů'!$C$83:$K$126</definedName>
    <definedName name="_xlnm._FilterDatabase" localSheetId="3" hidden="1">'č.1_03 - Propustek DN1000'!$C$84:$K$166</definedName>
    <definedName name="_xlnm._FilterDatabase" localSheetId="4" hidden="1">'VON - Vedlejší a ostatní ...'!$C$79:$K$97</definedName>
    <definedName name="_xlnm.Print_Titles" localSheetId="1">'č.1_01 - Kácení stromů'!$81:$81</definedName>
    <definedName name="_xlnm.Print_Titles" localSheetId="2">'č.1_02 - Odtěžení nánosů'!$83:$83</definedName>
    <definedName name="_xlnm.Print_Titles" localSheetId="3">'č.1_03 - Propustek DN1000'!$84:$84</definedName>
    <definedName name="_xlnm.Print_Titles" localSheetId="0">'Rekapitulace stavby'!$52:$52</definedName>
    <definedName name="_xlnm.Print_Titles" localSheetId="5">'Seznam figur'!$9:$9</definedName>
    <definedName name="_xlnm.Print_Titles" localSheetId="4">'VON - Vedlejší a ostatní ...'!$79:$79</definedName>
    <definedName name="_xlnm.Print_Area" localSheetId="1">'č.1_01 - Kácení stromů'!$C$4:$J$39,'č.1_01 - Kácení stromů'!$C$45:$J$63,'č.1_01 - Kácení stromů'!$C$69:$K$115</definedName>
    <definedName name="_xlnm.Print_Area" localSheetId="2">'č.1_02 - Odtěžení nánosů'!$C$4:$J$39,'č.1_02 - Odtěžení nánosů'!$C$45:$J$65,'č.1_02 - Odtěžení nánosů'!$C$71:$K$126</definedName>
    <definedName name="_xlnm.Print_Area" localSheetId="3">'č.1_03 - Propustek DN1000'!$C$4:$J$39,'č.1_03 - Propustek DN1000'!$C$45:$J$66,'č.1_03 - Propustek DN1000'!$C$72:$K$166</definedName>
    <definedName name="_xlnm.Print_Area" localSheetId="6">'Pokyny pro vyplnění'!$B$2:$K$71,'Pokyny pro vyplnění'!$B$74:$K$118,'Pokyny pro vyplnění'!$B$121:$K$161,'Pokyny pro vyplnění'!$B$164:$K$218</definedName>
    <definedName name="_xlnm.Print_Area" localSheetId="0">'Rekapitulace stavby'!$D$4:$AO$36,'Rekapitulace stavby'!$C$42:$AQ$59</definedName>
    <definedName name="_xlnm.Print_Area" localSheetId="5">'Seznam figur'!$C$4:$G$63</definedName>
    <definedName name="_xlnm.Print_Area" localSheetId="4">'VON - Vedlejší a ostatní ...'!$C$4:$J$39,'VON - Vedlejší a ostatní ...'!$C$45:$J$61,'VON - Vedlejší a ostatní ...'!$C$67:$K$97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6" l="1"/>
  <c r="J37" i="5"/>
  <c r="J36" i="5"/>
  <c r="AY58" i="1"/>
  <c r="J35" i="5"/>
  <c r="AX58" i="1"/>
  <c r="BI96" i="5"/>
  <c r="BH96" i="5"/>
  <c r="BG96" i="5"/>
  <c r="BF96" i="5"/>
  <c r="T96" i="5"/>
  <c r="R96" i="5"/>
  <c r="P96" i="5"/>
  <c r="BI94" i="5"/>
  <c r="BH94" i="5"/>
  <c r="BG94" i="5"/>
  <c r="BF94" i="5"/>
  <c r="T94" i="5"/>
  <c r="R94" i="5"/>
  <c r="P94" i="5"/>
  <c r="BI92" i="5"/>
  <c r="BH92" i="5"/>
  <c r="BG92" i="5"/>
  <c r="BF92" i="5"/>
  <c r="T92" i="5"/>
  <c r="R92" i="5"/>
  <c r="P92" i="5"/>
  <c r="BI89" i="5"/>
  <c r="BH89" i="5"/>
  <c r="BG89" i="5"/>
  <c r="BF89" i="5"/>
  <c r="T89" i="5"/>
  <c r="R89" i="5"/>
  <c r="P89" i="5"/>
  <c r="BI87" i="5"/>
  <c r="BH87" i="5"/>
  <c r="BG87" i="5"/>
  <c r="BF87" i="5"/>
  <c r="T87" i="5"/>
  <c r="R87" i="5"/>
  <c r="P87" i="5"/>
  <c r="BI84" i="5"/>
  <c r="BH84" i="5"/>
  <c r="BG84" i="5"/>
  <c r="BF84" i="5"/>
  <c r="T84" i="5"/>
  <c r="R84" i="5"/>
  <c r="P84" i="5"/>
  <c r="BI82" i="5"/>
  <c r="BH82" i="5"/>
  <c r="BG82" i="5"/>
  <c r="BF82" i="5"/>
  <c r="T82" i="5"/>
  <c r="R82" i="5"/>
  <c r="P82" i="5"/>
  <c r="J76" i="5"/>
  <c r="F76" i="5"/>
  <c r="F74" i="5"/>
  <c r="E72" i="5"/>
  <c r="J54" i="5"/>
  <c r="F54" i="5"/>
  <c r="F52" i="5"/>
  <c r="E50" i="5"/>
  <c r="J24" i="5"/>
  <c r="E24" i="5"/>
  <c r="J77" i="5"/>
  <c r="J23" i="5"/>
  <c r="J18" i="5"/>
  <c r="E18" i="5"/>
  <c r="F77" i="5" s="1"/>
  <c r="J17" i="5"/>
  <c r="J12" i="5"/>
  <c r="J52" i="5" s="1"/>
  <c r="E7" i="5"/>
  <c r="E70" i="5" s="1"/>
  <c r="J37" i="4"/>
  <c r="J36" i="4"/>
  <c r="AY57" i="1"/>
  <c r="J35" i="4"/>
  <c r="AX57" i="1"/>
  <c r="BI164" i="4"/>
  <c r="BH164" i="4"/>
  <c r="BG164" i="4"/>
  <c r="BF164" i="4"/>
  <c r="T164" i="4"/>
  <c r="T163" i="4"/>
  <c r="R164" i="4"/>
  <c r="R163" i="4"/>
  <c r="P164" i="4"/>
  <c r="P163" i="4"/>
  <c r="BI161" i="4"/>
  <c r="BH161" i="4"/>
  <c r="BG161" i="4"/>
  <c r="BF161" i="4"/>
  <c r="T161" i="4"/>
  <c r="R161" i="4"/>
  <c r="P161" i="4"/>
  <c r="BI158" i="4"/>
  <c r="BH158" i="4"/>
  <c r="BG158" i="4"/>
  <c r="BF158" i="4"/>
  <c r="T158" i="4"/>
  <c r="R158" i="4"/>
  <c r="P158" i="4"/>
  <c r="BI153" i="4"/>
  <c r="BH153" i="4"/>
  <c r="BG153" i="4"/>
  <c r="BF153" i="4"/>
  <c r="T153" i="4"/>
  <c r="R153" i="4"/>
  <c r="P153" i="4"/>
  <c r="BI146" i="4"/>
  <c r="BH146" i="4"/>
  <c r="BG146" i="4"/>
  <c r="BF146" i="4"/>
  <c r="T146" i="4"/>
  <c r="T145" i="4"/>
  <c r="R146" i="4"/>
  <c r="R145" i="4" s="1"/>
  <c r="P146" i="4"/>
  <c r="P145" i="4" s="1"/>
  <c r="BI140" i="4"/>
  <c r="BH140" i="4"/>
  <c r="BG140" i="4"/>
  <c r="BF140" i="4"/>
  <c r="T140" i="4"/>
  <c r="T139" i="4" s="1"/>
  <c r="R140" i="4"/>
  <c r="R139" i="4"/>
  <c r="P140" i="4"/>
  <c r="P139" i="4" s="1"/>
  <c r="BI134" i="4"/>
  <c r="BH134" i="4"/>
  <c r="BG134" i="4"/>
  <c r="BF134" i="4"/>
  <c r="T134" i="4"/>
  <c r="R134" i="4"/>
  <c r="P134" i="4"/>
  <c r="BI128" i="4"/>
  <c r="BH128" i="4"/>
  <c r="BG128" i="4"/>
  <c r="BF128" i="4"/>
  <c r="T128" i="4"/>
  <c r="R128" i="4"/>
  <c r="P128" i="4"/>
  <c r="BI125" i="4"/>
  <c r="BH125" i="4"/>
  <c r="BG125" i="4"/>
  <c r="BF125" i="4"/>
  <c r="T125" i="4"/>
  <c r="R125" i="4"/>
  <c r="P125" i="4"/>
  <c r="BI119" i="4"/>
  <c r="BH119" i="4"/>
  <c r="BG119" i="4"/>
  <c r="BF119" i="4"/>
  <c r="T119" i="4"/>
  <c r="R119" i="4"/>
  <c r="P119" i="4"/>
  <c r="BI115" i="4"/>
  <c r="BH115" i="4"/>
  <c r="BG115" i="4"/>
  <c r="BF115" i="4"/>
  <c r="T115" i="4"/>
  <c r="R115" i="4"/>
  <c r="P115" i="4"/>
  <c r="BI109" i="4"/>
  <c r="BH109" i="4"/>
  <c r="BG109" i="4"/>
  <c r="BF109" i="4"/>
  <c r="T109" i="4"/>
  <c r="R109" i="4"/>
  <c r="P109" i="4"/>
  <c r="BI105" i="4"/>
  <c r="BH105" i="4"/>
  <c r="BG105" i="4"/>
  <c r="BF105" i="4"/>
  <c r="T105" i="4"/>
  <c r="R105" i="4"/>
  <c r="P105" i="4"/>
  <c r="BI101" i="4"/>
  <c r="BH101" i="4"/>
  <c r="BG101" i="4"/>
  <c r="BF101" i="4"/>
  <c r="T101" i="4"/>
  <c r="R101" i="4"/>
  <c r="P101" i="4"/>
  <c r="BI97" i="4"/>
  <c r="BH97" i="4"/>
  <c r="BG97" i="4"/>
  <c r="BF97" i="4"/>
  <c r="T97" i="4"/>
  <c r="R97" i="4"/>
  <c r="P97" i="4"/>
  <c r="BI92" i="4"/>
  <c r="BH92" i="4"/>
  <c r="BG92" i="4"/>
  <c r="BF92" i="4"/>
  <c r="T92" i="4"/>
  <c r="R92" i="4"/>
  <c r="P92" i="4"/>
  <c r="BI88" i="4"/>
  <c r="BH88" i="4"/>
  <c r="BG88" i="4"/>
  <c r="BF88" i="4"/>
  <c r="T88" i="4"/>
  <c r="R88" i="4"/>
  <c r="P88" i="4"/>
  <c r="J81" i="4"/>
  <c r="F81" i="4"/>
  <c r="F79" i="4"/>
  <c r="E77" i="4"/>
  <c r="J54" i="4"/>
  <c r="F54" i="4"/>
  <c r="F52" i="4"/>
  <c r="E50" i="4"/>
  <c r="J24" i="4"/>
  <c r="E24" i="4"/>
  <c r="J82" i="4" s="1"/>
  <c r="J23" i="4"/>
  <c r="J18" i="4"/>
  <c r="E18" i="4"/>
  <c r="F82" i="4" s="1"/>
  <c r="J17" i="4"/>
  <c r="J12" i="4"/>
  <c r="J52" i="4" s="1"/>
  <c r="E7" i="4"/>
  <c r="E48" i="4"/>
  <c r="J37" i="3"/>
  <c r="J36" i="3"/>
  <c r="AY56" i="1" s="1"/>
  <c r="J35" i="3"/>
  <c r="AX56" i="1" s="1"/>
  <c r="BI125" i="3"/>
  <c r="BH125" i="3"/>
  <c r="BG125" i="3"/>
  <c r="BF125" i="3"/>
  <c r="T125" i="3"/>
  <c r="T124" i="3" s="1"/>
  <c r="R125" i="3"/>
  <c r="R124" i="3" s="1"/>
  <c r="P125" i="3"/>
  <c r="P124" i="3" s="1"/>
  <c r="BI121" i="3"/>
  <c r="BH121" i="3"/>
  <c r="BG121" i="3"/>
  <c r="BF121" i="3"/>
  <c r="T121" i="3"/>
  <c r="T120" i="3"/>
  <c r="R121" i="3"/>
  <c r="R120" i="3" s="1"/>
  <c r="P121" i="3"/>
  <c r="P120" i="3" s="1"/>
  <c r="BI118" i="3"/>
  <c r="BH118" i="3"/>
  <c r="BG118" i="3"/>
  <c r="BF118" i="3"/>
  <c r="T118" i="3"/>
  <c r="R118" i="3"/>
  <c r="P118" i="3"/>
  <c r="BI115" i="3"/>
  <c r="BH115" i="3"/>
  <c r="BG115" i="3"/>
  <c r="BF115" i="3"/>
  <c r="T115" i="3"/>
  <c r="R115" i="3"/>
  <c r="P115" i="3"/>
  <c r="BI110" i="3"/>
  <c r="BH110" i="3"/>
  <c r="BG110" i="3"/>
  <c r="BF110" i="3"/>
  <c r="T110" i="3"/>
  <c r="R110" i="3"/>
  <c r="P110" i="3"/>
  <c r="BI106" i="3"/>
  <c r="BH106" i="3"/>
  <c r="BG106" i="3"/>
  <c r="BF106" i="3"/>
  <c r="T106" i="3"/>
  <c r="R106" i="3"/>
  <c r="P106" i="3"/>
  <c r="BI101" i="3"/>
  <c r="BH101" i="3"/>
  <c r="BG101" i="3"/>
  <c r="BF101" i="3"/>
  <c r="T101" i="3"/>
  <c r="R101" i="3"/>
  <c r="P101" i="3"/>
  <c r="BI98" i="3"/>
  <c r="BH98" i="3"/>
  <c r="BG98" i="3"/>
  <c r="BF98" i="3"/>
  <c r="T98" i="3"/>
  <c r="R98" i="3"/>
  <c r="P98" i="3"/>
  <c r="BI92" i="3"/>
  <c r="BH92" i="3"/>
  <c r="BG92" i="3"/>
  <c r="BF92" i="3"/>
  <c r="T92" i="3"/>
  <c r="R92" i="3"/>
  <c r="P92" i="3"/>
  <c r="BI87" i="3"/>
  <c r="BH87" i="3"/>
  <c r="BG87" i="3"/>
  <c r="BF87" i="3"/>
  <c r="T87" i="3"/>
  <c r="R87" i="3"/>
  <c r="P87" i="3"/>
  <c r="J80" i="3"/>
  <c r="F80" i="3"/>
  <c r="F78" i="3"/>
  <c r="E76" i="3"/>
  <c r="J54" i="3"/>
  <c r="F54" i="3"/>
  <c r="F52" i="3"/>
  <c r="E50" i="3"/>
  <c r="J24" i="3"/>
  <c r="E24" i="3"/>
  <c r="J55" i="3" s="1"/>
  <c r="J23" i="3"/>
  <c r="J18" i="3"/>
  <c r="E18" i="3"/>
  <c r="F81" i="3"/>
  <c r="J17" i="3"/>
  <c r="J12" i="3"/>
  <c r="J78" i="3" s="1"/>
  <c r="E7" i="3"/>
  <c r="E74" i="3" s="1"/>
  <c r="J37" i="2"/>
  <c r="J36" i="2"/>
  <c r="AY55" i="1" s="1"/>
  <c r="J35" i="2"/>
  <c r="AX55" i="1" s="1"/>
  <c r="BI114" i="2"/>
  <c r="BH114" i="2"/>
  <c r="BG114" i="2"/>
  <c r="BF114" i="2"/>
  <c r="T114" i="2"/>
  <c r="T113" i="2"/>
  <c r="R114" i="2"/>
  <c r="R113" i="2"/>
  <c r="P114" i="2"/>
  <c r="P113" i="2" s="1"/>
  <c r="BI110" i="2"/>
  <c r="BH110" i="2"/>
  <c r="BG110" i="2"/>
  <c r="BF110" i="2"/>
  <c r="T110" i="2"/>
  <c r="R110" i="2"/>
  <c r="P110" i="2"/>
  <c r="BI108" i="2"/>
  <c r="BH108" i="2"/>
  <c r="BG108" i="2"/>
  <c r="BF108" i="2"/>
  <c r="T108" i="2"/>
  <c r="R108" i="2"/>
  <c r="P108" i="2"/>
  <c r="BI105" i="2"/>
  <c r="BH105" i="2"/>
  <c r="BG105" i="2"/>
  <c r="BF105" i="2"/>
  <c r="T105" i="2"/>
  <c r="R105" i="2"/>
  <c r="P105" i="2"/>
  <c r="BI101" i="2"/>
  <c r="BH101" i="2"/>
  <c r="BG101" i="2"/>
  <c r="BF101" i="2"/>
  <c r="T101" i="2"/>
  <c r="R101" i="2"/>
  <c r="P101" i="2"/>
  <c r="BI97" i="2"/>
  <c r="BH97" i="2"/>
  <c r="BG97" i="2"/>
  <c r="BF97" i="2"/>
  <c r="T97" i="2"/>
  <c r="R97" i="2"/>
  <c r="P97" i="2"/>
  <c r="BI90" i="2"/>
  <c r="BH90" i="2"/>
  <c r="F36" i="2" s="1"/>
  <c r="BG90" i="2"/>
  <c r="F35" i="2" s="1"/>
  <c r="BF90" i="2"/>
  <c r="T90" i="2"/>
  <c r="R90" i="2"/>
  <c r="P90" i="2"/>
  <c r="BI85" i="2"/>
  <c r="BH85" i="2"/>
  <c r="BG85" i="2"/>
  <c r="BF85" i="2"/>
  <c r="J34" i="2" s="1"/>
  <c r="T85" i="2"/>
  <c r="R85" i="2"/>
  <c r="P85" i="2"/>
  <c r="J78" i="2"/>
  <c r="F78" i="2"/>
  <c r="F76" i="2"/>
  <c r="E74" i="2"/>
  <c r="J54" i="2"/>
  <c r="F54" i="2"/>
  <c r="F52" i="2"/>
  <c r="E50" i="2"/>
  <c r="J24" i="2"/>
  <c r="E24" i="2"/>
  <c r="J79" i="2" s="1"/>
  <c r="J23" i="2"/>
  <c r="J18" i="2"/>
  <c r="E18" i="2"/>
  <c r="F79" i="2"/>
  <c r="J17" i="2"/>
  <c r="J12" i="2"/>
  <c r="J76" i="2" s="1"/>
  <c r="E7" i="2"/>
  <c r="E72" i="2" s="1"/>
  <c r="L50" i="1"/>
  <c r="AM50" i="1"/>
  <c r="AM49" i="1"/>
  <c r="L49" i="1"/>
  <c r="AM47" i="1"/>
  <c r="L47" i="1"/>
  <c r="L45" i="1"/>
  <c r="L44" i="1"/>
  <c r="J90" i="2"/>
  <c r="BK114" i="2"/>
  <c r="J97" i="2"/>
  <c r="J88" i="4"/>
  <c r="BK90" i="2"/>
  <c r="BK125" i="4"/>
  <c r="BK88" i="4"/>
  <c r="BK87" i="3"/>
  <c r="J89" i="5"/>
  <c r="J92" i="5"/>
  <c r="J97" i="4"/>
  <c r="BK94" i="5"/>
  <c r="BK105" i="4"/>
  <c r="J109" i="4"/>
  <c r="J96" i="5"/>
  <c r="J114" i="2"/>
  <c r="BK146" i="4"/>
  <c r="BK101" i="4"/>
  <c r="J153" i="4"/>
  <c r="BK89" i="5"/>
  <c r="J161" i="4"/>
  <c r="J87" i="5"/>
  <c r="J94" i="5"/>
  <c r="J92" i="4"/>
  <c r="BK109" i="4"/>
  <c r="BK85" i="2"/>
  <c r="J115" i="4"/>
  <c r="BK128" i="4"/>
  <c r="BK98" i="3"/>
  <c r="J87" i="3"/>
  <c r="BK115" i="3"/>
  <c r="BK110" i="2"/>
  <c r="J118" i="3"/>
  <c r="BK164" i="4"/>
  <c r="J85" i="2"/>
  <c r="J101" i="4"/>
  <c r="J140" i="4"/>
  <c r="J128" i="4"/>
  <c r="BK97" i="4"/>
  <c r="BK158" i="4"/>
  <c r="J146" i="4"/>
  <c r="BK92" i="5"/>
  <c r="BK110" i="3"/>
  <c r="J92" i="3"/>
  <c r="BK108" i="2"/>
  <c r="BK105" i="2"/>
  <c r="J115" i="3"/>
  <c r="F37" i="2"/>
  <c r="J125" i="3"/>
  <c r="BK153" i="4"/>
  <c r="J101" i="3"/>
  <c r="BK106" i="3"/>
  <c r="BK101" i="2"/>
  <c r="BK140" i="4"/>
  <c r="J105" i="2"/>
  <c r="AS54" i="1"/>
  <c r="J101" i="2"/>
  <c r="J110" i="2"/>
  <c r="J82" i="5"/>
  <c r="J119" i="4"/>
  <c r="BK161" i="4"/>
  <c r="J125" i="4"/>
  <c r="BK125" i="3"/>
  <c r="BK134" i="4"/>
  <c r="J98" i="3"/>
  <c r="J106" i="3"/>
  <c r="BK101" i="3"/>
  <c r="J84" i="5"/>
  <c r="J108" i="2"/>
  <c r="J164" i="4"/>
  <c r="J134" i="4"/>
  <c r="BK87" i="5"/>
  <c r="BK118" i="3"/>
  <c r="BK97" i="2"/>
  <c r="BK84" i="5"/>
  <c r="BK92" i="3"/>
  <c r="BK82" i="5"/>
  <c r="J110" i="3"/>
  <c r="J158" i="4"/>
  <c r="BK96" i="5"/>
  <c r="J105" i="4"/>
  <c r="BK119" i="4"/>
  <c r="BK92" i="4"/>
  <c r="BK121" i="3"/>
  <c r="J121" i="3"/>
  <c r="BK115" i="4"/>
  <c r="F34" i="2" l="1"/>
  <c r="R84" i="2"/>
  <c r="R83" i="2"/>
  <c r="R82" i="2"/>
  <c r="P86" i="3"/>
  <c r="R87" i="4"/>
  <c r="BK84" i="2"/>
  <c r="R86" i="3"/>
  <c r="R152" i="4"/>
  <c r="T86" i="3"/>
  <c r="P114" i="3"/>
  <c r="T152" i="4"/>
  <c r="T86" i="4" s="1"/>
  <c r="T85" i="4" s="1"/>
  <c r="T87" i="4"/>
  <c r="P87" i="4"/>
  <c r="P152" i="4"/>
  <c r="P84" i="2"/>
  <c r="P83" i="2" s="1"/>
  <c r="P82" i="2" s="1"/>
  <c r="AU55" i="1" s="1"/>
  <c r="BK87" i="4"/>
  <c r="J87" i="4" s="1"/>
  <c r="J61" i="4" s="1"/>
  <c r="P81" i="5"/>
  <c r="P80" i="5"/>
  <c r="AU58" i="1" s="1"/>
  <c r="T114" i="3"/>
  <c r="BK81" i="5"/>
  <c r="J81" i="5"/>
  <c r="J60" i="5"/>
  <c r="BK86" i="3"/>
  <c r="BK152" i="4"/>
  <c r="J152" i="4"/>
  <c r="J64" i="4" s="1"/>
  <c r="T84" i="2"/>
  <c r="T83" i="2"/>
  <c r="T82" i="2"/>
  <c r="BK114" i="3"/>
  <c r="J114" i="3"/>
  <c r="J62" i="3"/>
  <c r="R81" i="5"/>
  <c r="R80" i="5"/>
  <c r="R114" i="3"/>
  <c r="T81" i="5"/>
  <c r="T80" i="5"/>
  <c r="BK163" i="4"/>
  <c r="J163" i="4"/>
  <c r="J65" i="4"/>
  <c r="BK113" i="2"/>
  <c r="J113" i="2" s="1"/>
  <c r="J62" i="2" s="1"/>
  <c r="BK139" i="4"/>
  <c r="J139" i="4"/>
  <c r="J62" i="4"/>
  <c r="BK145" i="4"/>
  <c r="J145" i="4"/>
  <c r="J63" i="4"/>
  <c r="BK120" i="3"/>
  <c r="J120" i="3"/>
  <c r="J63" i="3"/>
  <c r="BK124" i="3"/>
  <c r="J124" i="3" s="1"/>
  <c r="J64" i="3" s="1"/>
  <c r="J74" i="5"/>
  <c r="E48" i="5"/>
  <c r="J55" i="5"/>
  <c r="BE82" i="5"/>
  <c r="F55" i="5"/>
  <c r="BE89" i="5"/>
  <c r="BE87" i="5"/>
  <c r="BE92" i="5"/>
  <c r="BE94" i="5"/>
  <c r="BE84" i="5"/>
  <c r="BE96" i="5"/>
  <c r="BE92" i="4"/>
  <c r="BE109" i="4"/>
  <c r="J55" i="4"/>
  <c r="BE128" i="4"/>
  <c r="BE153" i="4"/>
  <c r="BE97" i="4"/>
  <c r="BE119" i="4"/>
  <c r="BE140" i="4"/>
  <c r="BE164" i="4"/>
  <c r="J86" i="3"/>
  <c r="J61" i="3" s="1"/>
  <c r="J79" i="4"/>
  <c r="BE158" i="4"/>
  <c r="BE161" i="4"/>
  <c r="E75" i="4"/>
  <c r="BE134" i="4"/>
  <c r="BE115" i="4"/>
  <c r="BE125" i="4"/>
  <c r="F55" i="4"/>
  <c r="BE105" i="4"/>
  <c r="BE146" i="4"/>
  <c r="BE88" i="4"/>
  <c r="BE101" i="4"/>
  <c r="F55" i="3"/>
  <c r="BE115" i="3"/>
  <c r="J52" i="3"/>
  <c r="BE121" i="3"/>
  <c r="J81" i="3"/>
  <c r="BE101" i="3"/>
  <c r="BE92" i="3"/>
  <c r="E48" i="3"/>
  <c r="BE106" i="3"/>
  <c r="BE110" i="3"/>
  <c r="BE125" i="3"/>
  <c r="BE98" i="3"/>
  <c r="BE87" i="3"/>
  <c r="BE118" i="3"/>
  <c r="BC55" i="1"/>
  <c r="BA55" i="1"/>
  <c r="BB55" i="1"/>
  <c r="E48" i="2"/>
  <c r="J52" i="2"/>
  <c r="F55" i="2"/>
  <c r="J55" i="2"/>
  <c r="BE101" i="2"/>
  <c r="BE105" i="2"/>
  <c r="BE108" i="2"/>
  <c r="BE110" i="2"/>
  <c r="BE85" i="2"/>
  <c r="BE90" i="2"/>
  <c r="BE97" i="2"/>
  <c r="BE114" i="2"/>
  <c r="AW55" i="1"/>
  <c r="BD55" i="1"/>
  <c r="F37" i="4"/>
  <c r="BD57" i="1"/>
  <c r="J34" i="5"/>
  <c r="AW58" i="1" s="1"/>
  <c r="F36" i="3"/>
  <c r="BC56" i="1" s="1"/>
  <c r="F36" i="4"/>
  <c r="BC57" i="1"/>
  <c r="F34" i="4"/>
  <c r="BA57" i="1" s="1"/>
  <c r="J34" i="4"/>
  <c r="AW57" i="1" s="1"/>
  <c r="F35" i="4"/>
  <c r="BB57" i="1"/>
  <c r="J34" i="3"/>
  <c r="AW56" i="1" s="1"/>
  <c r="F34" i="5"/>
  <c r="BA58" i="1" s="1"/>
  <c r="F37" i="3"/>
  <c r="BD56" i="1" s="1"/>
  <c r="F34" i="3"/>
  <c r="BA56" i="1"/>
  <c r="F35" i="3"/>
  <c r="BB56" i="1" s="1"/>
  <c r="F37" i="5"/>
  <c r="BD58" i="1"/>
  <c r="F35" i="5"/>
  <c r="BB58" i="1" s="1"/>
  <c r="F36" i="5"/>
  <c r="BC58" i="1" s="1"/>
  <c r="BK83" i="2" l="1"/>
  <c r="BK82" i="2"/>
  <c r="J82" i="2"/>
  <c r="BK85" i="3"/>
  <c r="J85" i="3"/>
  <c r="J60" i="3"/>
  <c r="P86" i="4"/>
  <c r="P85" i="4"/>
  <c r="AU57" i="1"/>
  <c r="R85" i="3"/>
  <c r="R84" i="3" s="1"/>
  <c r="BK86" i="4"/>
  <c r="BK85" i="4" s="1"/>
  <c r="J85" i="4" s="1"/>
  <c r="J30" i="4" s="1"/>
  <c r="AG57" i="1" s="1"/>
  <c r="AN57" i="1" s="1"/>
  <c r="T85" i="3"/>
  <c r="T84" i="3" s="1"/>
  <c r="P85" i="3"/>
  <c r="P84" i="3"/>
  <c r="AU56" i="1" s="1"/>
  <c r="R86" i="4"/>
  <c r="R85" i="4"/>
  <c r="J59" i="2"/>
  <c r="J83" i="2"/>
  <c r="J60" i="2"/>
  <c r="J84" i="2"/>
  <c r="J61" i="2"/>
  <c r="BK80" i="5"/>
  <c r="J80" i="5"/>
  <c r="J59" i="5"/>
  <c r="J30" i="2"/>
  <c r="J33" i="2"/>
  <c r="AV55" i="1" s="1"/>
  <c r="AT55" i="1" s="1"/>
  <c r="BC54" i="1"/>
  <c r="W32" i="1"/>
  <c r="J33" i="3"/>
  <c r="AV56" i="1" s="1"/>
  <c r="AT56" i="1" s="1"/>
  <c r="J33" i="5"/>
  <c r="AV58" i="1"/>
  <c r="AT58" i="1"/>
  <c r="F33" i="5"/>
  <c r="AZ58" i="1"/>
  <c r="F33" i="2"/>
  <c r="AZ55" i="1" s="1"/>
  <c r="BA54" i="1"/>
  <c r="W30" i="1"/>
  <c r="F33" i="3"/>
  <c r="AZ56" i="1"/>
  <c r="BB54" i="1"/>
  <c r="W31" i="1"/>
  <c r="F33" i="4"/>
  <c r="AZ57" i="1"/>
  <c r="J33" i="4"/>
  <c r="AV57" i="1"/>
  <c r="AT57" i="1"/>
  <c r="BD54" i="1"/>
  <c r="W33" i="1" s="1"/>
  <c r="AG55" i="1" l="1"/>
  <c r="J59" i="4"/>
  <c r="J86" i="4"/>
  <c r="J60" i="4"/>
  <c r="BK84" i="3"/>
  <c r="J84" i="3"/>
  <c r="J30" i="3" s="1"/>
  <c r="AG56" i="1" s="1"/>
  <c r="J39" i="4"/>
  <c r="J39" i="2"/>
  <c r="AN55" i="1"/>
  <c r="J30" i="5"/>
  <c r="AG58" i="1"/>
  <c r="AY54" i="1"/>
  <c r="AW54" i="1"/>
  <c r="AK30" i="1"/>
  <c r="AZ54" i="1"/>
  <c r="W29" i="1"/>
  <c r="AU54" i="1"/>
  <c r="AX54" i="1"/>
  <c r="J39" i="3" l="1"/>
  <c r="J39" i="5"/>
  <c r="J59" i="3"/>
  <c r="AN58" i="1"/>
  <c r="AN56" i="1"/>
  <c r="AV54" i="1"/>
  <c r="AK29" i="1"/>
  <c r="AG54" i="1"/>
  <c r="AK26" i="1" s="1"/>
  <c r="AK35" i="1" l="1"/>
  <c r="AT54" i="1"/>
  <c r="AN54" i="1"/>
</calcChain>
</file>

<file path=xl/sharedStrings.xml><?xml version="1.0" encoding="utf-8"?>
<sst xmlns="http://schemas.openxmlformats.org/spreadsheetml/2006/main" count="2645" uniqueCount="587">
  <si>
    <t>Export Komplet</t>
  </si>
  <si>
    <t>VZ</t>
  </si>
  <si>
    <t>2.0</t>
  </si>
  <si>
    <t>ZAMOK</t>
  </si>
  <si>
    <t>False</t>
  </si>
  <si>
    <t>{745b158e-37f7-4b04-b3c3-007cd9a28392}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</si>
  <si>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</si>
  <si>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</si>
  <si>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</si>
  <si>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</si>
  <si>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</si>
  <si>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</si>
  <si>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</si>
  <si>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</si>
  <si>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cer_ozz_c1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</si>
  <si>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</si>
  <si>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</si>
  <si>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Červený příkop, úsek I,II – odstranění lokálních odtokových závad</t>
  </si>
  <si>
    <t>KSO:</t>
  </si>
  <si>
    <t/>
  </si>
  <si>
    <t>CC-CZ:</t>
  </si>
  <si>
    <t>Místo:</t>
  </si>
  <si>
    <t>Ostrava, Mariánské hory</t>
  </si>
  <si>
    <t>Datum:</t>
  </si>
  <si>
    <t>19. 12. 2023</t>
  </si>
  <si>
    <t>Zadavatel:</t>
  </si>
  <si>
    <t>IČ:</t>
  </si>
  <si>
    <t>70890021</t>
  </si>
  <si>
    <t>Povodí Odry, státní podnik</t>
  </si>
  <si>
    <t>DIČ:</t>
  </si>
  <si>
    <t>CZ 708 90 021</t>
  </si>
  <si>
    <t>Uchazeč:</t>
  </si>
  <si>
    <t>Vyplň údaj</t>
  </si>
  <si>
    <t>Projektant:</t>
  </si>
  <si>
    <t>72400714</t>
  </si>
  <si>
    <t>Ing. Pavel Golík</t>
  </si>
  <si>
    <t>CZ7904243886</t>
  </si>
  <si>
    <t>True</t>
  </si>
  <si>
    <t>Zpracovatel:</t>
  </si>
  <si>
    <t xml:space="preserve"> 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</si>
  <si>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</si>
  <si>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</si>
  <si>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</si>
  <si>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</si>
  <si>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</si>
  <si>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</si>
  <si>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</si>
  <si>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</si>
  <si>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</si>
  <si>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</si>
  <si>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</si>
  <si>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</si>
  <si>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</si>
  <si>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</si>
  <si>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</si>
  <si>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</si>
  <si>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</si>
  <si>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</si>
  <si>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</si>
  <si>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</si>
  <si>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</si>
  <si>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</si>
  <si>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</si>
  <si>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</si>
  <si>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</si>
  <si>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</si>
  <si>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</si>
  <si>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</si>
  <si>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</si>
  <si>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</si>
  <si>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</si>
  <si>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</si>
  <si>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</si>
  <si>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</si>
  <si>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</si>
  <si>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</si>
  <si>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</si>
  <si>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</si>
  <si>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</si>
  <si>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</si>
  <si>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</si>
  <si>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č.1_01</t>
  </si>
  <si>
    <t>Kácení stromů</t>
  </si>
  <si>
    <t>STA</t>
  </si>
  <si>
    <t>1</t>
  </si>
  <si>
    <t>{dd20d035-ac2c-42ae-8a8e-9559cefb2873}</t>
  </si>
  <si>
    <t>2</t>
  </si>
  <si>
    <t>č.1_02</t>
  </si>
  <si>
    <t>Odtěžení nánosů</t>
  </si>
  <si>
    <t>{9b3c3e4a-a23a-47ce-a3e6-6f9322bdad09}</t>
  </si>
  <si>
    <t>č.1_03</t>
  </si>
  <si>
    <t>Propustek DN1000</t>
  </si>
  <si>
    <t>{4636c920-16d1-4ee0-9937-42bc9c367d73}</t>
  </si>
  <si>
    <t>VON</t>
  </si>
  <si>
    <t>Vedlejší a ostatní náklady</t>
  </si>
  <si>
    <t>{a14d71d3-1ec8-40a1-a36a-54fa185c45bd}</t>
  </si>
  <si>
    <t>kac_do300</t>
  </si>
  <si>
    <t>Kácení do průměru do prům. 300 mm</t>
  </si>
  <si>
    <t>kus</t>
  </si>
  <si>
    <t>214</t>
  </si>
  <si>
    <t>odstr_ker</t>
  </si>
  <si>
    <t>Odstranění keřů</t>
  </si>
  <si>
    <t>m2</t>
  </si>
  <si>
    <t>330</t>
  </si>
  <si>
    <t>KRYCÍ LIST SOUPISU PRACÍ</t>
  </si>
  <si>
    <t>Objekt:</t>
  </si>
  <si>
    <t>č.1_01 - Kácení stromů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</si>
  <si>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</si>
  <si>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</si>
  <si>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</si>
  <si>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</si>
  <si>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</si>
  <si>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</si>
  <si>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9 - Ostatní konstrukce a práce, bourání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</si>
  <si>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</si>
  <si>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</si>
  <si>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</si>
  <si>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</si>
  <si>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</si>
  <si>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</si>
  <si>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</si>
  <si>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</si>
  <si>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</si>
  <si>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</si>
  <si>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</si>
  <si>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</si>
  <si>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</si>
  <si>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</si>
  <si>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</si>
  <si>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</si>
  <si>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</si>
  <si>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</si>
  <si>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111251101</t>
  </si>
  <si>
    <t>Odstranění křovin a stromů průměru kmene do 100 mm i s kořeny sklonu terénu do 1:5 z celkové plochy do 100 m2 strojně</t>
  </si>
  <si>
    <t>CS ÚRS 2023 02</t>
  </si>
  <si>
    <t>4</t>
  </si>
  <si>
    <t>243278547</t>
  </si>
  <si>
    <t>PP</t>
  </si>
  <si>
    <t>Odstranění křovin a stromů s odstraněním kořenů strojně průměru kmene do 100 mm v rovině nebo ve svahu sklonu terénu do 1:5, při celkové ploše do 100 m2</t>
  </si>
  <si>
    <t>Online PSC</t>
  </si>
  <si>
    <t>https://podminky.urs.cz/item/CS_URS_2023_02/111251101</t>
  </si>
  <si>
    <t>VV</t>
  </si>
  <si>
    <t>Odstranění křovin a stromů do průměru 90 mm</t>
  </si>
  <si>
    <t>330 "náhradní plocha"</t>
  </si>
  <si>
    <t>112101101</t>
  </si>
  <si>
    <t>Odstranění stromů listnatých průměru kmene přes 100 do 300 mm</t>
  </si>
  <si>
    <t>968827085</t>
  </si>
  <si>
    <t>Odstranění stromů s odřezáním kmene a s odvětvením listnatých, průměru kmene přes 100 do 300 mm</t>
  </si>
  <si>
    <t>https://podminky.urs.cz/item/CS_URS_2023_02/112101101</t>
  </si>
  <si>
    <t>P</t>
  </si>
  <si>
    <t>Poznámka k položce:_x000D_
S rozřezáním kmene pro potřeby následného přemístění.</t>
  </si>
  <si>
    <t>207 "do 200 mm"</t>
  </si>
  <si>
    <t>7  "do 300 mm"</t>
  </si>
  <si>
    <t>Součet</t>
  </si>
  <si>
    <t>3</t>
  </si>
  <si>
    <t>112155215R</t>
  </si>
  <si>
    <t>Štěpkování vetví solitérních stromů průměru kmene do 300 mm s rozhrnutím</t>
  </si>
  <si>
    <t>-1292158429</t>
  </si>
  <si>
    <t>Poznámka k položce:_x000D_
S rozhrnutím štěpků v prostoru stavby.</t>
  </si>
  <si>
    <t>112155315R</t>
  </si>
  <si>
    <t>Štěpkování keřového porostu hustého s rozhrnutím</t>
  </si>
  <si>
    <t>-1842083673</t>
  </si>
  <si>
    <t>5</t>
  </si>
  <si>
    <t>11215-R01</t>
  </si>
  <si>
    <t>Rozřezání a odstaranění částí kmenů ležících přes koryto - přeřezat a odstranit v délce 8 m</t>
  </si>
  <si>
    <t>kpl.</t>
  </si>
  <si>
    <t>793238346</t>
  </si>
  <si>
    <t>Poznámka k položce:_x000D_
Jedná se o odstranění vícekmene vrby - kmeny průměru 100,78,70,61,26 cm.</t>
  </si>
  <si>
    <t>6</t>
  </si>
  <si>
    <t>112-R02</t>
  </si>
  <si>
    <t>Vytvoření torza stromu (ořez)</t>
  </si>
  <si>
    <t>-12746820</t>
  </si>
  <si>
    <t>7</t>
  </si>
  <si>
    <t>16230-R13</t>
  </si>
  <si>
    <t>Nařezání kmenů po pokácených stromech na metry, přemístění a srovnání do hrání při březích příkopu</t>
  </si>
  <si>
    <t>-1500295251</t>
  </si>
  <si>
    <t>Kmeny pokácených stromů budou pořezány na metrové kusy, dřevo bude naskládáno do hrání při březích příkopu do takové vzdálenosti, aby nepřekážela těžení bahna. Odvoz zajistí Povodí Odry, s. p.</t>
  </si>
  <si>
    <t>Poznámka k položce:_x000D_
Monžství kácených stromů viz položky kácení v tomto soupisu prací.</t>
  </si>
  <si>
    <t>9</t>
  </si>
  <si>
    <t>Ostatní konstrukce a práce, bourání</t>
  </si>
  <si>
    <t>8</t>
  </si>
  <si>
    <t>9-R03</t>
  </si>
  <si>
    <t xml:space="preserve">Vytvoření úkdytů pro živočichy - hromada z větví rozměru CCA 4 x 4 x 2,5 m  </t>
  </si>
  <si>
    <t>2077789661</t>
  </si>
  <si>
    <t xml:space="preserve">Vytvoření úkrytů pro živočichy - hromada z větví rozměru CCA 4 x 4 x 2,5 m </t>
  </si>
  <si>
    <t>nanos</t>
  </si>
  <si>
    <t>Těžení nánosů</t>
  </si>
  <si>
    <t>m3</t>
  </si>
  <si>
    <t>276,5</t>
  </si>
  <si>
    <t>č.1_02 - Odtěžení nánosů</t>
  </si>
  <si>
    <t xml:space="preserve">    998 - Přesun hmot</t>
  </si>
  <si>
    <t>OST - Ostatní</t>
  </si>
  <si>
    <t>115101201</t>
  </si>
  <si>
    <t>Čerpání vody na dopravní výšku do 10 m průměrný přítok do 500 l/min</t>
  </si>
  <si>
    <t>hod</t>
  </si>
  <si>
    <t>CS ÚRS 2023 01</t>
  </si>
  <si>
    <t>2000034106</t>
  </si>
  <si>
    <t>Čerpání vody na dopravní výšku do 10 m s uvažovaným průměrným přítokem do 500 l/min</t>
  </si>
  <si>
    <t>https://podminky.urs.cz/item/CS_URS_2023_01/115101201</t>
  </si>
  <si>
    <t>Čerpání vody při provádění kopaných sond</t>
  </si>
  <si>
    <t>5 "h/ks křížení" * 3 "křížení"</t>
  </si>
  <si>
    <t>127751101</t>
  </si>
  <si>
    <t>Vykopávky pod vodou v hornině třídy těžitelnosti I a II skupiny 1 až 4 tl vrstvy do 0,5 m objem do 1000 m3 strojně</t>
  </si>
  <si>
    <t>375296981</t>
  </si>
  <si>
    <t>Vykopávky pod vodou strojně na hloubku do 5 m pod projektem stanovenou hladinou vody v horninách třídy těžitelnosti I a II skupiny 1 až 4, průměrné tloušťky projektované vrstvy do 0,50 m do 1 000 m3</t>
  </si>
  <si>
    <t>https://podminky.urs.cz/item/CS_URS_2023_02/127751101</t>
  </si>
  <si>
    <t>Těžení nánosů pod vodou - kašovitá konzistence</t>
  </si>
  <si>
    <t>"viz kubaturové listy" 276,5</t>
  </si>
  <si>
    <t>127-R03</t>
  </si>
  <si>
    <t>Příplatek za ztížení vykovávky kašovitého sedimenu</t>
  </si>
  <si>
    <t>-442767987</t>
  </si>
  <si>
    <t>181006113</t>
  </si>
  <si>
    <t>Rozprostření zemin tl vrstvy do 0,2 m schopných zúrodnění v rovině a sklonu do 1:5</t>
  </si>
  <si>
    <t>150580051</t>
  </si>
  <si>
    <t>Rozprostření zemin schopných zúrodnění v rovině a ve sklonu do 1:5, tloušťka vrstvy přes 0,15 do 0,20 m</t>
  </si>
  <si>
    <t>https://podminky.urs.cz/item/CS_URS_2023_01/181006113</t>
  </si>
  <si>
    <t>Uvažováno jako rozprostření nánosu podél koryta</t>
  </si>
  <si>
    <t>nanos/0,2</t>
  </si>
  <si>
    <t>182151112</t>
  </si>
  <si>
    <t>Svahování v zářezech v hornině třídy těžitelnosti II skupiny 4 a 5 strojně</t>
  </si>
  <si>
    <t>-1051424800</t>
  </si>
  <si>
    <t>Svahování trvalých svahů do projektovaných profilů strojně s potřebným přemístěním výkopku při svahování v zářezech v hornině třídy těžitelnosti II, skupiny 4 a 5</t>
  </si>
  <si>
    <t>https://podminky.urs.cz/item/CS_URS_2023_01/182151112</t>
  </si>
  <si>
    <t>"viz kubaturové listy" 1068,2</t>
  </si>
  <si>
    <t>184818231</t>
  </si>
  <si>
    <t>Ochrana kmene průměru do 300 mm bedněním výšky do 2 m</t>
  </si>
  <si>
    <t>-838081684</t>
  </si>
  <si>
    <t>Ochrana kmene bedněním před poškozením stavebním provozem zřízení včetně odstranění výšky bednění do 2 m průměru kmene do 300 mm</t>
  </si>
  <si>
    <t>https://podminky.urs.cz/item/CS_URS_2023_01/184818231</t>
  </si>
  <si>
    <t>22 "ks"</t>
  </si>
  <si>
    <t>9-R01</t>
  </si>
  <si>
    <t>Ručně kopané sondy pro ověření trasy a hloubky inženýrských sítí</t>
  </si>
  <si>
    <t>-772387699</t>
  </si>
  <si>
    <t>6 "ks"</t>
  </si>
  <si>
    <t>9-R02</t>
  </si>
  <si>
    <t>Ochrana stávajících inženýrských sítí dle požadavků jejich vlastníků a správců</t>
  </si>
  <si>
    <t>164866598</t>
  </si>
  <si>
    <t>Ochrana stávajících inženýrských sítí dle požadavků jejich vlastníků a správců
Položka zahrnuje zřízení a odstranění dočasné ochrany. Včetně dočasně použitého materiálu.</t>
  </si>
  <si>
    <t>998</t>
  </si>
  <si>
    <t>Přesun hmot</t>
  </si>
  <si>
    <t>998332011</t>
  </si>
  <si>
    <t>Přesun hmot pro úpravy vodních toků a kanály</t>
  </si>
  <si>
    <t>t</t>
  </si>
  <si>
    <t>-1424987220</t>
  </si>
  <si>
    <t>Přesun hmot pro úpravy vodních toků a kanály, hráze rybníků apod. dopravní vzdálenost do 500 m</t>
  </si>
  <si>
    <t>https://podminky.urs.cz/item/CS_URS_2023_01/998332011</t>
  </si>
  <si>
    <t>OST</t>
  </si>
  <si>
    <t>Ostatní</t>
  </si>
  <si>
    <t>10</t>
  </si>
  <si>
    <t>OST-01</t>
  </si>
  <si>
    <t>Náklady na ztížené provádění prací na neúnosném terénu</t>
  </si>
  <si>
    <t>262144</t>
  </si>
  <si>
    <t>107956617</t>
  </si>
  <si>
    <t>obsyp_DK</t>
  </si>
  <si>
    <t>Obsyp z drceného kameniva</t>
  </si>
  <si>
    <t>11,7</t>
  </si>
  <si>
    <t>SD_kom</t>
  </si>
  <si>
    <t>Štěrková komunikace</t>
  </si>
  <si>
    <t>29,1</t>
  </si>
  <si>
    <t>vykop_ryh</t>
  </si>
  <si>
    <t>Hloubení rýh do š. 2,0 m</t>
  </si>
  <si>
    <t>9,652</t>
  </si>
  <si>
    <t>zasyp</t>
  </si>
  <si>
    <t>Zásyp se zhutněním</t>
  </si>
  <si>
    <t>10,64</t>
  </si>
  <si>
    <t>č.1_03 - Propustek DN1000</t>
  </si>
  <si>
    <t xml:space="preserve">    4 - Vodorovné konstrukce</t>
  </si>
  <si>
    <t xml:space="preserve">    5 - Komunikace pozemní</t>
  </si>
  <si>
    <t>-619702153</t>
  </si>
  <si>
    <t>https://podminky.urs.cz/item/CS_URS_2023_02/115101201</t>
  </si>
  <si>
    <t>3*8 "h/den"</t>
  </si>
  <si>
    <t>132251251</t>
  </si>
  <si>
    <t>Hloubení rýh nezapažených š do 2000 mm v hornině třídy těžitelnosti I skupiny 3 objem do 20 m3 strojně</t>
  </si>
  <si>
    <t>1271037673</t>
  </si>
  <si>
    <t>Hloubení nezapažených rýh šířky přes 800 do 2 000 mm strojně s urovnáním dna do předepsaného profilu a spádu v hornině třídy těžitelnosti I skupiny 3 do 20 m3</t>
  </si>
  <si>
    <t>https://podminky.urs.cz/item/CS_URS_2023_02/132251251</t>
  </si>
  <si>
    <t>1,27*7,6</t>
  </si>
  <si>
    <t>162251102</t>
  </si>
  <si>
    <t>Vodorovné přemístění přes 20 do 50 m výkopku/sypaniny z horniny třídy těžitelnosti I skupiny 1 až 3</t>
  </si>
  <si>
    <t>-1102627680</t>
  </si>
  <si>
    <t>Vodorovné přemístění výkopku nebo sypaniny po suchu na obvyklém dopravním prostředku, bez naložení výkopku, avšak se složením bez rozhrnutí z horniny třídy těžitelnosti I skupiny 1 až 3 na vzdálenost přes 20 do 50 m</t>
  </si>
  <si>
    <t>https://podminky.urs.cz/item/CS_URS_2023_02/162251102</t>
  </si>
  <si>
    <t>vykop_ryh*2 "přemístění na MD a zpět do zásypu"</t>
  </si>
  <si>
    <t>167151101</t>
  </si>
  <si>
    <t>Nakládání výkopku z hornin třídy těžitelnosti I skupiny 1 až 3 do 100 m3</t>
  </si>
  <si>
    <t>897938381</t>
  </si>
  <si>
    <t>Nakládání, skládání a překládání neulehlého výkopku nebo sypaniny strojně nakládání, množství do 100 m3, z horniny třídy těžitelnosti I, skupiny 1 až 3</t>
  </si>
  <si>
    <t>https://podminky.urs.cz/item/CS_URS_2023_02/167151101</t>
  </si>
  <si>
    <t>vykop_ryh "naložení na MD"</t>
  </si>
  <si>
    <t>171251201</t>
  </si>
  <si>
    <t>Uložení sypaniny na skládky nebo meziskládky</t>
  </si>
  <si>
    <t>1423591063</t>
  </si>
  <si>
    <t>Uložení sypaniny na skládky nebo meziskládky bez hutnění s upravením uložené sypaniny do předepsaného tvaru</t>
  </si>
  <si>
    <t>https://podminky.urs.cz/item/CS_URS_2023_02/171251201</t>
  </si>
  <si>
    <t>vykop_ryh "uložení na MD"</t>
  </si>
  <si>
    <t>174151101</t>
  </si>
  <si>
    <t>Zásyp jam, šachet rýh nebo kolem objektů sypaninou se zhutněním</t>
  </si>
  <si>
    <t>-1283200990</t>
  </si>
  <si>
    <t>Zásyp sypaninou z jakékoliv horniny strojně s uložením výkopku ve vrstvách se zhutněním jam, šachet, rýh nebo kolem objektů v těchto vykopávkách</t>
  </si>
  <si>
    <t>https://podminky.urs.cz/item/CS_URS_2023_02/174151101</t>
  </si>
  <si>
    <t>Viz přílohu B.4</t>
  </si>
  <si>
    <t>(0,4+1)*7,6</t>
  </si>
  <si>
    <t>M</t>
  </si>
  <si>
    <t>10364100</t>
  </si>
  <si>
    <t>zemina pro terénní úpravy - tříděná</t>
  </si>
  <si>
    <t>-1110639021</t>
  </si>
  <si>
    <t>Nákup a dovoz nedostatku zeminy</t>
  </si>
  <si>
    <t>(zasyp-vykop_ryh)*1,8</t>
  </si>
  <si>
    <t>175151101</t>
  </si>
  <si>
    <t>Obsypání potrubí strojně sypaninou bez prohození, uloženou do 3 m</t>
  </si>
  <si>
    <t>270519310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</si>
  <si>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</si>
  <si>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https://podminky.urs.cz/item/CS_URS_2023_02/175151101</t>
  </si>
  <si>
    <t>Obsyp 8/16 mm, prováděno po vrstvách tl. 0.3m</t>
  </si>
  <si>
    <t>1,8*6,5</t>
  </si>
  <si>
    <t>58343872</t>
  </si>
  <si>
    <t>kamenivo drcené hrubé frakce 8/16</t>
  </si>
  <si>
    <t>-271111922</t>
  </si>
  <si>
    <t>obsyp_DK*2,0</t>
  </si>
  <si>
    <t>181951112</t>
  </si>
  <si>
    <t>Úprava pláně v hornině třídy těžitelnosti I skupiny 1 až 3 se zhutněním strojně</t>
  </si>
  <si>
    <t>-1259961618</t>
  </si>
  <si>
    <t>Úprava pláně vyrovnáním výškových rozdílů strojně v hornině třídy těžitelnosti I, skupiny 1 až 3 se zhutněním</t>
  </si>
  <si>
    <t>https://podminky.urs.cz/item/CS_URS_2023_02/181951112</t>
  </si>
  <si>
    <t>"urovnání ZS" 1,71*7,6 "viz B.4"</t>
  </si>
  <si>
    <t>"pod komunikací" SD_kom</t>
  </si>
  <si>
    <t>11</t>
  </si>
  <si>
    <t>182112121</t>
  </si>
  <si>
    <t>Svahování v zářezech v hornině třídy těžitelnosti I skupiny 3 ručně</t>
  </si>
  <si>
    <t>2113560961</t>
  </si>
  <si>
    <t>Svahování trvalých svahů do projektovaných profilů ručně s potřebným přemístěním výkopku při svahování v zářezech v hornině třídy těžitelnosti I skupiny 3</t>
  </si>
  <si>
    <t>https://podminky.urs.cz/item/CS_URS_2023_02/182112121</t>
  </si>
  <si>
    <t>Svahování boků zásypu</t>
  </si>
  <si>
    <t>(9,6+10,1)*1,2</t>
  </si>
  <si>
    <t>Vodorovné konstrukce</t>
  </si>
  <si>
    <t>12</t>
  </si>
  <si>
    <t>451573111</t>
  </si>
  <si>
    <t>Lože pod potrubí otevřený výkop ze štěrkopísku</t>
  </si>
  <si>
    <t>1418944865</t>
  </si>
  <si>
    <t>Lože pod potrubí, stoky a drobné objekty v otevřeném výkopu z písku a štěrkopísku do 63 mm</t>
  </si>
  <si>
    <t>https://podminky.urs.cz/item/CS_URS_2023_02/451573111</t>
  </si>
  <si>
    <t>pískové sedlo zhutněné min. na 95% PS a ulehlost Id min. 0.80, tl. 0.43m (0.20m pod troubou)</t>
  </si>
  <si>
    <t>0,73*7,6</t>
  </si>
  <si>
    <t>Komunikace pozemní</t>
  </si>
  <si>
    <t>13</t>
  </si>
  <si>
    <t>564871016</t>
  </si>
  <si>
    <t>Podklad ze štěrkodrtě ŠD plochy do 100 m2 tl 300 mm</t>
  </si>
  <si>
    <t>505153118</t>
  </si>
  <si>
    <t>Podklad ze štěrkodrti ŠD s rozprostřením a zhutněním plochy jednotlivě do 100 m2, po zhutnění tl. 300 mm</t>
  </si>
  <si>
    <t>https://podminky.urs.cz/item/CS_URS_2023_02/564871016</t>
  </si>
  <si>
    <t>vozovka ze štěrkodrtě 0/32mm, tl. 0.30m</t>
  </si>
  <si>
    <t>9,7*3 "viz B.4"</t>
  </si>
  <si>
    <t>14</t>
  </si>
  <si>
    <t>919521180</t>
  </si>
  <si>
    <t>Zřízení silničního propustku z trub betonových nebo ŽB DN 1000</t>
  </si>
  <si>
    <t>m</t>
  </si>
  <si>
    <t>907054530</t>
  </si>
  <si>
    <t>Zřízení silničního propustku z trub betonových nebo železobetonových DN 1000 mm</t>
  </si>
  <si>
    <t>https://podminky.urs.cz/item/CS_URS_2023_02/919521180</t>
  </si>
  <si>
    <t>Poznámka k položce:_x000D_
Položka zahrnuje i zřízení pískového lože zhutněné min. na 95% PS a ulehlost Id min. 0.80, max. tl. 0.43m (min. tl.0.20m pod troubou).</t>
  </si>
  <si>
    <t>"Propustek dl." 3*2,5</t>
  </si>
  <si>
    <t>59222003</t>
  </si>
  <si>
    <t>trouba ŽB hrdlová DN 1000</t>
  </si>
  <si>
    <t>-1130541295</t>
  </si>
  <si>
    <t>7,5*1,01 'Přepočtené koeficientem množství</t>
  </si>
  <si>
    <t>16</t>
  </si>
  <si>
    <t>Odstranění stávajícího propustku DN600 vč. odklizení a likvidace</t>
  </si>
  <si>
    <t>-1429581075</t>
  </si>
  <si>
    <t>Odstranění stávajícího propustku DN600
- odstranění stáv. propustku DN 600, dl. 5 m, odvoz 20km, skládkovné
- výkop 5 m3 - uložení v prostoru stavby</t>
  </si>
  <si>
    <t>17</t>
  </si>
  <si>
    <t>998225111</t>
  </si>
  <si>
    <t>Přesun hmot pro pozemní komunikace s krytem z kamene, monolitickým betonovým nebo živičným</t>
  </si>
  <si>
    <t>1943458511</t>
  </si>
  <si>
    <t>Přesun hmot pro komunikace s krytem z kameniva, monolitickým betonovým nebo živičným dopravní vzdálenost do 200 m jakékoliv délky objektu</t>
  </si>
  <si>
    <t>https://podminky.urs.cz/item/CS_URS_2023_02/998225111</t>
  </si>
  <si>
    <t>VON - Vedlejší a ostatní náklady</t>
  </si>
  <si>
    <t>v01</t>
  </si>
  <si>
    <t>Zařízení staveniště - zřízení, údržba a odstranění</t>
  </si>
  <si>
    <t>-656401036</t>
  </si>
  <si>
    <t>v02</t>
  </si>
  <si>
    <t>Geodetické vytýčení stávajících inženýrských sítí a jejich ochranných pásem</t>
  </si>
  <si>
    <t>-1601783371</t>
  </si>
  <si>
    <t xml:space="preserve">Poznámka k položce:_x000D_
vytyčení sítí dle požadavku správců - 4 křížení_x000D_
vytyčení sítí neznámých správců - 6 křížení_x000D_
</t>
  </si>
  <si>
    <t>v03</t>
  </si>
  <si>
    <t>Geodetické vytýčení stavby před zahájením prací</t>
  </si>
  <si>
    <t>-2075657814</t>
  </si>
  <si>
    <t>v04</t>
  </si>
  <si>
    <t>Fotodokumentace postupu prací, včetně třídění a popisu fotografií</t>
  </si>
  <si>
    <t>-1856492736</t>
  </si>
  <si>
    <t>Poznámka k položce:_x000D_
Fotodokumentace zahrnuje i fotodokumentaci prováděných kopaných sond.</t>
  </si>
  <si>
    <t>v05</t>
  </si>
  <si>
    <t>Prokazatelné oznámení zahájení prací dotčeným orgánům, organizacím a vlastníkům nemovitostí a inženýrských sítí</t>
  </si>
  <si>
    <t>1555236077</t>
  </si>
  <si>
    <t>V06</t>
  </si>
  <si>
    <t xml:space="preserve">Náklady související s dodržením podmínek vyplývající z výjimek a VKP </t>
  </si>
  <si>
    <t>1440671464</t>
  </si>
  <si>
    <t>v07</t>
  </si>
  <si>
    <t>Geodetické zaměření skutečného provedení na podkladu aktuální katastrální mapy</t>
  </si>
  <si>
    <t>-794079516</t>
  </si>
  <si>
    <t>SEZNAM FIGUR</t>
  </si>
  <si>
    <t>Výměra</t>
  </si>
  <si>
    <t xml:space="preserve"> č.1_01</t>
  </si>
  <si>
    <t>Použití figury:</t>
  </si>
  <si>
    <t xml:space="preserve"> č.1_02</t>
  </si>
  <si>
    <t xml:space="preserve"> č.1_03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</si>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</sst>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5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1" fillId="0" borderId="0" applyNumberFormat="0" applyFill="0" applyBorder="0" applyAlignment="0" applyProtection="0"/>
  </cellStyleXfs>
  <cellXfs count="317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5" xfId="0" applyBorder="1"/>
    <xf numFmtId="0" fontId="0" fillId="0" borderId="4" xfId="0" applyBorder="1" applyAlignment="1">
      <alignment vertical="center"/>
    </xf>
    <xf numFmtId="0" fontId="17" fillId="0" borderId="6" xfId="0" applyFont="1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0" fillId="3" borderId="8" xfId="0" applyFill="1" applyBorder="1" applyAlignment="1">
      <alignment vertical="center"/>
    </xf>
    <xf numFmtId="0" fontId="4" fillId="3" borderId="8" xfId="0" applyFont="1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0" borderId="16" xfId="0" applyBorder="1" applyAlignment="1">
      <alignment vertical="center"/>
    </xf>
    <xf numFmtId="0" fontId="0" fillId="4" borderId="8" xfId="0" applyFill="1" applyBorder="1" applyAlignment="1">
      <alignment vertical="center"/>
    </xf>
    <xf numFmtId="0" fontId="21" fillId="4" borderId="9" xfId="0" applyFont="1" applyFill="1" applyBorder="1" applyAlignment="1">
      <alignment horizontal="center" vertical="center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0" fontId="0" fillId="0" borderId="12" xfId="0" applyBorder="1" applyAlignment="1">
      <alignment vertical="center"/>
    </xf>
    <xf numFmtId="0" fontId="4" fillId="0" borderId="4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9" fillId="0" borderId="15" xfId="0" applyNumberFormat="1" applyFont="1" applyBorder="1" applyAlignment="1">
      <alignment vertical="center"/>
    </xf>
    <xf numFmtId="4" fontId="19" fillId="0" borderId="0" xfId="0" applyNumberFormat="1" applyFont="1" applyAlignment="1">
      <alignment vertical="center"/>
    </xf>
    <xf numFmtId="166" fontId="19" fillId="0" borderId="0" xfId="0" applyNumberFormat="1" applyFont="1" applyAlignment="1">
      <alignment vertical="center"/>
    </xf>
    <xf numFmtId="4" fontId="19" fillId="0" borderId="16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15" xfId="0" applyNumberFormat="1" applyFont="1" applyBorder="1" applyAlignment="1">
      <alignment vertical="center"/>
    </xf>
    <xf numFmtId="4" fontId="28" fillId="0" borderId="0" xfId="0" applyNumberFormat="1" applyFont="1" applyAlignment="1">
      <alignment vertical="center"/>
    </xf>
    <xf numFmtId="166" fontId="28" fillId="0" borderId="0" xfId="0" applyNumberFormat="1" applyFont="1" applyAlignment="1">
      <alignment vertical="center"/>
    </xf>
    <xf numFmtId="4" fontId="28" fillId="0" borderId="16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8" fillId="0" borderId="20" xfId="0" applyNumberFormat="1" applyFont="1" applyBorder="1" applyAlignment="1">
      <alignment vertical="center"/>
    </xf>
    <xf numFmtId="4" fontId="28" fillId="0" borderId="21" xfId="0" applyNumberFormat="1" applyFont="1" applyBorder="1" applyAlignment="1">
      <alignment vertical="center"/>
    </xf>
    <xf numFmtId="166" fontId="28" fillId="0" borderId="21" xfId="0" applyNumberFormat="1" applyFont="1" applyBorder="1" applyAlignment="1">
      <alignment vertical="center"/>
    </xf>
    <xf numFmtId="4" fontId="28" fillId="0" borderId="22" xfId="0" applyNumberFormat="1" applyFont="1" applyBorder="1" applyAlignment="1">
      <alignment vertical="center"/>
    </xf>
    <xf numFmtId="0" fontId="29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0" fillId="0" borderId="4" xfId="0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ill="1" applyBorder="1" applyAlignment="1">
      <alignment vertical="center"/>
    </xf>
    <xf numFmtId="0" fontId="21" fillId="4" borderId="0" xfId="0" applyFont="1" applyFill="1" applyAlignment="1">
      <alignment horizontal="left" vertical="center"/>
    </xf>
    <xf numFmtId="0" fontId="21" fillId="4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21" xfId="0" applyFont="1" applyBorder="1" applyAlignment="1">
      <alignment vertical="center"/>
    </xf>
    <xf numFmtId="4" fontId="6" fillId="0" borderId="21" xfId="0" applyNumberFormat="1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21" xfId="0" applyFont="1" applyBorder="1" applyAlignment="1">
      <alignment horizontal="left" vertical="center"/>
    </xf>
    <xf numFmtId="0" fontId="7" fillId="0" borderId="21" xfId="0" applyFont="1" applyBorder="1" applyAlignment="1">
      <alignment vertical="center"/>
    </xf>
    <xf numFmtId="4" fontId="7" fillId="0" borderId="21" xfId="0" applyNumberFormat="1" applyFont="1" applyBorder="1" applyAlignment="1">
      <alignment vertical="center"/>
    </xf>
    <xf numFmtId="0" fontId="0" fillId="0" borderId="4" xfId="0" applyBorder="1" applyAlignment="1">
      <alignment horizontal="center" vertical="center" wrapText="1"/>
    </xf>
    <xf numFmtId="0" fontId="21" fillId="4" borderId="17" xfId="0" applyFont="1" applyFill="1" applyBorder="1" applyAlignment="1">
      <alignment horizontal="center" vertical="center" wrapText="1"/>
    </xf>
    <xf numFmtId="0" fontId="21" fillId="4" borderId="18" xfId="0" applyFont="1" applyFill="1" applyBorder="1" applyAlignment="1">
      <alignment horizontal="center" vertical="center" wrapText="1"/>
    </xf>
    <xf numFmtId="0" fontId="21" fillId="4" borderId="19" xfId="0" applyFont="1" applyFill="1" applyBorder="1" applyAlignment="1">
      <alignment horizontal="center" vertical="center" wrapText="1"/>
    </xf>
    <xf numFmtId="4" fontId="23" fillId="0" borderId="0" xfId="0" applyNumberFormat="1" applyFont="1"/>
    <xf numFmtId="166" fontId="32" fillId="0" borderId="13" xfId="0" applyNumberFormat="1" applyFont="1" applyBorder="1"/>
    <xf numFmtId="166" fontId="32" fillId="0" borderId="14" xfId="0" applyNumberFormat="1" applyFont="1" applyBorder="1"/>
    <xf numFmtId="4" fontId="33" fillId="0" borderId="0" xfId="0" applyNumberFormat="1" applyFont="1" applyAlignment="1">
      <alignment vertical="center"/>
    </xf>
    <xf numFmtId="0" fontId="8" fillId="0" borderId="4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5" xfId="0" applyFont="1" applyBorder="1"/>
    <xf numFmtId="166" fontId="8" fillId="0" borderId="0" xfId="0" applyNumberFormat="1" applyFont="1"/>
    <xf numFmtId="166" fontId="8" fillId="0" borderId="16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1" fillId="0" borderId="23" xfId="0" applyFont="1" applyBorder="1" applyAlignment="1">
      <alignment horizontal="center" vertical="center"/>
    </xf>
    <xf numFmtId="49" fontId="21" fillId="0" borderId="23" xfId="0" applyNumberFormat="1" applyFont="1" applyBorder="1" applyAlignment="1">
      <alignment horizontal="left" vertical="center" wrapText="1"/>
    </xf>
    <xf numFmtId="0" fontId="21" fillId="0" borderId="23" xfId="0" applyFont="1" applyBorder="1" applyAlignment="1">
      <alignment horizontal="left" vertical="center" wrapText="1"/>
    </xf>
    <xf numFmtId="0" fontId="21" fillId="0" borderId="23" xfId="0" applyFont="1" applyBorder="1" applyAlignment="1">
      <alignment horizontal="center" vertical="center" wrapText="1"/>
    </xf>
    <xf numFmtId="167" fontId="21" fillId="0" borderId="23" xfId="0" applyNumberFormat="1" applyFont="1" applyBorder="1" applyAlignment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Alignment="1">
      <alignment horizontal="center" vertical="center"/>
    </xf>
    <xf numFmtId="166" fontId="22" fillId="0" borderId="0" xfId="0" applyNumberFormat="1" applyFont="1" applyAlignment="1">
      <alignment vertical="center"/>
    </xf>
    <xf numFmtId="166" fontId="22" fillId="0" borderId="16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4" fillId="0" borderId="0" xfId="0" applyFont="1" applyAlignment="1">
      <alignment horizontal="left" vertical="center"/>
    </xf>
    <xf numFmtId="0" fontId="35" fillId="0" borderId="0" xfId="0" applyFont="1" applyAlignment="1">
      <alignment horizontal="left"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5" xfId="0" applyBorder="1" applyAlignment="1">
      <alignment vertical="center"/>
    </xf>
    <xf numFmtId="0" fontId="36" fillId="0" borderId="0" xfId="0" applyFont="1" applyAlignment="1">
      <alignment horizontal="left" vertical="center"/>
    </xf>
    <xf numFmtId="0" fontId="37" fillId="0" borderId="0" xfId="1" applyFont="1" applyAlignment="1" applyProtection="1">
      <alignment vertical="center" wrapText="1"/>
    </xf>
    <xf numFmtId="0" fontId="9" fillId="0" borderId="4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5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5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38" fillId="0" borderId="0" xfId="0" applyFont="1" applyAlignment="1">
      <alignment vertical="center" wrapText="1"/>
    </xf>
    <xf numFmtId="0" fontId="11" fillId="0" borderId="4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5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39" fillId="0" borderId="23" xfId="0" applyFont="1" applyBorder="1" applyAlignment="1">
      <alignment horizontal="center" vertical="center"/>
    </xf>
    <xf numFmtId="49" fontId="39" fillId="0" borderId="23" xfId="0" applyNumberFormat="1" applyFont="1" applyBorder="1" applyAlignment="1">
      <alignment horizontal="left" vertical="center" wrapText="1"/>
    </xf>
    <xf numFmtId="0" fontId="39" fillId="0" borderId="23" xfId="0" applyFont="1" applyBorder="1" applyAlignment="1">
      <alignment horizontal="left" vertical="center" wrapText="1"/>
    </xf>
    <xf numFmtId="0" fontId="39" fillId="0" borderId="23" xfId="0" applyFont="1" applyBorder="1" applyAlignment="1">
      <alignment horizontal="center" vertical="center" wrapText="1"/>
    </xf>
    <xf numFmtId="167" fontId="39" fillId="0" borderId="23" xfId="0" applyNumberFormat="1" applyFont="1" applyBorder="1" applyAlignment="1">
      <alignment vertical="center"/>
    </xf>
    <xf numFmtId="4" fontId="39" fillId="2" borderId="23" xfId="0" applyNumberFormat="1" applyFont="1" applyFill="1" applyBorder="1" applyAlignment="1" applyProtection="1">
      <alignment vertical="center"/>
      <protection locked="0"/>
    </xf>
    <xf numFmtId="4" fontId="39" fillId="0" borderId="23" xfId="0" applyNumberFormat="1" applyFont="1" applyBorder="1" applyAlignment="1">
      <alignment vertical="center"/>
    </xf>
    <xf numFmtId="0" fontId="40" fillId="0" borderId="4" xfId="0" applyFont="1" applyBorder="1" applyAlignment="1">
      <alignment vertical="center"/>
    </xf>
    <xf numFmtId="0" fontId="39" fillId="2" borderId="15" xfId="0" applyFont="1" applyFill="1" applyBorder="1" applyAlignment="1" applyProtection="1">
      <alignment horizontal="left" vertical="center"/>
      <protection locked="0"/>
    </xf>
    <xf numFmtId="0" fontId="39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1" fillId="0" borderId="17" xfId="0" applyFont="1" applyBorder="1" applyAlignment="1">
      <alignment horizontal="left" vertical="center" wrapText="1"/>
    </xf>
    <xf numFmtId="0" fontId="41" fillId="0" borderId="23" xfId="0" applyFont="1" applyBorder="1" applyAlignment="1">
      <alignment horizontal="left" vertical="center" wrapText="1"/>
    </xf>
    <xf numFmtId="0" fontId="41" fillId="0" borderId="23" xfId="0" applyFont="1" applyBorder="1" applyAlignment="1">
      <alignment horizontal="left" vertical="center"/>
    </xf>
    <xf numFmtId="167" fontId="41" fillId="0" borderId="19" xfId="0" applyNumberFormat="1" applyFont="1" applyBorder="1" applyAlignment="1">
      <alignment vertical="center"/>
    </xf>
    <xf numFmtId="0" fontId="0" fillId="0" borderId="0" xfId="0" applyAlignment="1">
      <alignment horizontal="left" vertical="center" wrapText="1"/>
    </xf>
    <xf numFmtId="167" fontId="0" fillId="0" borderId="0" xfId="0" applyNumberFormat="1" applyAlignment="1">
      <alignment vertical="center"/>
    </xf>
    <xf numFmtId="0" fontId="33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42" fillId="0" borderId="24" xfId="0" applyFont="1" applyBorder="1" applyAlignment="1">
      <alignment vertical="center" wrapText="1"/>
    </xf>
    <xf numFmtId="0" fontId="42" fillId="0" borderId="25" xfId="0" applyFont="1" applyBorder="1" applyAlignment="1">
      <alignment vertical="center" wrapText="1"/>
    </xf>
    <xf numFmtId="0" fontId="42" fillId="0" borderId="26" xfId="0" applyFont="1" applyBorder="1" applyAlignment="1">
      <alignment vertical="center" wrapText="1"/>
    </xf>
    <xf numFmtId="0" fontId="42" fillId="0" borderId="27" xfId="0" applyFont="1" applyBorder="1" applyAlignment="1">
      <alignment horizontal="center" vertical="center" wrapText="1"/>
    </xf>
    <xf numFmtId="0" fontId="42" fillId="0" borderId="28" xfId="0" applyFont="1" applyBorder="1" applyAlignment="1">
      <alignment horizontal="center" vertical="center" wrapText="1"/>
    </xf>
    <xf numFmtId="0" fontId="42" fillId="0" borderId="27" xfId="0" applyFont="1" applyBorder="1" applyAlignment="1">
      <alignment vertical="center" wrapText="1"/>
    </xf>
    <xf numFmtId="0" fontId="42" fillId="0" borderId="28" xfId="0" applyFont="1" applyBorder="1" applyAlignment="1">
      <alignment vertical="center" wrapText="1"/>
    </xf>
    <xf numFmtId="0" fontId="44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6" fillId="0" borderId="27" xfId="0" applyFont="1" applyBorder="1" applyAlignment="1">
      <alignment vertical="center" wrapText="1"/>
    </xf>
    <xf numFmtId="0" fontId="45" fillId="0" borderId="1" xfId="0" applyFont="1" applyBorder="1" applyAlignment="1">
      <alignment vertical="center" wrapText="1"/>
    </xf>
    <xf numFmtId="0" fontId="45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vertical="center"/>
    </xf>
    <xf numFmtId="49" fontId="45" fillId="0" borderId="1" xfId="0" applyNumberFormat="1" applyFont="1" applyBorder="1" applyAlignment="1">
      <alignment vertical="center" wrapText="1"/>
    </xf>
    <xf numFmtId="0" fontId="42" fillId="0" borderId="30" xfId="0" applyFont="1" applyBorder="1" applyAlignment="1">
      <alignment vertical="center" wrapText="1"/>
    </xf>
    <xf numFmtId="0" fontId="47" fillId="0" borderId="29" xfId="0" applyFont="1" applyBorder="1" applyAlignment="1">
      <alignment vertical="center" wrapText="1"/>
    </xf>
    <xf numFmtId="0" fontId="42" fillId="0" borderId="31" xfId="0" applyFont="1" applyBorder="1" applyAlignment="1">
      <alignment vertical="center" wrapText="1"/>
    </xf>
    <xf numFmtId="0" fontId="42" fillId="0" borderId="1" xfId="0" applyFont="1" applyBorder="1" applyAlignment="1">
      <alignment vertical="top"/>
    </xf>
    <xf numFmtId="0" fontId="42" fillId="0" borderId="0" xfId="0" applyFont="1" applyAlignment="1">
      <alignment vertical="top"/>
    </xf>
    <xf numFmtId="0" fontId="42" fillId="0" borderId="24" xfId="0" applyFont="1" applyBorder="1" applyAlignment="1">
      <alignment horizontal="left" vertical="center"/>
    </xf>
    <xf numFmtId="0" fontId="42" fillId="0" borderId="25" xfId="0" applyFont="1" applyBorder="1" applyAlignment="1">
      <alignment horizontal="left" vertical="center"/>
    </xf>
    <xf numFmtId="0" fontId="42" fillId="0" borderId="26" xfId="0" applyFont="1" applyBorder="1" applyAlignment="1">
      <alignment horizontal="left" vertical="center"/>
    </xf>
    <xf numFmtId="0" fontId="42" fillId="0" borderId="27" xfId="0" applyFont="1" applyBorder="1" applyAlignment="1">
      <alignment horizontal="left" vertical="center"/>
    </xf>
    <xf numFmtId="0" fontId="42" fillId="0" borderId="28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8" fillId="0" borderId="0" xfId="0" applyFont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4" fillId="0" borderId="29" xfId="0" applyFont="1" applyBorder="1" applyAlignment="1">
      <alignment horizontal="center" vertical="center"/>
    </xf>
    <xf numFmtId="0" fontId="48" fillId="0" borderId="29" xfId="0" applyFont="1" applyBorder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5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5" fillId="0" borderId="0" xfId="0" applyFont="1" applyAlignment="1">
      <alignment horizontal="left" vertical="center"/>
    </xf>
    <xf numFmtId="0" fontId="46" fillId="0" borderId="27" xfId="0" applyFont="1" applyBorder="1" applyAlignment="1">
      <alignment horizontal="left" vertical="center"/>
    </xf>
    <xf numFmtId="0" fontId="42" fillId="0" borderId="30" xfId="0" applyFont="1" applyBorder="1" applyAlignment="1">
      <alignment horizontal="left" vertical="center"/>
    </xf>
    <xf numFmtId="0" fontId="47" fillId="0" borderId="29" xfId="0" applyFont="1" applyBorder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center" vertical="center" wrapText="1"/>
    </xf>
    <xf numFmtId="0" fontId="42" fillId="0" borderId="24" xfId="0" applyFont="1" applyBorder="1" applyAlignment="1">
      <alignment horizontal="left" vertical="center" wrapText="1"/>
    </xf>
    <xf numFmtId="0" fontId="42" fillId="0" borderId="25" xfId="0" applyFont="1" applyBorder="1" applyAlignment="1">
      <alignment horizontal="left" vertical="center" wrapText="1"/>
    </xf>
    <xf numFmtId="0" fontId="42" fillId="0" borderId="26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 wrapText="1"/>
    </xf>
    <xf numFmtId="0" fontId="48" fillId="0" borderId="27" xfId="0" applyFont="1" applyBorder="1" applyAlignment="1">
      <alignment horizontal="left" vertical="center" wrapText="1"/>
    </xf>
    <xf numFmtId="0" fontId="48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/>
    </xf>
    <xf numFmtId="0" fontId="46" fillId="0" borderId="28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/>
    </xf>
    <xf numFmtId="0" fontId="46" fillId="0" borderId="30" xfId="0" applyFont="1" applyBorder="1" applyAlignment="1">
      <alignment horizontal="left" vertical="center" wrapText="1"/>
    </xf>
    <xf numFmtId="0" fontId="46" fillId="0" borderId="29" xfId="0" applyFont="1" applyBorder="1" applyAlignment="1">
      <alignment horizontal="left" vertical="center" wrapText="1"/>
    </xf>
    <xf numFmtId="0" fontId="46" fillId="0" borderId="3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top"/>
    </xf>
    <xf numFmtId="0" fontId="45" fillId="0" borderId="1" xfId="0" applyFont="1" applyBorder="1" applyAlignment="1">
      <alignment horizontal="center" vertical="top"/>
    </xf>
    <xf numFmtId="0" fontId="46" fillId="0" borderId="30" xfId="0" applyFont="1" applyBorder="1" applyAlignment="1">
      <alignment horizontal="left" vertical="center"/>
    </xf>
    <xf numFmtId="0" fontId="46" fillId="0" borderId="31" xfId="0" applyFont="1" applyBorder="1" applyAlignment="1">
      <alignment horizontal="left" vertical="center"/>
    </xf>
    <xf numFmtId="0" fontId="46" fillId="0" borderId="1" xfId="0" applyFont="1" applyBorder="1" applyAlignment="1">
      <alignment horizontal="center" vertical="center"/>
    </xf>
    <xf numFmtId="0" fontId="48" fillId="0" borderId="0" xfId="0" applyFont="1" applyAlignment="1">
      <alignment vertical="center"/>
    </xf>
    <xf numFmtId="0" fontId="44" fillId="0" borderId="1" xfId="0" applyFont="1" applyBorder="1" applyAlignment="1">
      <alignment vertical="center"/>
    </xf>
    <xf numFmtId="0" fontId="48" fillId="0" borderId="29" xfId="0" applyFont="1" applyBorder="1" applyAlignment="1">
      <alignment vertical="center"/>
    </xf>
    <xf numFmtId="0" fontId="44" fillId="0" borderId="29" xfId="0" applyFont="1" applyBorder="1" applyAlignment="1">
      <alignment vertical="center"/>
    </xf>
    <xf numFmtId="0" fontId="45" fillId="0" borderId="1" xfId="0" applyFont="1" applyBorder="1" applyAlignment="1">
      <alignment vertical="top"/>
    </xf>
    <xf numFmtId="49" fontId="45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4" fillId="0" borderId="29" xfId="0" applyFont="1" applyBorder="1" applyAlignment="1">
      <alignment horizontal="left"/>
    </xf>
    <xf numFmtId="0" fontId="48" fillId="0" borderId="29" xfId="0" applyFont="1" applyBorder="1"/>
    <xf numFmtId="0" fontId="42" fillId="0" borderId="27" xfId="0" applyFont="1" applyBorder="1" applyAlignment="1">
      <alignment vertical="top"/>
    </xf>
    <xf numFmtId="0" fontId="42" fillId="0" borderId="28" xfId="0" applyFont="1" applyBorder="1" applyAlignment="1">
      <alignment vertical="top"/>
    </xf>
    <xf numFmtId="0" fontId="42" fillId="0" borderId="30" xfId="0" applyFont="1" applyBorder="1" applyAlignment="1">
      <alignment vertical="top"/>
    </xf>
    <xf numFmtId="0" fontId="42" fillId="0" borderId="29" xfId="0" applyFont="1" applyBorder="1" applyAlignment="1">
      <alignment vertical="top"/>
    </xf>
    <xf numFmtId="0" fontId="42" fillId="0" borderId="31" xfId="0" applyFont="1" applyBorder="1" applyAlignment="1">
      <alignment vertical="top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1" fillId="4" borderId="7" xfId="0" applyFont="1" applyFill="1" applyBorder="1" applyAlignment="1">
      <alignment horizontal="center" vertical="center"/>
    </xf>
    <xf numFmtId="0" fontId="21" fillId="4" borderId="8" xfId="0" applyFont="1" applyFill="1" applyBorder="1" applyAlignment="1">
      <alignment horizontal="left" vertical="center"/>
    </xf>
    <xf numFmtId="0" fontId="21" fillId="4" borderId="8" xfId="0" applyFont="1" applyFill="1" applyBorder="1" applyAlignment="1">
      <alignment horizontal="right" vertical="center"/>
    </xf>
    <xf numFmtId="0" fontId="21" fillId="4" borderId="8" xfId="0" applyFont="1" applyFill="1" applyBorder="1" applyAlignment="1">
      <alignment horizontal="center" vertical="center"/>
    </xf>
    <xf numFmtId="0" fontId="26" fillId="0" borderId="0" xfId="0" applyFont="1" applyAlignment="1">
      <alignment horizontal="left" vertical="center" wrapText="1"/>
    </xf>
    <xf numFmtId="4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7" fillId="0" borderId="6" xfId="0" applyNumberFormat="1" applyFont="1" applyBorder="1" applyAlignment="1">
      <alignment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4" fillId="3" borderId="8" xfId="0" applyNumberFormat="1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0" fillId="3" borderId="9" xfId="0" applyFill="1" applyBorder="1" applyAlignment="1">
      <alignment vertical="center"/>
    </xf>
    <xf numFmtId="0" fontId="4" fillId="3" borderId="8" xfId="0" applyFont="1" applyFill="1" applyBorder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43" fillId="0" borderId="1" xfId="0" applyFont="1" applyBorder="1" applyAlignment="1">
      <alignment horizontal="center" vertical="center"/>
    </xf>
    <xf numFmtId="0" fontId="43" fillId="0" borderId="1" xfId="0" applyFont="1" applyBorder="1" applyAlignment="1">
      <alignment horizontal="center" vertical="center" wrapText="1"/>
    </xf>
    <xf numFmtId="0" fontId="44" fillId="0" borderId="29" xfId="0" applyFont="1" applyBorder="1" applyAlignment="1">
      <alignment horizontal="left"/>
    </xf>
    <xf numFmtId="0" fontId="45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top"/>
    </xf>
    <xf numFmtId="0" fontId="45" fillId="0" borderId="1" xfId="0" applyFont="1" applyBorder="1" applyAlignment="1">
      <alignment horizontal="left" vertical="center" wrapText="1"/>
    </xf>
    <xf numFmtId="0" fontId="44" fillId="0" borderId="29" xfId="0" applyFont="1" applyBorder="1" applyAlignment="1">
      <alignment horizontal="left" wrapText="1"/>
    </xf>
    <xf numFmtId="49" fontId="45" fillId="0" borderId="1" xfId="0" applyNumberFormat="1" applyFont="1" applyBorder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podminky.urs.cz/item/CS_URS_2023_02/112101101" TargetMode="External"/><Relationship Id="rId1" Type="http://schemas.openxmlformats.org/officeDocument/2006/relationships/hyperlink" Target="https://podminky.urs.cz/item/CS_URS_2023_02/111251101" TargetMode="Externa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3.xml"/><Relationship Id="rId3" Type="http://schemas.openxmlformats.org/officeDocument/2006/relationships/hyperlink" Target="https://podminky.urs.cz/item/CS_URS_2023_01/181006113" TargetMode="External"/><Relationship Id="rId7" Type="http://schemas.openxmlformats.org/officeDocument/2006/relationships/printerSettings" Target="../printerSettings/printerSettings3.bin"/><Relationship Id="rId2" Type="http://schemas.openxmlformats.org/officeDocument/2006/relationships/hyperlink" Target="https://podminky.urs.cz/item/CS_URS_2023_02/127751101" TargetMode="External"/><Relationship Id="rId1" Type="http://schemas.openxmlformats.org/officeDocument/2006/relationships/hyperlink" Target="https://podminky.urs.cz/item/CS_URS_2023_01/115101201" TargetMode="External"/><Relationship Id="rId6" Type="http://schemas.openxmlformats.org/officeDocument/2006/relationships/hyperlink" Target="https://podminky.urs.cz/item/CS_URS_2023_01/998332011" TargetMode="External"/><Relationship Id="rId5" Type="http://schemas.openxmlformats.org/officeDocument/2006/relationships/hyperlink" Target="https://podminky.urs.cz/item/CS_URS_2023_01/184818231" TargetMode="External"/><Relationship Id="rId4" Type="http://schemas.openxmlformats.org/officeDocument/2006/relationships/hyperlink" Target="https://podminky.urs.cz/item/CS_URS_2023_01/182151112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2/181951112" TargetMode="External"/><Relationship Id="rId13" Type="http://schemas.openxmlformats.org/officeDocument/2006/relationships/hyperlink" Target="https://podminky.urs.cz/item/CS_URS_2023_02/998225111" TargetMode="External"/><Relationship Id="rId3" Type="http://schemas.openxmlformats.org/officeDocument/2006/relationships/hyperlink" Target="https://podminky.urs.cz/item/CS_URS_2023_02/162251102" TargetMode="External"/><Relationship Id="rId7" Type="http://schemas.openxmlformats.org/officeDocument/2006/relationships/hyperlink" Target="https://podminky.urs.cz/item/CS_URS_2023_02/175151101" TargetMode="External"/><Relationship Id="rId12" Type="http://schemas.openxmlformats.org/officeDocument/2006/relationships/hyperlink" Target="https://podminky.urs.cz/item/CS_URS_2023_02/919521180" TargetMode="External"/><Relationship Id="rId2" Type="http://schemas.openxmlformats.org/officeDocument/2006/relationships/hyperlink" Target="https://podminky.urs.cz/item/CS_URS_2023_02/132251251" TargetMode="External"/><Relationship Id="rId1" Type="http://schemas.openxmlformats.org/officeDocument/2006/relationships/hyperlink" Target="https://podminky.urs.cz/item/CS_URS_2023_02/115101201" TargetMode="External"/><Relationship Id="rId6" Type="http://schemas.openxmlformats.org/officeDocument/2006/relationships/hyperlink" Target="https://podminky.urs.cz/item/CS_URS_2023_02/174151101" TargetMode="External"/><Relationship Id="rId11" Type="http://schemas.openxmlformats.org/officeDocument/2006/relationships/hyperlink" Target="https://podminky.urs.cz/item/CS_URS_2023_02/564871016" TargetMode="External"/><Relationship Id="rId5" Type="http://schemas.openxmlformats.org/officeDocument/2006/relationships/hyperlink" Target="https://podminky.urs.cz/item/CS_URS_2023_02/171251201" TargetMode="External"/><Relationship Id="rId15" Type="http://schemas.openxmlformats.org/officeDocument/2006/relationships/drawing" Target="../drawings/drawing4.xml"/><Relationship Id="rId10" Type="http://schemas.openxmlformats.org/officeDocument/2006/relationships/hyperlink" Target="https://podminky.urs.cz/item/CS_URS_2023_02/451573111" TargetMode="External"/><Relationship Id="rId4" Type="http://schemas.openxmlformats.org/officeDocument/2006/relationships/hyperlink" Target="https://podminky.urs.cz/item/CS_URS_2023_02/167151101" TargetMode="External"/><Relationship Id="rId9" Type="http://schemas.openxmlformats.org/officeDocument/2006/relationships/hyperlink" Target="https://podminky.urs.cz/item/CS_URS_2023_02/182112121" TargetMode="External"/><Relationship Id="rId14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60"/>
  <sheetViews>
    <sheetView showGridLines="0" tabSelected="1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ht="11.25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ht="36.950000000000003" customHeight="1">
      <c r="AR2" s="290"/>
      <c r="AS2" s="290"/>
      <c r="AT2" s="290"/>
      <c r="AU2" s="290"/>
      <c r="AV2" s="290"/>
      <c r="AW2" s="290"/>
      <c r="AX2" s="290"/>
      <c r="AY2" s="290"/>
      <c r="AZ2" s="290"/>
      <c r="BA2" s="290"/>
      <c r="BB2" s="290"/>
      <c r="BC2" s="290"/>
      <c r="BD2" s="290"/>
      <c r="BE2" s="290"/>
      <c r="BS2" s="17" t="s">
        <v>6</v>
      </c>
      <c r="BT2" s="17" t="s">
        <v>7</v>
      </c>
    </row>
    <row r="3" spans="1:74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ht="24.95" customHeight="1">
      <c r="B4" s="20"/>
      <c r="D4" s="21" t="s">
        <v>9</v>
      </c>
      <c r="AR4" s="20"/>
      <c r="AS4" s="22" t="s">
        <v>10</v>
      </c>
      <c r="BE4" s="23" t="s">
        <v>11</v>
      </c>
      <c r="BS4" s="17" t="s">
        <v>12</v>
      </c>
    </row>
    <row r="5" spans="1:74" ht="12" customHeight="1">
      <c r="B5" s="20"/>
      <c r="D5" s="24" t="s">
        <v>13</v>
      </c>
      <c r="K5" s="289" t="s">
        <v>14</v>
      </c>
      <c r="L5" s="290"/>
      <c r="M5" s="290"/>
      <c r="N5" s="290"/>
      <c r="O5" s="290"/>
      <c r="P5" s="290"/>
      <c r="Q5" s="290"/>
      <c r="R5" s="290"/>
      <c r="S5" s="290"/>
      <c r="T5" s="290"/>
      <c r="U5" s="290"/>
      <c r="V5" s="290"/>
      <c r="W5" s="290"/>
      <c r="X5" s="290"/>
      <c r="Y5" s="290"/>
      <c r="Z5" s="290"/>
      <c r="AA5" s="290"/>
      <c r="AB5" s="290"/>
      <c r="AC5" s="290"/>
      <c r="AD5" s="290"/>
      <c r="AE5" s="290"/>
      <c r="AF5" s="290"/>
      <c r="AG5" s="290"/>
      <c r="AH5" s="290"/>
      <c r="AI5" s="290"/>
      <c r="AJ5" s="290"/>
      <c r="AK5" s="290"/>
      <c r="AL5" s="290"/>
      <c r="AM5" s="290"/>
      <c r="AN5" s="290"/>
      <c r="AO5" s="290"/>
      <c r="AR5" s="20"/>
      <c r="BE5" s="286" t="s">
        <v>15</v>
      </c>
      <c r="BS5" s="17" t="s">
        <v>6</v>
      </c>
    </row>
    <row r="6" spans="1:74" ht="36.950000000000003" customHeight="1">
      <c r="B6" s="20"/>
      <c r="D6" s="26" t="s">
        <v>16</v>
      </c>
      <c r="K6" s="291" t="s">
        <v>17</v>
      </c>
      <c r="L6" s="290"/>
      <c r="M6" s="290"/>
      <c r="N6" s="290"/>
      <c r="O6" s="290"/>
      <c r="P6" s="290"/>
      <c r="Q6" s="290"/>
      <c r="R6" s="290"/>
      <c r="S6" s="290"/>
      <c r="T6" s="290"/>
      <c r="U6" s="290"/>
      <c r="V6" s="290"/>
      <c r="W6" s="290"/>
      <c r="X6" s="290"/>
      <c r="Y6" s="290"/>
      <c r="Z6" s="290"/>
      <c r="AA6" s="290"/>
      <c r="AB6" s="290"/>
      <c r="AC6" s="290"/>
      <c r="AD6" s="290"/>
      <c r="AE6" s="290"/>
      <c r="AF6" s="290"/>
      <c r="AG6" s="290"/>
      <c r="AH6" s="290"/>
      <c r="AI6" s="290"/>
      <c r="AJ6" s="290"/>
      <c r="AK6" s="290"/>
      <c r="AL6" s="290"/>
      <c r="AM6" s="290"/>
      <c r="AN6" s="290"/>
      <c r="AO6" s="290"/>
      <c r="AR6" s="20"/>
      <c r="BE6" s="287"/>
      <c r="BS6" s="17" t="s">
        <v>6</v>
      </c>
    </row>
    <row r="7" spans="1:74" ht="12" customHeight="1">
      <c r="B7" s="20"/>
      <c r="D7" s="27" t="s">
        <v>18</v>
      </c>
      <c r="K7" s="25" t="s">
        <v>19</v>
      </c>
      <c r="AK7" s="27" t="s">
        <v>20</v>
      </c>
      <c r="AN7" s="25" t="s">
        <v>19</v>
      </c>
      <c r="AR7" s="20"/>
      <c r="BE7" s="287"/>
      <c r="BS7" s="17" t="s">
        <v>6</v>
      </c>
    </row>
    <row r="8" spans="1:74" ht="12" customHeight="1">
      <c r="B8" s="20"/>
      <c r="D8" s="27" t="s">
        <v>21</v>
      </c>
      <c r="K8" s="25" t="s">
        <v>22</v>
      </c>
      <c r="AK8" s="27" t="s">
        <v>23</v>
      </c>
      <c r="AN8" s="28" t="s">
        <v>24</v>
      </c>
      <c r="AR8" s="20"/>
      <c r="BE8" s="287"/>
      <c r="BS8" s="17" t="s">
        <v>6</v>
      </c>
    </row>
    <row r="9" spans="1:74" ht="14.45" customHeight="1">
      <c r="B9" s="20"/>
      <c r="AR9" s="20"/>
      <c r="BE9" s="287"/>
      <c r="BS9" s="17" t="s">
        <v>6</v>
      </c>
    </row>
    <row r="10" spans="1:74" ht="12" customHeight="1">
      <c r="B10" s="20"/>
      <c r="D10" s="27" t="s">
        <v>25</v>
      </c>
      <c r="AK10" s="27" t="s">
        <v>26</v>
      </c>
      <c r="AN10" s="25" t="s">
        <v>27</v>
      </c>
      <c r="AR10" s="20"/>
      <c r="BE10" s="287"/>
      <c r="BS10" s="17" t="s">
        <v>6</v>
      </c>
    </row>
    <row r="11" spans="1:74" ht="18.399999999999999" customHeight="1">
      <c r="B11" s="20"/>
      <c r="E11" s="25" t="s">
        <v>28</v>
      </c>
      <c r="AK11" s="27" t="s">
        <v>29</v>
      </c>
      <c r="AN11" s="25" t="s">
        <v>30</v>
      </c>
      <c r="AR11" s="20"/>
      <c r="BE11" s="287"/>
      <c r="BS11" s="17" t="s">
        <v>6</v>
      </c>
    </row>
    <row r="12" spans="1:74" ht="6.95" customHeight="1">
      <c r="B12" s="20"/>
      <c r="AR12" s="20"/>
      <c r="BE12" s="287"/>
      <c r="BS12" s="17" t="s">
        <v>6</v>
      </c>
    </row>
    <row r="13" spans="1:74" ht="12" customHeight="1">
      <c r="B13" s="20"/>
      <c r="D13" s="27" t="s">
        <v>31</v>
      </c>
      <c r="AK13" s="27" t="s">
        <v>26</v>
      </c>
      <c r="AN13" s="29" t="s">
        <v>32</v>
      </c>
      <c r="AR13" s="20"/>
      <c r="BE13" s="287"/>
      <c r="BS13" s="17" t="s">
        <v>6</v>
      </c>
    </row>
    <row r="14" spans="1:74" ht="12.75">
      <c r="B14" s="20"/>
      <c r="E14" s="292" t="s">
        <v>32</v>
      </c>
      <c r="F14" s="293"/>
      <c r="G14" s="293"/>
      <c r="H14" s="293"/>
      <c r="I14" s="293"/>
      <c r="J14" s="293"/>
      <c r="K14" s="293"/>
      <c r="L14" s="293"/>
      <c r="M14" s="293"/>
      <c r="N14" s="293"/>
      <c r="O14" s="293"/>
      <c r="P14" s="293"/>
      <c r="Q14" s="293"/>
      <c r="R14" s="293"/>
      <c r="S14" s="293"/>
      <c r="T14" s="293"/>
      <c r="U14" s="293"/>
      <c r="V14" s="293"/>
      <c r="W14" s="293"/>
      <c r="X14" s="293"/>
      <c r="Y14" s="293"/>
      <c r="Z14" s="293"/>
      <c r="AA14" s="293"/>
      <c r="AB14" s="293"/>
      <c r="AC14" s="293"/>
      <c r="AD14" s="293"/>
      <c r="AE14" s="293"/>
      <c r="AF14" s="293"/>
      <c r="AG14" s="293"/>
      <c r="AH14" s="293"/>
      <c r="AI14" s="293"/>
      <c r="AJ14" s="293"/>
      <c r="AK14" s="27" t="s">
        <v>29</v>
      </c>
      <c r="AN14" s="29" t="s">
        <v>32</v>
      </c>
      <c r="AR14" s="20"/>
      <c r="BE14" s="287"/>
      <c r="BS14" s="17" t="s">
        <v>6</v>
      </c>
    </row>
    <row r="15" spans="1:74" ht="6.95" customHeight="1">
      <c r="B15" s="20"/>
      <c r="AR15" s="20"/>
      <c r="BE15" s="287"/>
      <c r="BS15" s="17" t="s">
        <v>4</v>
      </c>
    </row>
    <row r="16" spans="1:74" ht="12" customHeight="1">
      <c r="B16" s="20"/>
      <c r="D16" s="27" t="s">
        <v>33</v>
      </c>
      <c r="AK16" s="27" t="s">
        <v>26</v>
      </c>
      <c r="AN16" s="25" t="s">
        <v>34</v>
      </c>
      <c r="AR16" s="20"/>
      <c r="BE16" s="287"/>
      <c r="BS16" s="17" t="s">
        <v>4</v>
      </c>
    </row>
    <row r="17" spans="2:71" ht="18.399999999999999" customHeight="1">
      <c r="B17" s="20"/>
      <c r="E17" s="25" t="s">
        <v>35</v>
      </c>
      <c r="AK17" s="27" t="s">
        <v>29</v>
      </c>
      <c r="AN17" s="25" t="s">
        <v>36</v>
      </c>
      <c r="AR17" s="20"/>
      <c r="BE17" s="287"/>
      <c r="BS17" s="17" t="s">
        <v>37</v>
      </c>
    </row>
    <row r="18" spans="2:71" ht="6.95" customHeight="1">
      <c r="B18" s="20"/>
      <c r="AR18" s="20"/>
      <c r="BE18" s="287"/>
      <c r="BS18" s="17" t="s">
        <v>6</v>
      </c>
    </row>
    <row r="19" spans="2:71" ht="12" customHeight="1">
      <c r="B19" s="20"/>
      <c r="D19" s="27" t="s">
        <v>38</v>
      </c>
      <c r="AK19" s="27" t="s">
        <v>26</v>
      </c>
      <c r="AN19" s="25" t="s">
        <v>19</v>
      </c>
      <c r="AR19" s="20"/>
      <c r="BE19" s="287"/>
      <c r="BS19" s="17" t="s">
        <v>6</v>
      </c>
    </row>
    <row r="20" spans="2:71" ht="18.399999999999999" customHeight="1">
      <c r="B20" s="20"/>
      <c r="E20" s="25" t="s">
        <v>39</v>
      </c>
      <c r="AK20" s="27" t="s">
        <v>29</v>
      </c>
      <c r="AN20" s="25" t="s">
        <v>19</v>
      </c>
      <c r="AR20" s="20"/>
      <c r="BE20" s="287"/>
      <c r="BS20" s="17" t="s">
        <v>37</v>
      </c>
    </row>
    <row r="21" spans="2:71" ht="6.95" customHeight="1">
      <c r="B21" s="20"/>
      <c r="AR21" s="20"/>
      <c r="BE21" s="287"/>
    </row>
    <row r="22" spans="2:71" ht="12" customHeight="1">
      <c r="B22" s="20"/>
      <c r="D22" s="27" t="s">
        <v>40</v>
      </c>
      <c r="AR22" s="20"/>
      <c r="BE22" s="287"/>
    </row>
    <row r="23" spans="2:71" ht="60" customHeight="1">
      <c r="B23" s="20"/>
      <c r="E23" s="294" t="s">
        <v>41</v>
      </c>
      <c r="F23" s="294"/>
      <c r="G23" s="294"/>
      <c r="H23" s="294"/>
      <c r="I23" s="294"/>
      <c r="J23" s="294"/>
      <c r="K23" s="294"/>
      <c r="L23" s="294"/>
      <c r="M23" s="294"/>
      <c r="N23" s="294"/>
      <c r="O23" s="294"/>
      <c r="P23" s="294"/>
      <c r="Q23" s="294"/>
      <c r="R23" s="294"/>
      <c r="S23" s="294"/>
      <c r="T23" s="294"/>
      <c r="U23" s="294"/>
      <c r="V23" s="294"/>
      <c r="W23" s="294"/>
      <c r="X23" s="294"/>
      <c r="Y23" s="294"/>
      <c r="Z23" s="294"/>
      <c r="AA23" s="294"/>
      <c r="AB23" s="294"/>
      <c r="AC23" s="294"/>
      <c r="AD23" s="294"/>
      <c r="AE23" s="294"/>
      <c r="AF23" s="294"/>
      <c r="AG23" s="294"/>
      <c r="AH23" s="294"/>
      <c r="AI23" s="294"/>
      <c r="AJ23" s="294"/>
      <c r="AK23" s="294"/>
      <c r="AL23" s="294"/>
      <c r="AM23" s="294"/>
      <c r="AN23" s="294"/>
      <c r="AR23" s="20"/>
      <c r="BE23" s="287"/>
    </row>
    <row r="24" spans="2:71" ht="6.95" customHeight="1">
      <c r="B24" s="20"/>
      <c r="AR24" s="20"/>
      <c r="BE24" s="287"/>
    </row>
    <row r="25" spans="2:71" ht="6.95" customHeight="1">
      <c r="B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R25" s="20"/>
      <c r="BE25" s="287"/>
    </row>
    <row r="26" spans="2:71" s="1" customFormat="1" ht="25.9" customHeight="1">
      <c r="B26" s="32"/>
      <c r="D26" s="33" t="s">
        <v>42</v>
      </c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295">
        <f>ROUND(AG54,2)</f>
        <v>0</v>
      </c>
      <c r="AL26" s="296"/>
      <c r="AM26" s="296"/>
      <c r="AN26" s="296"/>
      <c r="AO26" s="296"/>
      <c r="AR26" s="32"/>
      <c r="BE26" s="287"/>
    </row>
    <row r="27" spans="2:71" s="1" customFormat="1" ht="6.95" customHeight="1">
      <c r="B27" s="32"/>
      <c r="AR27" s="32"/>
      <c r="BE27" s="287"/>
    </row>
    <row r="28" spans="2:71" s="1" customFormat="1" ht="12.75">
      <c r="B28" s="32"/>
      <c r="L28" s="297" t="s">
        <v>43</v>
      </c>
      <c r="M28" s="297"/>
      <c r="N28" s="297"/>
      <c r="O28" s="297"/>
      <c r="P28" s="297"/>
      <c r="W28" s="297" t="s">
        <v>44</v>
      </c>
      <c r="X28" s="297"/>
      <c r="Y28" s="297"/>
      <c r="Z28" s="297"/>
      <c r="AA28" s="297"/>
      <c r="AB28" s="297"/>
      <c r="AC28" s="297"/>
      <c r="AD28" s="297"/>
      <c r="AE28" s="297"/>
      <c r="AK28" s="297" t="s">
        <v>45</v>
      </c>
      <c r="AL28" s="297"/>
      <c r="AM28" s="297"/>
      <c r="AN28" s="297"/>
      <c r="AO28" s="297"/>
      <c r="AR28" s="32"/>
      <c r="BE28" s="287"/>
    </row>
    <row r="29" spans="2:71" s="2" customFormat="1" ht="14.45" customHeight="1">
      <c r="B29" s="36"/>
      <c r="D29" s="27" t="s">
        <v>46</v>
      </c>
      <c r="F29" s="27" t="s">
        <v>47</v>
      </c>
      <c r="L29" s="300">
        <v>0.21</v>
      </c>
      <c r="M29" s="299"/>
      <c r="N29" s="299"/>
      <c r="O29" s="299"/>
      <c r="P29" s="299"/>
      <c r="W29" s="298">
        <f>ROUND(AZ54, 2)</f>
        <v>0</v>
      </c>
      <c r="X29" s="299"/>
      <c r="Y29" s="299"/>
      <c r="Z29" s="299"/>
      <c r="AA29" s="299"/>
      <c r="AB29" s="299"/>
      <c r="AC29" s="299"/>
      <c r="AD29" s="299"/>
      <c r="AE29" s="299"/>
      <c r="AK29" s="298">
        <f>ROUND(AV54, 2)</f>
        <v>0</v>
      </c>
      <c r="AL29" s="299"/>
      <c r="AM29" s="299"/>
      <c r="AN29" s="299"/>
      <c r="AO29" s="299"/>
      <c r="AR29" s="36"/>
      <c r="BE29" s="288"/>
    </row>
    <row r="30" spans="2:71" s="2" customFormat="1" ht="14.45" customHeight="1">
      <c r="B30" s="36"/>
      <c r="F30" s="27" t="s">
        <v>48</v>
      </c>
      <c r="L30" s="300">
        <v>0.15</v>
      </c>
      <c r="M30" s="299"/>
      <c r="N30" s="299"/>
      <c r="O30" s="299"/>
      <c r="P30" s="299"/>
      <c r="W30" s="298">
        <f>ROUND(BA54, 2)</f>
        <v>0</v>
      </c>
      <c r="X30" s="299"/>
      <c r="Y30" s="299"/>
      <c r="Z30" s="299"/>
      <c r="AA30" s="299"/>
      <c r="AB30" s="299"/>
      <c r="AC30" s="299"/>
      <c r="AD30" s="299"/>
      <c r="AE30" s="299"/>
      <c r="AK30" s="298">
        <f>ROUND(AW54, 2)</f>
        <v>0</v>
      </c>
      <c r="AL30" s="299"/>
      <c r="AM30" s="299"/>
      <c r="AN30" s="299"/>
      <c r="AO30" s="299"/>
      <c r="AR30" s="36"/>
      <c r="BE30" s="288"/>
    </row>
    <row r="31" spans="2:71" s="2" customFormat="1" ht="14.45" hidden="1" customHeight="1">
      <c r="B31" s="36"/>
      <c r="F31" s="27" t="s">
        <v>49</v>
      </c>
      <c r="L31" s="300">
        <v>0.21</v>
      </c>
      <c r="M31" s="299"/>
      <c r="N31" s="299"/>
      <c r="O31" s="299"/>
      <c r="P31" s="299"/>
      <c r="W31" s="298">
        <f>ROUND(BB54, 2)</f>
        <v>0</v>
      </c>
      <c r="X31" s="299"/>
      <c r="Y31" s="299"/>
      <c r="Z31" s="299"/>
      <c r="AA31" s="299"/>
      <c r="AB31" s="299"/>
      <c r="AC31" s="299"/>
      <c r="AD31" s="299"/>
      <c r="AE31" s="299"/>
      <c r="AK31" s="298">
        <v>0</v>
      </c>
      <c r="AL31" s="299"/>
      <c r="AM31" s="299"/>
      <c r="AN31" s="299"/>
      <c r="AO31" s="299"/>
      <c r="AR31" s="36"/>
      <c r="BE31" s="288"/>
    </row>
    <row r="32" spans="2:71" s="2" customFormat="1" ht="14.45" hidden="1" customHeight="1">
      <c r="B32" s="36"/>
      <c r="F32" s="27" t="s">
        <v>50</v>
      </c>
      <c r="L32" s="300">
        <v>0.15</v>
      </c>
      <c r="M32" s="299"/>
      <c r="N32" s="299"/>
      <c r="O32" s="299"/>
      <c r="P32" s="299"/>
      <c r="W32" s="298">
        <f>ROUND(BC54, 2)</f>
        <v>0</v>
      </c>
      <c r="X32" s="299"/>
      <c r="Y32" s="299"/>
      <c r="Z32" s="299"/>
      <c r="AA32" s="299"/>
      <c r="AB32" s="299"/>
      <c r="AC32" s="299"/>
      <c r="AD32" s="299"/>
      <c r="AE32" s="299"/>
      <c r="AK32" s="298">
        <v>0</v>
      </c>
      <c r="AL32" s="299"/>
      <c r="AM32" s="299"/>
      <c r="AN32" s="299"/>
      <c r="AO32" s="299"/>
      <c r="AR32" s="36"/>
      <c r="BE32" s="288"/>
    </row>
    <row r="33" spans="2:44" s="2" customFormat="1" ht="14.45" hidden="1" customHeight="1">
      <c r="B33" s="36"/>
      <c r="F33" s="27" t="s">
        <v>51</v>
      </c>
      <c r="L33" s="300">
        <v>0</v>
      </c>
      <c r="M33" s="299"/>
      <c r="N33" s="299"/>
      <c r="O33" s="299"/>
      <c r="P33" s="299"/>
      <c r="W33" s="298">
        <f>ROUND(BD54, 2)</f>
        <v>0</v>
      </c>
      <c r="X33" s="299"/>
      <c r="Y33" s="299"/>
      <c r="Z33" s="299"/>
      <c r="AA33" s="299"/>
      <c r="AB33" s="299"/>
      <c r="AC33" s="299"/>
      <c r="AD33" s="299"/>
      <c r="AE33" s="299"/>
      <c r="AK33" s="298">
        <v>0</v>
      </c>
      <c r="AL33" s="299"/>
      <c r="AM33" s="299"/>
      <c r="AN33" s="299"/>
      <c r="AO33" s="299"/>
      <c r="AR33" s="36"/>
    </row>
    <row r="34" spans="2:44" s="1" customFormat="1" ht="6.95" customHeight="1">
      <c r="B34" s="32"/>
      <c r="AR34" s="32"/>
    </row>
    <row r="35" spans="2:44" s="1" customFormat="1" ht="25.9" customHeight="1">
      <c r="B35" s="32"/>
      <c r="C35" s="37"/>
      <c r="D35" s="38" t="s">
        <v>52</v>
      </c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40" t="s">
        <v>53</v>
      </c>
      <c r="U35" s="39"/>
      <c r="V35" s="39"/>
      <c r="W35" s="39"/>
      <c r="X35" s="304" t="s">
        <v>54</v>
      </c>
      <c r="Y35" s="302"/>
      <c r="Z35" s="302"/>
      <c r="AA35" s="302"/>
      <c r="AB35" s="302"/>
      <c r="AC35" s="39"/>
      <c r="AD35" s="39"/>
      <c r="AE35" s="39"/>
      <c r="AF35" s="39"/>
      <c r="AG35" s="39"/>
      <c r="AH35" s="39"/>
      <c r="AI35" s="39"/>
      <c r="AJ35" s="39"/>
      <c r="AK35" s="301">
        <f>SUM(AK26:AK33)</f>
        <v>0</v>
      </c>
      <c r="AL35" s="302"/>
      <c r="AM35" s="302"/>
      <c r="AN35" s="302"/>
      <c r="AO35" s="303"/>
      <c r="AP35" s="37"/>
      <c r="AQ35" s="37"/>
      <c r="AR35" s="32"/>
    </row>
    <row r="36" spans="2:44" s="1" customFormat="1" ht="6.95" customHeight="1">
      <c r="B36" s="32"/>
      <c r="AR36" s="32"/>
    </row>
    <row r="37" spans="2:44" s="1" customFormat="1" ht="6.95" customHeight="1">
      <c r="B37" s="41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32"/>
    </row>
    <row r="41" spans="2:44" s="1" customFormat="1" ht="6.95" customHeight="1">
      <c r="B41" s="43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4"/>
      <c r="AL41" s="44"/>
      <c r="AM41" s="44"/>
      <c r="AN41" s="44"/>
      <c r="AO41" s="44"/>
      <c r="AP41" s="44"/>
      <c r="AQ41" s="44"/>
      <c r="AR41" s="32"/>
    </row>
    <row r="42" spans="2:44" s="1" customFormat="1" ht="24.95" customHeight="1">
      <c r="B42" s="32"/>
      <c r="C42" s="21" t="s">
        <v>55</v>
      </c>
      <c r="AR42" s="32"/>
    </row>
    <row r="43" spans="2:44" s="1" customFormat="1" ht="6.95" customHeight="1">
      <c r="B43" s="32"/>
      <c r="AR43" s="32"/>
    </row>
    <row r="44" spans="2:44" s="3" customFormat="1" ht="12" customHeight="1">
      <c r="B44" s="45"/>
      <c r="C44" s="27" t="s">
        <v>13</v>
      </c>
      <c r="L44" s="3" t="str">
        <f>K5</f>
        <v>cer_ozz_c1</v>
      </c>
      <c r="AR44" s="45"/>
    </row>
    <row r="45" spans="2:44" s="4" customFormat="1" ht="36.950000000000003" customHeight="1">
      <c r="B45" s="46"/>
      <c r="C45" s="47" t="s">
        <v>16</v>
      </c>
      <c r="L45" s="268" t="str">
        <f>K6</f>
        <v>Červený příkop, úsek I,II – odstranění lokálních odtokových závad</v>
      </c>
      <c r="M45" s="269"/>
      <c r="N45" s="269"/>
      <c r="O45" s="269"/>
      <c r="P45" s="269"/>
      <c r="Q45" s="269"/>
      <c r="R45" s="269"/>
      <c r="S45" s="269"/>
      <c r="T45" s="269"/>
      <c r="U45" s="269"/>
      <c r="V45" s="269"/>
      <c r="W45" s="269"/>
      <c r="X45" s="269"/>
      <c r="Y45" s="269"/>
      <c r="Z45" s="269"/>
      <c r="AA45" s="269"/>
      <c r="AB45" s="269"/>
      <c r="AC45" s="269"/>
      <c r="AD45" s="269"/>
      <c r="AE45" s="269"/>
      <c r="AF45" s="269"/>
      <c r="AG45" s="269"/>
      <c r="AH45" s="269"/>
      <c r="AI45" s="269"/>
      <c r="AJ45" s="269"/>
      <c r="AK45" s="269"/>
      <c r="AL45" s="269"/>
      <c r="AM45" s="269"/>
      <c r="AN45" s="269"/>
      <c r="AO45" s="269"/>
      <c r="AR45" s="46"/>
    </row>
    <row r="46" spans="2:44" s="1" customFormat="1" ht="6.95" customHeight="1">
      <c r="B46" s="32"/>
      <c r="AR46" s="32"/>
    </row>
    <row r="47" spans="2:44" s="1" customFormat="1" ht="12" customHeight="1">
      <c r="B47" s="32"/>
      <c r="C47" s="27" t="s">
        <v>21</v>
      </c>
      <c r="L47" s="48" t="str">
        <f>IF(K8="","",K8)</f>
        <v>Ostrava, Mariánské hory</v>
      </c>
      <c r="AI47" s="27" t="s">
        <v>23</v>
      </c>
      <c r="AM47" s="270" t="str">
        <f>IF(AN8= "","",AN8)</f>
        <v>19. 12. 2023</v>
      </c>
      <c r="AN47" s="270"/>
      <c r="AR47" s="32"/>
    </row>
    <row r="48" spans="2:44" s="1" customFormat="1" ht="6.95" customHeight="1">
      <c r="B48" s="32"/>
      <c r="AR48" s="32"/>
    </row>
    <row r="49" spans="1:91" s="1" customFormat="1" ht="15.2" customHeight="1">
      <c r="B49" s="32"/>
      <c r="C49" s="27" t="s">
        <v>25</v>
      </c>
      <c r="L49" s="3" t="str">
        <f>IF(E11= "","",E11)</f>
        <v>Povodí Odry, státní podnik</v>
      </c>
      <c r="AI49" s="27" t="s">
        <v>33</v>
      </c>
      <c r="AM49" s="271" t="str">
        <f>IF(E17="","",E17)</f>
        <v>Ing. Pavel Golík</v>
      </c>
      <c r="AN49" s="272"/>
      <c r="AO49" s="272"/>
      <c r="AP49" s="272"/>
      <c r="AR49" s="32"/>
      <c r="AS49" s="273" t="s">
        <v>56</v>
      </c>
      <c r="AT49" s="274"/>
      <c r="AU49" s="50"/>
      <c r="AV49" s="50"/>
      <c r="AW49" s="50"/>
      <c r="AX49" s="50"/>
      <c r="AY49" s="50"/>
      <c r="AZ49" s="50"/>
      <c r="BA49" s="50"/>
      <c r="BB49" s="50"/>
      <c r="BC49" s="50"/>
      <c r="BD49" s="51"/>
    </row>
    <row r="50" spans="1:91" s="1" customFormat="1" ht="15.2" customHeight="1">
      <c r="B50" s="32"/>
      <c r="C50" s="27" t="s">
        <v>31</v>
      </c>
      <c r="L50" s="3" t="str">
        <f>IF(E14= "Vyplň údaj","",E14)</f>
        <v/>
      </c>
      <c r="AI50" s="27" t="s">
        <v>38</v>
      </c>
      <c r="AM50" s="271" t="str">
        <f>IF(E20="","",E20)</f>
        <v xml:space="preserve"> </v>
      </c>
      <c r="AN50" s="272"/>
      <c r="AO50" s="272"/>
      <c r="AP50" s="272"/>
      <c r="AR50" s="32"/>
      <c r="AS50" s="275"/>
      <c r="AT50" s="276"/>
      <c r="BD50" s="53"/>
    </row>
    <row r="51" spans="1:91" s="1" customFormat="1" ht="10.9" customHeight="1">
      <c r="B51" s="32"/>
      <c r="AR51" s="32"/>
      <c r="AS51" s="275"/>
      <c r="AT51" s="276"/>
      <c r="BD51" s="53"/>
    </row>
    <row r="52" spans="1:91" s="1" customFormat="1" ht="29.25" customHeight="1">
      <c r="B52" s="32"/>
      <c r="C52" s="277" t="s">
        <v>57</v>
      </c>
      <c r="D52" s="278"/>
      <c r="E52" s="278"/>
      <c r="F52" s="278"/>
      <c r="G52" s="278"/>
      <c r="H52" s="54"/>
      <c r="I52" s="280" t="s">
        <v>58</v>
      </c>
      <c r="J52" s="278"/>
      <c r="K52" s="278"/>
      <c r="L52" s="278"/>
      <c r="M52" s="278"/>
      <c r="N52" s="278"/>
      <c r="O52" s="278"/>
      <c r="P52" s="278"/>
      <c r="Q52" s="278"/>
      <c r="R52" s="278"/>
      <c r="S52" s="278"/>
      <c r="T52" s="278"/>
      <c r="U52" s="278"/>
      <c r="V52" s="278"/>
      <c r="W52" s="278"/>
      <c r="X52" s="278"/>
      <c r="Y52" s="278"/>
      <c r="Z52" s="278"/>
      <c r="AA52" s="278"/>
      <c r="AB52" s="278"/>
      <c r="AC52" s="278"/>
      <c r="AD52" s="278"/>
      <c r="AE52" s="278"/>
      <c r="AF52" s="278"/>
      <c r="AG52" s="279" t="s">
        <v>59</v>
      </c>
      <c r="AH52" s="278"/>
      <c r="AI52" s="278"/>
      <c r="AJ52" s="278"/>
      <c r="AK52" s="278"/>
      <c r="AL52" s="278"/>
      <c r="AM52" s="278"/>
      <c r="AN52" s="280" t="s">
        <v>60</v>
      </c>
      <c r="AO52" s="278"/>
      <c r="AP52" s="278"/>
      <c r="AQ52" s="55" t="s">
        <v>61</v>
      </c>
      <c r="AR52" s="32"/>
      <c r="AS52" s="56" t="s">
        <v>62</v>
      </c>
      <c r="AT52" s="57" t="s">
        <v>63</v>
      </c>
      <c r="AU52" s="57" t="s">
        <v>64</v>
      </c>
      <c r="AV52" s="57" t="s">
        <v>65</v>
      </c>
      <c r="AW52" s="57" t="s">
        <v>66</v>
      </c>
      <c r="AX52" s="57" t="s">
        <v>67</v>
      </c>
      <c r="AY52" s="57" t="s">
        <v>68</v>
      </c>
      <c r="AZ52" s="57" t="s">
        <v>69</v>
      </c>
      <c r="BA52" s="57" t="s">
        <v>70</v>
      </c>
      <c r="BB52" s="57" t="s">
        <v>71</v>
      </c>
      <c r="BC52" s="57" t="s">
        <v>72</v>
      </c>
      <c r="BD52" s="58" t="s">
        <v>73</v>
      </c>
    </row>
    <row r="53" spans="1:91" s="1" customFormat="1" ht="10.9" customHeight="1">
      <c r="B53" s="32"/>
      <c r="AR53" s="32"/>
      <c r="AS53" s="59"/>
      <c r="AT53" s="50"/>
      <c r="AU53" s="50"/>
      <c r="AV53" s="50"/>
      <c r="AW53" s="50"/>
      <c r="AX53" s="50"/>
      <c r="AY53" s="50"/>
      <c r="AZ53" s="50"/>
      <c r="BA53" s="50"/>
      <c r="BB53" s="50"/>
      <c r="BC53" s="50"/>
      <c r="BD53" s="51"/>
    </row>
    <row r="54" spans="1:91" s="5" customFormat="1" ht="32.450000000000003" customHeight="1">
      <c r="B54" s="60"/>
      <c r="C54" s="61" t="s">
        <v>74</v>
      </c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284">
        <f>ROUND(SUM(AG55:AG58),2)</f>
        <v>0</v>
      </c>
      <c r="AH54" s="284"/>
      <c r="AI54" s="284"/>
      <c r="AJ54" s="284"/>
      <c r="AK54" s="284"/>
      <c r="AL54" s="284"/>
      <c r="AM54" s="284"/>
      <c r="AN54" s="285">
        <f>SUM(AG54,AT54)</f>
        <v>0</v>
      </c>
      <c r="AO54" s="285"/>
      <c r="AP54" s="285"/>
      <c r="AQ54" s="64" t="s">
        <v>19</v>
      </c>
      <c r="AR54" s="60"/>
      <c r="AS54" s="65">
        <f>ROUND(SUM(AS55:AS58),2)</f>
        <v>0</v>
      </c>
      <c r="AT54" s="66">
        <f>ROUND(SUM(AV54:AW54),2)</f>
        <v>0</v>
      </c>
      <c r="AU54" s="67">
        <f>ROUND(SUM(AU55:AU58),5)</f>
        <v>0</v>
      </c>
      <c r="AV54" s="66">
        <f>ROUND(AZ54*L29,2)</f>
        <v>0</v>
      </c>
      <c r="AW54" s="66">
        <f>ROUND(BA54*L30,2)</f>
        <v>0</v>
      </c>
      <c r="AX54" s="66">
        <f>ROUND(BB54*L29,2)</f>
        <v>0</v>
      </c>
      <c r="AY54" s="66">
        <f>ROUND(BC54*L30,2)</f>
        <v>0</v>
      </c>
      <c r="AZ54" s="66">
        <f>ROUND(SUM(AZ55:AZ58),2)</f>
        <v>0</v>
      </c>
      <c r="BA54" s="66">
        <f>ROUND(SUM(BA55:BA58),2)</f>
        <v>0</v>
      </c>
      <c r="BB54" s="66">
        <f>ROUND(SUM(BB55:BB58),2)</f>
        <v>0</v>
      </c>
      <c r="BC54" s="66">
        <f>ROUND(SUM(BC55:BC58),2)</f>
        <v>0</v>
      </c>
      <c r="BD54" s="68">
        <f>ROUND(SUM(BD55:BD58),2)</f>
        <v>0</v>
      </c>
      <c r="BS54" s="69" t="s">
        <v>75</v>
      </c>
      <c r="BT54" s="69" t="s">
        <v>76</v>
      </c>
      <c r="BU54" s="70" t="s">
        <v>77</v>
      </c>
      <c r="BV54" s="69" t="s">
        <v>78</v>
      </c>
      <c r="BW54" s="69" t="s">
        <v>5</v>
      </c>
      <c r="BX54" s="69" t="s">
        <v>79</v>
      </c>
      <c r="CL54" s="69" t="s">
        <v>19</v>
      </c>
    </row>
    <row r="55" spans="1:91" s="6" customFormat="1" ht="16.5" customHeight="1">
      <c r="A55" s="71" t="s">
        <v>80</v>
      </c>
      <c r="B55" s="72"/>
      <c r="C55" s="73"/>
      <c r="D55" s="281" t="s">
        <v>81</v>
      </c>
      <c r="E55" s="281"/>
      <c r="F55" s="281"/>
      <c r="G55" s="281"/>
      <c r="H55" s="281"/>
      <c r="I55" s="74"/>
      <c r="J55" s="281" t="s">
        <v>82</v>
      </c>
      <c r="K55" s="281"/>
      <c r="L55" s="281"/>
      <c r="M55" s="281"/>
      <c r="N55" s="281"/>
      <c r="O55" s="281"/>
      <c r="P55" s="281"/>
      <c r="Q55" s="281"/>
      <c r="R55" s="281"/>
      <c r="S55" s="281"/>
      <c r="T55" s="281"/>
      <c r="U55" s="281"/>
      <c r="V55" s="281"/>
      <c r="W55" s="281"/>
      <c r="X55" s="281"/>
      <c r="Y55" s="281"/>
      <c r="Z55" s="281"/>
      <c r="AA55" s="281"/>
      <c r="AB55" s="281"/>
      <c r="AC55" s="281"/>
      <c r="AD55" s="281"/>
      <c r="AE55" s="281"/>
      <c r="AF55" s="281"/>
      <c r="AG55" s="282">
        <f>'č.1_01 - Kácení stromů'!J30</f>
        <v>0</v>
      </c>
      <c r="AH55" s="283"/>
      <c r="AI55" s="283"/>
      <c r="AJ55" s="283"/>
      <c r="AK55" s="283"/>
      <c r="AL55" s="283"/>
      <c r="AM55" s="283"/>
      <c r="AN55" s="282">
        <f>SUM(AG55,AT55)</f>
        <v>0</v>
      </c>
      <c r="AO55" s="283"/>
      <c r="AP55" s="283"/>
      <c r="AQ55" s="75" t="s">
        <v>83</v>
      </c>
      <c r="AR55" s="72"/>
      <c r="AS55" s="76">
        <v>0</v>
      </c>
      <c r="AT55" s="77">
        <f>ROUND(SUM(AV55:AW55),2)</f>
        <v>0</v>
      </c>
      <c r="AU55" s="78">
        <f>'č.1_01 - Kácení stromů'!P82</f>
        <v>0</v>
      </c>
      <c r="AV55" s="77">
        <f>'č.1_01 - Kácení stromů'!J33</f>
        <v>0</v>
      </c>
      <c r="AW55" s="77">
        <f>'č.1_01 - Kácení stromů'!J34</f>
        <v>0</v>
      </c>
      <c r="AX55" s="77">
        <f>'č.1_01 - Kácení stromů'!J35</f>
        <v>0</v>
      </c>
      <c r="AY55" s="77">
        <f>'č.1_01 - Kácení stromů'!J36</f>
        <v>0</v>
      </c>
      <c r="AZ55" s="77">
        <f>'č.1_01 - Kácení stromů'!F33</f>
        <v>0</v>
      </c>
      <c r="BA55" s="77">
        <f>'č.1_01 - Kácení stromů'!F34</f>
        <v>0</v>
      </c>
      <c r="BB55" s="77">
        <f>'č.1_01 - Kácení stromů'!F35</f>
        <v>0</v>
      </c>
      <c r="BC55" s="77">
        <f>'č.1_01 - Kácení stromů'!F36</f>
        <v>0</v>
      </c>
      <c r="BD55" s="79">
        <f>'č.1_01 - Kácení stromů'!F37</f>
        <v>0</v>
      </c>
      <c r="BT55" s="80" t="s">
        <v>84</v>
      </c>
      <c r="BV55" s="80" t="s">
        <v>78</v>
      </c>
      <c r="BW55" s="80" t="s">
        <v>85</v>
      </c>
      <c r="BX55" s="80" t="s">
        <v>5</v>
      </c>
      <c r="CL55" s="80" t="s">
        <v>19</v>
      </c>
      <c r="CM55" s="80" t="s">
        <v>86</v>
      </c>
    </row>
    <row r="56" spans="1:91" s="6" customFormat="1" ht="16.5" customHeight="1">
      <c r="A56" s="71" t="s">
        <v>80</v>
      </c>
      <c r="B56" s="72"/>
      <c r="C56" s="73"/>
      <c r="D56" s="281" t="s">
        <v>87</v>
      </c>
      <c r="E56" s="281"/>
      <c r="F56" s="281"/>
      <c r="G56" s="281"/>
      <c r="H56" s="281"/>
      <c r="I56" s="74"/>
      <c r="J56" s="281" t="s">
        <v>88</v>
      </c>
      <c r="K56" s="281"/>
      <c r="L56" s="281"/>
      <c r="M56" s="281"/>
      <c r="N56" s="281"/>
      <c r="O56" s="281"/>
      <c r="P56" s="281"/>
      <c r="Q56" s="281"/>
      <c r="R56" s="281"/>
      <c r="S56" s="281"/>
      <c r="T56" s="281"/>
      <c r="U56" s="281"/>
      <c r="V56" s="281"/>
      <c r="W56" s="281"/>
      <c r="X56" s="281"/>
      <c r="Y56" s="281"/>
      <c r="Z56" s="281"/>
      <c r="AA56" s="281"/>
      <c r="AB56" s="281"/>
      <c r="AC56" s="281"/>
      <c r="AD56" s="281"/>
      <c r="AE56" s="281"/>
      <c r="AF56" s="281"/>
      <c r="AG56" s="282">
        <f>'č.1_02 - Odtěžení nánosů'!J30</f>
        <v>0</v>
      </c>
      <c r="AH56" s="283"/>
      <c r="AI56" s="283"/>
      <c r="AJ56" s="283"/>
      <c r="AK56" s="283"/>
      <c r="AL56" s="283"/>
      <c r="AM56" s="283"/>
      <c r="AN56" s="282">
        <f>SUM(AG56,AT56)</f>
        <v>0</v>
      </c>
      <c r="AO56" s="283"/>
      <c r="AP56" s="283"/>
      <c r="AQ56" s="75" t="s">
        <v>83</v>
      </c>
      <c r="AR56" s="72"/>
      <c r="AS56" s="76">
        <v>0</v>
      </c>
      <c r="AT56" s="77">
        <f>ROUND(SUM(AV56:AW56),2)</f>
        <v>0</v>
      </c>
      <c r="AU56" s="78">
        <f>'č.1_02 - Odtěžení nánosů'!P84</f>
        <v>0</v>
      </c>
      <c r="AV56" s="77">
        <f>'č.1_02 - Odtěžení nánosů'!J33</f>
        <v>0</v>
      </c>
      <c r="AW56" s="77">
        <f>'č.1_02 - Odtěžení nánosů'!J34</f>
        <v>0</v>
      </c>
      <c r="AX56" s="77">
        <f>'č.1_02 - Odtěžení nánosů'!J35</f>
        <v>0</v>
      </c>
      <c r="AY56" s="77">
        <f>'č.1_02 - Odtěžení nánosů'!J36</f>
        <v>0</v>
      </c>
      <c r="AZ56" s="77">
        <f>'č.1_02 - Odtěžení nánosů'!F33</f>
        <v>0</v>
      </c>
      <c r="BA56" s="77">
        <f>'č.1_02 - Odtěžení nánosů'!F34</f>
        <v>0</v>
      </c>
      <c r="BB56" s="77">
        <f>'č.1_02 - Odtěžení nánosů'!F35</f>
        <v>0</v>
      </c>
      <c r="BC56" s="77">
        <f>'č.1_02 - Odtěžení nánosů'!F36</f>
        <v>0</v>
      </c>
      <c r="BD56" s="79">
        <f>'č.1_02 - Odtěžení nánosů'!F37</f>
        <v>0</v>
      </c>
      <c r="BT56" s="80" t="s">
        <v>84</v>
      </c>
      <c r="BV56" s="80" t="s">
        <v>78</v>
      </c>
      <c r="BW56" s="80" t="s">
        <v>89</v>
      </c>
      <c r="BX56" s="80" t="s">
        <v>5</v>
      </c>
      <c r="CL56" s="80" t="s">
        <v>19</v>
      </c>
      <c r="CM56" s="80" t="s">
        <v>86</v>
      </c>
    </row>
    <row r="57" spans="1:91" s="6" customFormat="1" ht="16.5" customHeight="1">
      <c r="A57" s="71" t="s">
        <v>80</v>
      </c>
      <c r="B57" s="72"/>
      <c r="C57" s="73"/>
      <c r="D57" s="281" t="s">
        <v>90</v>
      </c>
      <c r="E57" s="281"/>
      <c r="F57" s="281"/>
      <c r="G57" s="281"/>
      <c r="H57" s="281"/>
      <c r="I57" s="74"/>
      <c r="J57" s="281" t="s">
        <v>91</v>
      </c>
      <c r="K57" s="281"/>
      <c r="L57" s="281"/>
      <c r="M57" s="281"/>
      <c r="N57" s="281"/>
      <c r="O57" s="281"/>
      <c r="P57" s="281"/>
      <c r="Q57" s="281"/>
      <c r="R57" s="281"/>
      <c r="S57" s="281"/>
      <c r="T57" s="281"/>
      <c r="U57" s="281"/>
      <c r="V57" s="281"/>
      <c r="W57" s="281"/>
      <c r="X57" s="281"/>
      <c r="Y57" s="281"/>
      <c r="Z57" s="281"/>
      <c r="AA57" s="281"/>
      <c r="AB57" s="281"/>
      <c r="AC57" s="281"/>
      <c r="AD57" s="281"/>
      <c r="AE57" s="281"/>
      <c r="AF57" s="281"/>
      <c r="AG57" s="282">
        <f>'č.1_03 - Propustek DN1000'!J30</f>
        <v>0</v>
      </c>
      <c r="AH57" s="283"/>
      <c r="AI57" s="283"/>
      <c r="AJ57" s="283"/>
      <c r="AK57" s="283"/>
      <c r="AL57" s="283"/>
      <c r="AM57" s="283"/>
      <c r="AN57" s="282">
        <f>SUM(AG57,AT57)</f>
        <v>0</v>
      </c>
      <c r="AO57" s="283"/>
      <c r="AP57" s="283"/>
      <c r="AQ57" s="75" t="s">
        <v>83</v>
      </c>
      <c r="AR57" s="72"/>
      <c r="AS57" s="76">
        <v>0</v>
      </c>
      <c r="AT57" s="77">
        <f>ROUND(SUM(AV57:AW57),2)</f>
        <v>0</v>
      </c>
      <c r="AU57" s="78">
        <f>'č.1_03 - Propustek DN1000'!P85</f>
        <v>0</v>
      </c>
      <c r="AV57" s="77">
        <f>'č.1_03 - Propustek DN1000'!J33</f>
        <v>0</v>
      </c>
      <c r="AW57" s="77">
        <f>'č.1_03 - Propustek DN1000'!J34</f>
        <v>0</v>
      </c>
      <c r="AX57" s="77">
        <f>'č.1_03 - Propustek DN1000'!J35</f>
        <v>0</v>
      </c>
      <c r="AY57" s="77">
        <f>'č.1_03 - Propustek DN1000'!J36</f>
        <v>0</v>
      </c>
      <c r="AZ57" s="77">
        <f>'č.1_03 - Propustek DN1000'!F33</f>
        <v>0</v>
      </c>
      <c r="BA57" s="77">
        <f>'č.1_03 - Propustek DN1000'!F34</f>
        <v>0</v>
      </c>
      <c r="BB57" s="77">
        <f>'č.1_03 - Propustek DN1000'!F35</f>
        <v>0</v>
      </c>
      <c r="BC57" s="77">
        <f>'č.1_03 - Propustek DN1000'!F36</f>
        <v>0</v>
      </c>
      <c r="BD57" s="79">
        <f>'č.1_03 - Propustek DN1000'!F37</f>
        <v>0</v>
      </c>
      <c r="BT57" s="80" t="s">
        <v>84</v>
      </c>
      <c r="BV57" s="80" t="s">
        <v>78</v>
      </c>
      <c r="BW57" s="80" t="s">
        <v>92</v>
      </c>
      <c r="BX57" s="80" t="s">
        <v>5</v>
      </c>
      <c r="CL57" s="80" t="s">
        <v>19</v>
      </c>
      <c r="CM57" s="80" t="s">
        <v>86</v>
      </c>
    </row>
    <row r="58" spans="1:91" s="6" customFormat="1" ht="16.5" customHeight="1">
      <c r="A58" s="71" t="s">
        <v>80</v>
      </c>
      <c r="B58" s="72"/>
      <c r="C58" s="73"/>
      <c r="D58" s="281" t="s">
        <v>93</v>
      </c>
      <c r="E58" s="281"/>
      <c r="F58" s="281"/>
      <c r="G58" s="281"/>
      <c r="H58" s="281"/>
      <c r="I58" s="74"/>
      <c r="J58" s="281" t="s">
        <v>94</v>
      </c>
      <c r="K58" s="281"/>
      <c r="L58" s="281"/>
      <c r="M58" s="281"/>
      <c r="N58" s="281"/>
      <c r="O58" s="281"/>
      <c r="P58" s="281"/>
      <c r="Q58" s="281"/>
      <c r="R58" s="281"/>
      <c r="S58" s="281"/>
      <c r="T58" s="281"/>
      <c r="U58" s="281"/>
      <c r="V58" s="281"/>
      <c r="W58" s="281"/>
      <c r="X58" s="281"/>
      <c r="Y58" s="281"/>
      <c r="Z58" s="281"/>
      <c r="AA58" s="281"/>
      <c r="AB58" s="281"/>
      <c r="AC58" s="281"/>
      <c r="AD58" s="281"/>
      <c r="AE58" s="281"/>
      <c r="AF58" s="281"/>
      <c r="AG58" s="282">
        <f>'VON - Vedlejší a ostatní ...'!J30</f>
        <v>0</v>
      </c>
      <c r="AH58" s="283"/>
      <c r="AI58" s="283"/>
      <c r="AJ58" s="283"/>
      <c r="AK58" s="283"/>
      <c r="AL58" s="283"/>
      <c r="AM58" s="283"/>
      <c r="AN58" s="282">
        <f>SUM(AG58,AT58)</f>
        <v>0</v>
      </c>
      <c r="AO58" s="283"/>
      <c r="AP58" s="283"/>
      <c r="AQ58" s="75" t="s">
        <v>83</v>
      </c>
      <c r="AR58" s="72"/>
      <c r="AS58" s="81">
        <v>0</v>
      </c>
      <c r="AT58" s="82">
        <f>ROUND(SUM(AV58:AW58),2)</f>
        <v>0</v>
      </c>
      <c r="AU58" s="83">
        <f>'VON - Vedlejší a ostatní ...'!P80</f>
        <v>0</v>
      </c>
      <c r="AV58" s="82">
        <f>'VON - Vedlejší a ostatní ...'!J33</f>
        <v>0</v>
      </c>
      <c r="AW58" s="82">
        <f>'VON - Vedlejší a ostatní ...'!J34</f>
        <v>0</v>
      </c>
      <c r="AX58" s="82">
        <f>'VON - Vedlejší a ostatní ...'!J35</f>
        <v>0</v>
      </c>
      <c r="AY58" s="82">
        <f>'VON - Vedlejší a ostatní ...'!J36</f>
        <v>0</v>
      </c>
      <c r="AZ58" s="82">
        <f>'VON - Vedlejší a ostatní ...'!F33</f>
        <v>0</v>
      </c>
      <c r="BA58" s="82">
        <f>'VON - Vedlejší a ostatní ...'!F34</f>
        <v>0</v>
      </c>
      <c r="BB58" s="82">
        <f>'VON - Vedlejší a ostatní ...'!F35</f>
        <v>0</v>
      </c>
      <c r="BC58" s="82">
        <f>'VON - Vedlejší a ostatní ...'!F36</f>
        <v>0</v>
      </c>
      <c r="BD58" s="84">
        <f>'VON - Vedlejší a ostatní ...'!F37</f>
        <v>0</v>
      </c>
      <c r="BT58" s="80" t="s">
        <v>84</v>
      </c>
      <c r="BV58" s="80" t="s">
        <v>78</v>
      </c>
      <c r="BW58" s="80" t="s">
        <v>95</v>
      </c>
      <c r="BX58" s="80" t="s">
        <v>5</v>
      </c>
      <c r="CL58" s="80" t="s">
        <v>19</v>
      </c>
      <c r="CM58" s="80" t="s">
        <v>86</v>
      </c>
    </row>
    <row r="59" spans="1:91" s="1" customFormat="1" ht="30" customHeight="1">
      <c r="B59" s="32"/>
      <c r="AR59" s="32"/>
    </row>
    <row r="60" spans="1:91" s="1" customFormat="1" ht="6.95" customHeight="1"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32"/>
    </row>
  </sheetData>
  <sheetProtection algorithmName="SHA-512" hashValue="eFeN3+qYU8Yg6G0uhIkVUZ2ZXR/iOgH9awvJyppOEkeC559eFQYQb6tlyEyZgxzra4ukUIHYbBl+bQkOy3F/WQ==" saltValue="zVzBEIeTdk/2oIxTQNRRzLdRlAXT53KG/OSQupUGjlZiQ2lvvbPCSQ5RXCphLNx9ISSaY/CDHjHbFNwUNTBPqQ==" spinCount="100000" sheet="1" objects="1" scenarios="1" formatColumns="0" formatRows="0"/>
  <mergeCells count="54"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AN58:AP58"/>
    <mergeCell ref="AG58:AM58"/>
    <mergeCell ref="D58:H58"/>
    <mergeCell ref="J58:AF58"/>
    <mergeCell ref="AG54:AM54"/>
    <mergeCell ref="AN54:AP54"/>
    <mergeCell ref="J56:AF56"/>
    <mergeCell ref="D56:H56"/>
    <mergeCell ref="AG56:AM56"/>
    <mergeCell ref="AN56:AP56"/>
    <mergeCell ref="AN57:AP57"/>
    <mergeCell ref="D57:H57"/>
    <mergeCell ref="J57:AF57"/>
    <mergeCell ref="AG57:AM57"/>
    <mergeCell ref="C52:G52"/>
    <mergeCell ref="AG52:AM52"/>
    <mergeCell ref="I52:AF52"/>
    <mergeCell ref="AN52:AP52"/>
    <mergeCell ref="D55:H55"/>
    <mergeCell ref="AG55:AM55"/>
    <mergeCell ref="J55:AF55"/>
    <mergeCell ref="AN55:AP55"/>
    <mergeCell ref="L45:AO45"/>
    <mergeCell ref="AM47:AN47"/>
    <mergeCell ref="AM49:AP49"/>
    <mergeCell ref="AS49:AT51"/>
    <mergeCell ref="AM50:AP50"/>
  </mergeCells>
  <hyperlinks>
    <hyperlink ref="A55" location="'č.1_01 - Kácení stromů'!C2" display="/" xr:uid="{00000000-0004-0000-0000-000000000000}"/>
    <hyperlink ref="A56" location="'č.1_02 - Odtěžení nánosů'!C2" display="/" xr:uid="{00000000-0004-0000-0000-000001000000}"/>
    <hyperlink ref="A57" location="'č.1_03 - Propustek DN1000'!C2" display="/" xr:uid="{00000000-0004-0000-0000-000002000000}"/>
    <hyperlink ref="A58" location="'VON - Vedlejší a ostatní ...'!C2" display="/" xr:uid="{00000000-0004-0000-0000-000003000000}"/>
  </hyperlinks>
  <pageMargins left="0.39374999999999999" right="0.39374999999999999" top="0.39374999999999999" bottom="0.39374999999999999" header="0" footer="0"/>
  <pageSetup paperSize="9" scale="99" fitToHeight="100" orientation="landscape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116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>
      <c r="L2" s="290"/>
      <c r="M2" s="290"/>
      <c r="N2" s="290"/>
      <c r="O2" s="290"/>
      <c r="P2" s="290"/>
      <c r="Q2" s="290"/>
      <c r="R2" s="290"/>
      <c r="S2" s="290"/>
      <c r="T2" s="290"/>
      <c r="U2" s="290"/>
      <c r="V2" s="290"/>
      <c r="AT2" s="17" t="s">
        <v>85</v>
      </c>
      <c r="AZ2" s="85" t="s">
        <v>96</v>
      </c>
      <c r="BA2" s="85" t="s">
        <v>97</v>
      </c>
      <c r="BB2" s="85" t="s">
        <v>98</v>
      </c>
      <c r="BC2" s="85" t="s">
        <v>99</v>
      </c>
      <c r="BD2" s="85" t="s">
        <v>86</v>
      </c>
    </row>
    <row r="3" spans="2:5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86</v>
      </c>
      <c r="AZ3" s="85" t="s">
        <v>100</v>
      </c>
      <c r="BA3" s="85" t="s">
        <v>101</v>
      </c>
      <c r="BB3" s="85" t="s">
        <v>102</v>
      </c>
      <c r="BC3" s="85" t="s">
        <v>103</v>
      </c>
      <c r="BD3" s="85" t="s">
        <v>86</v>
      </c>
    </row>
    <row r="4" spans="2:56" ht="24.95" customHeight="1">
      <c r="B4" s="20"/>
      <c r="D4" s="21" t="s">
        <v>104</v>
      </c>
      <c r="L4" s="20"/>
      <c r="M4" s="86" t="s">
        <v>10</v>
      </c>
      <c r="AT4" s="17" t="s">
        <v>4</v>
      </c>
    </row>
    <row r="5" spans="2:56" ht="6.95" customHeight="1">
      <c r="B5" s="20"/>
      <c r="L5" s="20"/>
    </row>
    <row r="6" spans="2:56" ht="12" customHeight="1">
      <c r="B6" s="20"/>
      <c r="D6" s="27" t="s">
        <v>16</v>
      </c>
      <c r="L6" s="20"/>
    </row>
    <row r="7" spans="2:56" ht="16.5" customHeight="1">
      <c r="B7" s="20"/>
      <c r="E7" s="305" t="str">
        <f>'Rekapitulace stavby'!K6</f>
        <v>Červený příkop, úsek I,II – odstranění lokálních odtokových závad</v>
      </c>
      <c r="F7" s="306"/>
      <c r="G7" s="306"/>
      <c r="H7" s="306"/>
      <c r="L7" s="20"/>
    </row>
    <row r="8" spans="2:56" s="1" customFormat="1" ht="12" customHeight="1">
      <c r="B8" s="32"/>
      <c r="D8" s="27" t="s">
        <v>105</v>
      </c>
      <c r="L8" s="32"/>
    </row>
    <row r="9" spans="2:56" s="1" customFormat="1" ht="16.5" customHeight="1">
      <c r="B9" s="32"/>
      <c r="E9" s="268" t="s">
        <v>106</v>
      </c>
      <c r="F9" s="307"/>
      <c r="G9" s="307"/>
      <c r="H9" s="307"/>
      <c r="L9" s="32"/>
    </row>
    <row r="10" spans="2:56" s="1" customFormat="1" ht="11.25">
      <c r="B10" s="32"/>
      <c r="L10" s="32"/>
    </row>
    <row r="11" spans="2:56" s="1" customFormat="1" ht="12" customHeight="1">
      <c r="B11" s="32"/>
      <c r="D11" s="27" t="s">
        <v>18</v>
      </c>
      <c r="F11" s="25" t="s">
        <v>19</v>
      </c>
      <c r="I11" s="27" t="s">
        <v>20</v>
      </c>
      <c r="J11" s="25" t="s">
        <v>19</v>
      </c>
      <c r="L11" s="32"/>
    </row>
    <row r="12" spans="2:56" s="1" customFormat="1" ht="12" customHeight="1">
      <c r="B12" s="32"/>
      <c r="D12" s="27" t="s">
        <v>21</v>
      </c>
      <c r="F12" s="25" t="s">
        <v>22</v>
      </c>
      <c r="I12" s="27" t="s">
        <v>23</v>
      </c>
      <c r="J12" s="49" t="str">
        <f>'Rekapitulace stavby'!AN8</f>
        <v>19. 12. 2023</v>
      </c>
      <c r="L12" s="32"/>
    </row>
    <row r="13" spans="2:56" s="1" customFormat="1" ht="10.9" customHeight="1">
      <c r="B13" s="32"/>
      <c r="L13" s="32"/>
    </row>
    <row r="14" spans="2:56" s="1" customFormat="1" ht="12" customHeight="1">
      <c r="B14" s="32"/>
      <c r="D14" s="27" t="s">
        <v>25</v>
      </c>
      <c r="I14" s="27" t="s">
        <v>26</v>
      </c>
      <c r="J14" s="25" t="s">
        <v>27</v>
      </c>
      <c r="L14" s="32"/>
    </row>
    <row r="15" spans="2:56" s="1" customFormat="1" ht="18" customHeight="1">
      <c r="B15" s="32"/>
      <c r="E15" s="25" t="s">
        <v>28</v>
      </c>
      <c r="I15" s="27" t="s">
        <v>29</v>
      </c>
      <c r="J15" s="25" t="s">
        <v>30</v>
      </c>
      <c r="L15" s="32"/>
    </row>
    <row r="16" spans="2:56" s="1" customFormat="1" ht="6.95" customHeight="1">
      <c r="B16" s="32"/>
      <c r="L16" s="32"/>
    </row>
    <row r="17" spans="2:12" s="1" customFormat="1" ht="12" customHeight="1">
      <c r="B17" s="32"/>
      <c r="D17" s="27" t="s">
        <v>31</v>
      </c>
      <c r="I17" s="27" t="s">
        <v>26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308" t="str">
        <f>'Rekapitulace stavby'!E14</f>
        <v>Vyplň údaj</v>
      </c>
      <c r="F18" s="289"/>
      <c r="G18" s="289"/>
      <c r="H18" s="289"/>
      <c r="I18" s="27" t="s">
        <v>29</v>
      </c>
      <c r="J18" s="28" t="str">
        <f>'Rekapitulace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33</v>
      </c>
      <c r="I20" s="27" t="s">
        <v>26</v>
      </c>
      <c r="J20" s="25" t="s">
        <v>34</v>
      </c>
      <c r="L20" s="32"/>
    </row>
    <row r="21" spans="2:12" s="1" customFormat="1" ht="18" customHeight="1">
      <c r="B21" s="32"/>
      <c r="E21" s="25" t="s">
        <v>35</v>
      </c>
      <c r="I21" s="27" t="s">
        <v>29</v>
      </c>
      <c r="J21" s="25" t="s">
        <v>36</v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38</v>
      </c>
      <c r="I23" s="27" t="s">
        <v>26</v>
      </c>
      <c r="J23" s="25" t="str">
        <f>IF('Rekapitulace stavby'!AN19="","",'Rekapitulace stavby'!AN19)</f>
        <v/>
      </c>
      <c r="L23" s="32"/>
    </row>
    <row r="24" spans="2:12" s="1" customFormat="1" ht="18" customHeight="1">
      <c r="B24" s="32"/>
      <c r="E24" s="25" t="str">
        <f>IF('Rekapitulace stavby'!E20="","",'Rekapitulace stavby'!E20)</f>
        <v xml:space="preserve"> </v>
      </c>
      <c r="I24" s="27" t="s">
        <v>29</v>
      </c>
      <c r="J24" s="25" t="str">
        <f>IF('Rekapitulace stavby'!AN20="","",'Rekapitulace stavby'!AN20)</f>
        <v/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40</v>
      </c>
      <c r="L26" s="32"/>
    </row>
    <row r="27" spans="2:12" s="7" customFormat="1" ht="16.5" customHeight="1">
      <c r="B27" s="87"/>
      <c r="E27" s="294" t="s">
        <v>19</v>
      </c>
      <c r="F27" s="294"/>
      <c r="G27" s="294"/>
      <c r="H27" s="294"/>
      <c r="L27" s="87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0"/>
      <c r="E29" s="50"/>
      <c r="F29" s="50"/>
      <c r="G29" s="50"/>
      <c r="H29" s="50"/>
      <c r="I29" s="50"/>
      <c r="J29" s="50"/>
      <c r="K29" s="50"/>
      <c r="L29" s="32"/>
    </row>
    <row r="30" spans="2:12" s="1" customFormat="1" ht="25.35" customHeight="1">
      <c r="B30" s="32"/>
      <c r="D30" s="88" t="s">
        <v>42</v>
      </c>
      <c r="J30" s="63">
        <f>ROUND(J82, 2)</f>
        <v>0</v>
      </c>
      <c r="L30" s="32"/>
    </row>
    <row r="31" spans="2:12" s="1" customFormat="1" ht="6.95" customHeight="1">
      <c r="B31" s="32"/>
      <c r="D31" s="50"/>
      <c r="E31" s="50"/>
      <c r="F31" s="50"/>
      <c r="G31" s="50"/>
      <c r="H31" s="50"/>
      <c r="I31" s="50"/>
      <c r="J31" s="50"/>
      <c r="K31" s="50"/>
      <c r="L31" s="32"/>
    </row>
    <row r="32" spans="2:12" s="1" customFormat="1" ht="14.45" customHeight="1">
      <c r="B32" s="32"/>
      <c r="F32" s="35" t="s">
        <v>44</v>
      </c>
      <c r="I32" s="35" t="s">
        <v>43</v>
      </c>
      <c r="J32" s="35" t="s">
        <v>45</v>
      </c>
      <c r="L32" s="32"/>
    </row>
    <row r="33" spans="2:12" s="1" customFormat="1" ht="14.45" customHeight="1">
      <c r="B33" s="32"/>
      <c r="D33" s="52" t="s">
        <v>46</v>
      </c>
      <c r="E33" s="27" t="s">
        <v>47</v>
      </c>
      <c r="F33" s="89">
        <f>ROUND((SUM(BE82:BE115)),  2)</f>
        <v>0</v>
      </c>
      <c r="I33" s="90">
        <v>0.21</v>
      </c>
      <c r="J33" s="89">
        <f>ROUND(((SUM(BE82:BE115))*I33),  2)</f>
        <v>0</v>
      </c>
      <c r="L33" s="32"/>
    </row>
    <row r="34" spans="2:12" s="1" customFormat="1" ht="14.45" customHeight="1">
      <c r="B34" s="32"/>
      <c r="E34" s="27" t="s">
        <v>48</v>
      </c>
      <c r="F34" s="89">
        <f>ROUND((SUM(BF82:BF115)),  2)</f>
        <v>0</v>
      </c>
      <c r="I34" s="90">
        <v>0.15</v>
      </c>
      <c r="J34" s="89">
        <f>ROUND(((SUM(BF82:BF115))*I34),  2)</f>
        <v>0</v>
      </c>
      <c r="L34" s="32"/>
    </row>
    <row r="35" spans="2:12" s="1" customFormat="1" ht="14.45" hidden="1" customHeight="1">
      <c r="B35" s="32"/>
      <c r="E35" s="27" t="s">
        <v>49</v>
      </c>
      <c r="F35" s="89">
        <f>ROUND((SUM(BG82:BG115)),  2)</f>
        <v>0</v>
      </c>
      <c r="I35" s="90">
        <v>0.21</v>
      </c>
      <c r="J35" s="89">
        <f>0</f>
        <v>0</v>
      </c>
      <c r="L35" s="32"/>
    </row>
    <row r="36" spans="2:12" s="1" customFormat="1" ht="14.45" hidden="1" customHeight="1">
      <c r="B36" s="32"/>
      <c r="E36" s="27" t="s">
        <v>50</v>
      </c>
      <c r="F36" s="89">
        <f>ROUND((SUM(BH82:BH115)),  2)</f>
        <v>0</v>
      </c>
      <c r="I36" s="90">
        <v>0.15</v>
      </c>
      <c r="J36" s="89">
        <f>0</f>
        <v>0</v>
      </c>
      <c r="L36" s="32"/>
    </row>
    <row r="37" spans="2:12" s="1" customFormat="1" ht="14.45" hidden="1" customHeight="1">
      <c r="B37" s="32"/>
      <c r="E37" s="27" t="s">
        <v>51</v>
      </c>
      <c r="F37" s="89">
        <f>ROUND((SUM(BI82:BI115)),  2)</f>
        <v>0</v>
      </c>
      <c r="I37" s="90">
        <v>0</v>
      </c>
      <c r="J37" s="89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1"/>
      <c r="D39" s="92" t="s">
        <v>52</v>
      </c>
      <c r="E39" s="54"/>
      <c r="F39" s="54"/>
      <c r="G39" s="93" t="s">
        <v>53</v>
      </c>
      <c r="H39" s="94" t="s">
        <v>54</v>
      </c>
      <c r="I39" s="54"/>
      <c r="J39" s="95">
        <f>SUM(J30:J37)</f>
        <v>0</v>
      </c>
      <c r="K39" s="96"/>
      <c r="L39" s="32"/>
    </row>
    <row r="40" spans="2:12" s="1" customFormat="1" ht="14.45" customHeight="1">
      <c r="B40" s="41"/>
      <c r="C40" s="42"/>
      <c r="D40" s="42"/>
      <c r="E40" s="42"/>
      <c r="F40" s="42"/>
      <c r="G40" s="42"/>
      <c r="H40" s="42"/>
      <c r="I40" s="42"/>
      <c r="J40" s="42"/>
      <c r="K40" s="42"/>
      <c r="L40" s="32"/>
    </row>
    <row r="44" spans="2:12" s="1" customFormat="1" ht="6.95" customHeight="1">
      <c r="B44" s="43"/>
      <c r="C44" s="44"/>
      <c r="D44" s="44"/>
      <c r="E44" s="44"/>
      <c r="F44" s="44"/>
      <c r="G44" s="44"/>
      <c r="H44" s="44"/>
      <c r="I44" s="44"/>
      <c r="J44" s="44"/>
      <c r="K44" s="44"/>
      <c r="L44" s="32"/>
    </row>
    <row r="45" spans="2:12" s="1" customFormat="1" ht="24.95" customHeight="1">
      <c r="B45" s="32"/>
      <c r="C45" s="21" t="s">
        <v>107</v>
      </c>
      <c r="L45" s="32"/>
    </row>
    <row r="46" spans="2:12" s="1" customFormat="1" ht="6.95" customHeight="1">
      <c r="B46" s="32"/>
      <c r="L46" s="32"/>
    </row>
    <row r="47" spans="2:12" s="1" customFormat="1" ht="12" customHeight="1">
      <c r="B47" s="32"/>
      <c r="C47" s="27" t="s">
        <v>16</v>
      </c>
      <c r="L47" s="32"/>
    </row>
    <row r="48" spans="2:12" s="1" customFormat="1" ht="16.5" customHeight="1">
      <c r="B48" s="32"/>
      <c r="E48" s="305" t="str">
        <f>E7</f>
        <v>Červený příkop, úsek I,II – odstranění lokálních odtokových závad</v>
      </c>
      <c r="F48" s="306"/>
      <c r="G48" s="306"/>
      <c r="H48" s="306"/>
      <c r="L48" s="32"/>
    </row>
    <row r="49" spans="2:47" s="1" customFormat="1" ht="12" customHeight="1">
      <c r="B49" s="32"/>
      <c r="C49" s="27" t="s">
        <v>105</v>
      </c>
      <c r="L49" s="32"/>
    </row>
    <row r="50" spans="2:47" s="1" customFormat="1" ht="16.5" customHeight="1">
      <c r="B50" s="32"/>
      <c r="E50" s="268" t="str">
        <f>E9</f>
        <v>č.1_01 - Kácení stromů</v>
      </c>
      <c r="F50" s="307"/>
      <c r="G50" s="307"/>
      <c r="H50" s="307"/>
      <c r="L50" s="32"/>
    </row>
    <row r="51" spans="2:47" s="1" customFormat="1" ht="6.95" customHeight="1">
      <c r="B51" s="32"/>
      <c r="L51" s="32"/>
    </row>
    <row r="52" spans="2:47" s="1" customFormat="1" ht="12" customHeight="1">
      <c r="B52" s="32"/>
      <c r="C52" s="27" t="s">
        <v>21</v>
      </c>
      <c r="F52" s="25" t="str">
        <f>F12</f>
        <v>Ostrava, Mariánské hory</v>
      </c>
      <c r="I52" s="27" t="s">
        <v>23</v>
      </c>
      <c r="J52" s="49" t="str">
        <f>IF(J12="","",J12)</f>
        <v>19. 12. 2023</v>
      </c>
      <c r="L52" s="32"/>
    </row>
    <row r="53" spans="2:47" s="1" customFormat="1" ht="6.95" customHeight="1">
      <c r="B53" s="32"/>
      <c r="L53" s="32"/>
    </row>
    <row r="54" spans="2:47" s="1" customFormat="1" ht="15.2" customHeight="1">
      <c r="B54" s="32"/>
      <c r="C54" s="27" t="s">
        <v>25</v>
      </c>
      <c r="F54" s="25" t="str">
        <f>E15</f>
        <v>Povodí Odry, státní podnik</v>
      </c>
      <c r="I54" s="27" t="s">
        <v>33</v>
      </c>
      <c r="J54" s="30" t="str">
        <f>E21</f>
        <v>Ing. Pavel Golík</v>
      </c>
      <c r="L54" s="32"/>
    </row>
    <row r="55" spans="2:47" s="1" customFormat="1" ht="15.2" customHeight="1">
      <c r="B55" s="32"/>
      <c r="C55" s="27" t="s">
        <v>31</v>
      </c>
      <c r="F55" s="25" t="str">
        <f>IF(E18="","",E18)</f>
        <v>Vyplň údaj</v>
      </c>
      <c r="I55" s="27" t="s">
        <v>38</v>
      </c>
      <c r="J55" s="30" t="str">
        <f>E24</f>
        <v xml:space="preserve"> </v>
      </c>
      <c r="L55" s="32"/>
    </row>
    <row r="56" spans="2:47" s="1" customFormat="1" ht="10.35" customHeight="1">
      <c r="B56" s="32"/>
      <c r="L56" s="32"/>
    </row>
    <row r="57" spans="2:47" s="1" customFormat="1" ht="29.25" customHeight="1">
      <c r="B57" s="32"/>
      <c r="C57" s="97" t="s">
        <v>108</v>
      </c>
      <c r="D57" s="91"/>
      <c r="E57" s="91"/>
      <c r="F57" s="91"/>
      <c r="G57" s="91"/>
      <c r="H57" s="91"/>
      <c r="I57" s="91"/>
      <c r="J57" s="98" t="s">
        <v>109</v>
      </c>
      <c r="K57" s="91"/>
      <c r="L57" s="32"/>
    </row>
    <row r="58" spans="2:47" s="1" customFormat="1" ht="10.35" customHeight="1">
      <c r="B58" s="32"/>
      <c r="L58" s="32"/>
    </row>
    <row r="59" spans="2:47" s="1" customFormat="1" ht="22.9" customHeight="1">
      <c r="B59" s="32"/>
      <c r="C59" s="99" t="s">
        <v>74</v>
      </c>
      <c r="J59" s="63">
        <f>J82</f>
        <v>0</v>
      </c>
      <c r="L59" s="32"/>
      <c r="AU59" s="17" t="s">
        <v>110</v>
      </c>
    </row>
    <row r="60" spans="2:47" s="8" customFormat="1" ht="24.95" customHeight="1">
      <c r="B60" s="100"/>
      <c r="D60" s="101" t="s">
        <v>111</v>
      </c>
      <c r="E60" s="102"/>
      <c r="F60" s="102"/>
      <c r="G60" s="102"/>
      <c r="H60" s="102"/>
      <c r="I60" s="102"/>
      <c r="J60" s="103">
        <f>J83</f>
        <v>0</v>
      </c>
      <c r="L60" s="100"/>
    </row>
    <row r="61" spans="2:47" s="9" customFormat="1" ht="19.899999999999999" customHeight="1">
      <c r="B61" s="104"/>
      <c r="D61" s="105" t="s">
        <v>112</v>
      </c>
      <c r="E61" s="106"/>
      <c r="F61" s="106"/>
      <c r="G61" s="106"/>
      <c r="H61" s="106"/>
      <c r="I61" s="106"/>
      <c r="J61" s="107">
        <f>J84</f>
        <v>0</v>
      </c>
      <c r="L61" s="104"/>
    </row>
    <row r="62" spans="2:47" s="9" customFormat="1" ht="19.899999999999999" customHeight="1">
      <c r="B62" s="104"/>
      <c r="D62" s="105" t="s">
        <v>113</v>
      </c>
      <c r="E62" s="106"/>
      <c r="F62" s="106"/>
      <c r="G62" s="106"/>
      <c r="H62" s="106"/>
      <c r="I62" s="106"/>
      <c r="J62" s="107">
        <f>J113</f>
        <v>0</v>
      </c>
      <c r="L62" s="104"/>
    </row>
    <row r="63" spans="2:47" s="1" customFormat="1" ht="21.75" customHeight="1">
      <c r="B63" s="32"/>
      <c r="L63" s="32"/>
    </row>
    <row r="64" spans="2:47" s="1" customFormat="1" ht="6.95" customHeight="1"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32"/>
    </row>
    <row r="68" spans="2:12" s="1" customFormat="1" ht="6.95" customHeight="1">
      <c r="B68" s="43"/>
      <c r="C68" s="44"/>
      <c r="D68" s="44"/>
      <c r="E68" s="44"/>
      <c r="F68" s="44"/>
      <c r="G68" s="44"/>
      <c r="H68" s="44"/>
      <c r="I68" s="44"/>
      <c r="J68" s="44"/>
      <c r="K68" s="44"/>
      <c r="L68" s="32"/>
    </row>
    <row r="69" spans="2:12" s="1" customFormat="1" ht="24.95" customHeight="1">
      <c r="B69" s="32"/>
      <c r="C69" s="21" t="s">
        <v>114</v>
      </c>
      <c r="L69" s="32"/>
    </row>
    <row r="70" spans="2:12" s="1" customFormat="1" ht="6.95" customHeight="1">
      <c r="B70" s="32"/>
      <c r="L70" s="32"/>
    </row>
    <row r="71" spans="2:12" s="1" customFormat="1" ht="12" customHeight="1">
      <c r="B71" s="32"/>
      <c r="C71" s="27" t="s">
        <v>16</v>
      </c>
      <c r="L71" s="32"/>
    </row>
    <row r="72" spans="2:12" s="1" customFormat="1" ht="16.5" customHeight="1">
      <c r="B72" s="32"/>
      <c r="E72" s="305" t="str">
        <f>E7</f>
        <v>Červený příkop, úsek I,II – odstranění lokálních odtokových závad</v>
      </c>
      <c r="F72" s="306"/>
      <c r="G72" s="306"/>
      <c r="H72" s="306"/>
      <c r="L72" s="32"/>
    </row>
    <row r="73" spans="2:12" s="1" customFormat="1" ht="12" customHeight="1">
      <c r="B73" s="32"/>
      <c r="C73" s="27" t="s">
        <v>105</v>
      </c>
      <c r="L73" s="32"/>
    </row>
    <row r="74" spans="2:12" s="1" customFormat="1" ht="16.5" customHeight="1">
      <c r="B74" s="32"/>
      <c r="E74" s="268" t="str">
        <f>E9</f>
        <v>č.1_01 - Kácení stromů</v>
      </c>
      <c r="F74" s="307"/>
      <c r="G74" s="307"/>
      <c r="H74" s="307"/>
      <c r="L74" s="32"/>
    </row>
    <row r="75" spans="2:12" s="1" customFormat="1" ht="6.95" customHeight="1">
      <c r="B75" s="32"/>
      <c r="L75" s="32"/>
    </row>
    <row r="76" spans="2:12" s="1" customFormat="1" ht="12" customHeight="1">
      <c r="B76" s="32"/>
      <c r="C76" s="27" t="s">
        <v>21</v>
      </c>
      <c r="F76" s="25" t="str">
        <f>F12</f>
        <v>Ostrava, Mariánské hory</v>
      </c>
      <c r="I76" s="27" t="s">
        <v>23</v>
      </c>
      <c r="J76" s="49" t="str">
        <f>IF(J12="","",J12)</f>
        <v>19. 12. 2023</v>
      </c>
      <c r="L76" s="32"/>
    </row>
    <row r="77" spans="2:12" s="1" customFormat="1" ht="6.95" customHeight="1">
      <c r="B77" s="32"/>
      <c r="L77" s="32"/>
    </row>
    <row r="78" spans="2:12" s="1" customFormat="1" ht="15.2" customHeight="1">
      <c r="B78" s="32"/>
      <c r="C78" s="27" t="s">
        <v>25</v>
      </c>
      <c r="F78" s="25" t="str">
        <f>E15</f>
        <v>Povodí Odry, státní podnik</v>
      </c>
      <c r="I78" s="27" t="s">
        <v>33</v>
      </c>
      <c r="J78" s="30" t="str">
        <f>E21</f>
        <v>Ing. Pavel Golík</v>
      </c>
      <c r="L78" s="32"/>
    </row>
    <row r="79" spans="2:12" s="1" customFormat="1" ht="15.2" customHeight="1">
      <c r="B79" s="32"/>
      <c r="C79" s="27" t="s">
        <v>31</v>
      </c>
      <c r="F79" s="25" t="str">
        <f>IF(E18="","",E18)</f>
        <v>Vyplň údaj</v>
      </c>
      <c r="I79" s="27" t="s">
        <v>38</v>
      </c>
      <c r="J79" s="30" t="str">
        <f>E24</f>
        <v xml:space="preserve"> </v>
      </c>
      <c r="L79" s="32"/>
    </row>
    <row r="80" spans="2:12" s="1" customFormat="1" ht="10.35" customHeight="1">
      <c r="B80" s="32"/>
      <c r="L80" s="32"/>
    </row>
    <row r="81" spans="2:65" s="10" customFormat="1" ht="29.25" customHeight="1">
      <c r="B81" s="108"/>
      <c r="C81" s="109" t="s">
        <v>115</v>
      </c>
      <c r="D81" s="110" t="s">
        <v>61</v>
      </c>
      <c r="E81" s="110" t="s">
        <v>57</v>
      </c>
      <c r="F81" s="110" t="s">
        <v>58</v>
      </c>
      <c r="G81" s="110" t="s">
        <v>116</v>
      </c>
      <c r="H81" s="110" t="s">
        <v>117</v>
      </c>
      <c r="I81" s="110" t="s">
        <v>118</v>
      </c>
      <c r="J81" s="110" t="s">
        <v>109</v>
      </c>
      <c r="K81" s="111" t="s">
        <v>119</v>
      </c>
      <c r="L81" s="108"/>
      <c r="M81" s="56" t="s">
        <v>19</v>
      </c>
      <c r="N81" s="57" t="s">
        <v>46</v>
      </c>
      <c r="O81" s="57" t="s">
        <v>120</v>
      </c>
      <c r="P81" s="57" t="s">
        <v>121</v>
      </c>
      <c r="Q81" s="57" t="s">
        <v>122</v>
      </c>
      <c r="R81" s="57" t="s">
        <v>123</v>
      </c>
      <c r="S81" s="57" t="s">
        <v>124</v>
      </c>
      <c r="T81" s="58" t="s">
        <v>125</v>
      </c>
    </row>
    <row r="82" spans="2:65" s="1" customFormat="1" ht="22.9" customHeight="1">
      <c r="B82" s="32"/>
      <c r="C82" s="61" t="s">
        <v>126</v>
      </c>
      <c r="J82" s="112">
        <f>BK82</f>
        <v>0</v>
      </c>
      <c r="L82" s="32"/>
      <c r="M82" s="59"/>
      <c r="N82" s="50"/>
      <c r="O82" s="50"/>
      <c r="P82" s="113">
        <f>P83</f>
        <v>0</v>
      </c>
      <c r="Q82" s="50"/>
      <c r="R82" s="113">
        <f>R83</f>
        <v>0</v>
      </c>
      <c r="S82" s="50"/>
      <c r="T82" s="114">
        <f>T83</f>
        <v>0</v>
      </c>
      <c r="AT82" s="17" t="s">
        <v>75</v>
      </c>
      <c r="AU82" s="17" t="s">
        <v>110</v>
      </c>
      <c r="BK82" s="115">
        <f>BK83</f>
        <v>0</v>
      </c>
    </row>
    <row r="83" spans="2:65" s="11" customFormat="1" ht="25.9" customHeight="1">
      <c r="B83" s="116"/>
      <c r="D83" s="117" t="s">
        <v>75</v>
      </c>
      <c r="E83" s="118" t="s">
        <v>127</v>
      </c>
      <c r="F83" s="118" t="s">
        <v>128</v>
      </c>
      <c r="I83" s="119"/>
      <c r="J83" s="120">
        <f>BK83</f>
        <v>0</v>
      </c>
      <c r="L83" s="116"/>
      <c r="M83" s="121"/>
      <c r="P83" s="122">
        <f>P84+P113</f>
        <v>0</v>
      </c>
      <c r="R83" s="122">
        <f>R84+R113</f>
        <v>0</v>
      </c>
      <c r="T83" s="123">
        <f>T84+T113</f>
        <v>0</v>
      </c>
      <c r="AR83" s="117" t="s">
        <v>84</v>
      </c>
      <c r="AT83" s="124" t="s">
        <v>75</v>
      </c>
      <c r="AU83" s="124" t="s">
        <v>76</v>
      </c>
      <c r="AY83" s="117" t="s">
        <v>129</v>
      </c>
      <c r="BK83" s="125">
        <f>BK84+BK113</f>
        <v>0</v>
      </c>
    </row>
    <row r="84" spans="2:65" s="11" customFormat="1" ht="22.9" customHeight="1">
      <c r="B84" s="116"/>
      <c r="D84" s="117" t="s">
        <v>75</v>
      </c>
      <c r="E84" s="126" t="s">
        <v>84</v>
      </c>
      <c r="F84" s="126" t="s">
        <v>130</v>
      </c>
      <c r="I84" s="119"/>
      <c r="J84" s="127">
        <f>BK84</f>
        <v>0</v>
      </c>
      <c r="L84" s="116"/>
      <c r="M84" s="121"/>
      <c r="P84" s="122">
        <f>SUM(P85:P112)</f>
        <v>0</v>
      </c>
      <c r="R84" s="122">
        <f>SUM(R85:R112)</f>
        <v>0</v>
      </c>
      <c r="T84" s="123">
        <f>SUM(T85:T112)</f>
        <v>0</v>
      </c>
      <c r="AR84" s="117" t="s">
        <v>84</v>
      </c>
      <c r="AT84" s="124" t="s">
        <v>75</v>
      </c>
      <c r="AU84" s="124" t="s">
        <v>84</v>
      </c>
      <c r="AY84" s="117" t="s">
        <v>129</v>
      </c>
      <c r="BK84" s="125">
        <f>SUM(BK85:BK112)</f>
        <v>0</v>
      </c>
    </row>
    <row r="85" spans="2:65" s="1" customFormat="1" ht="24.2" customHeight="1">
      <c r="B85" s="32"/>
      <c r="C85" s="128" t="s">
        <v>84</v>
      </c>
      <c r="D85" s="128" t="s">
        <v>131</v>
      </c>
      <c r="E85" s="129" t="s">
        <v>132</v>
      </c>
      <c r="F85" s="130" t="s">
        <v>133</v>
      </c>
      <c r="G85" s="131" t="s">
        <v>102</v>
      </c>
      <c r="H85" s="132">
        <v>330</v>
      </c>
      <c r="I85" s="133"/>
      <c r="J85" s="134">
        <f>ROUND(I85*H85,2)</f>
        <v>0</v>
      </c>
      <c r="K85" s="130" t="s">
        <v>134</v>
      </c>
      <c r="L85" s="32"/>
      <c r="M85" s="135" t="s">
        <v>19</v>
      </c>
      <c r="N85" s="136" t="s">
        <v>47</v>
      </c>
      <c r="P85" s="137">
        <f>O85*H85</f>
        <v>0</v>
      </c>
      <c r="Q85" s="137">
        <v>0</v>
      </c>
      <c r="R85" s="137">
        <f>Q85*H85</f>
        <v>0</v>
      </c>
      <c r="S85" s="137">
        <v>0</v>
      </c>
      <c r="T85" s="138">
        <f>S85*H85</f>
        <v>0</v>
      </c>
      <c r="AR85" s="139" t="s">
        <v>135</v>
      </c>
      <c r="AT85" s="139" t="s">
        <v>131</v>
      </c>
      <c r="AU85" s="139" t="s">
        <v>86</v>
      </c>
      <c r="AY85" s="17" t="s">
        <v>129</v>
      </c>
      <c r="BE85" s="140">
        <f>IF(N85="základní",J85,0)</f>
        <v>0</v>
      </c>
      <c r="BF85" s="140">
        <f>IF(N85="snížená",J85,0)</f>
        <v>0</v>
      </c>
      <c r="BG85" s="140">
        <f>IF(N85="zákl. přenesená",J85,0)</f>
        <v>0</v>
      </c>
      <c r="BH85" s="140">
        <f>IF(N85="sníž. přenesená",J85,0)</f>
        <v>0</v>
      </c>
      <c r="BI85" s="140">
        <f>IF(N85="nulová",J85,0)</f>
        <v>0</v>
      </c>
      <c r="BJ85" s="17" t="s">
        <v>84</v>
      </c>
      <c r="BK85" s="140">
        <f>ROUND(I85*H85,2)</f>
        <v>0</v>
      </c>
      <c r="BL85" s="17" t="s">
        <v>135</v>
      </c>
      <c r="BM85" s="139" t="s">
        <v>136</v>
      </c>
    </row>
    <row r="86" spans="2:65" s="1" customFormat="1" ht="19.5">
      <c r="B86" s="32"/>
      <c r="D86" s="141" t="s">
        <v>137</v>
      </c>
      <c r="F86" s="142" t="s">
        <v>138</v>
      </c>
      <c r="I86" s="143"/>
      <c r="L86" s="32"/>
      <c r="M86" s="144"/>
      <c r="T86" s="53"/>
      <c r="AT86" s="17" t="s">
        <v>137</v>
      </c>
      <c r="AU86" s="17" t="s">
        <v>86</v>
      </c>
    </row>
    <row r="87" spans="2:65" s="1" customFormat="1" ht="11.25">
      <c r="B87" s="32"/>
      <c r="D87" s="145" t="s">
        <v>139</v>
      </c>
      <c r="F87" s="146" t="s">
        <v>140</v>
      </c>
      <c r="I87" s="143"/>
      <c r="L87" s="32"/>
      <c r="M87" s="144"/>
      <c r="T87" s="53"/>
      <c r="AT87" s="17" t="s">
        <v>139</v>
      </c>
      <c r="AU87" s="17" t="s">
        <v>86</v>
      </c>
    </row>
    <row r="88" spans="2:65" s="12" customFormat="1" ht="11.25">
      <c r="B88" s="147"/>
      <c r="D88" s="141" t="s">
        <v>141</v>
      </c>
      <c r="E88" s="148" t="s">
        <v>19</v>
      </c>
      <c r="F88" s="149" t="s">
        <v>142</v>
      </c>
      <c r="H88" s="148" t="s">
        <v>19</v>
      </c>
      <c r="I88" s="150"/>
      <c r="L88" s="147"/>
      <c r="M88" s="151"/>
      <c r="T88" s="152"/>
      <c r="AT88" s="148" t="s">
        <v>141</v>
      </c>
      <c r="AU88" s="148" t="s">
        <v>86</v>
      </c>
      <c r="AV88" s="12" t="s">
        <v>84</v>
      </c>
      <c r="AW88" s="12" t="s">
        <v>37</v>
      </c>
      <c r="AX88" s="12" t="s">
        <v>76</v>
      </c>
      <c r="AY88" s="148" t="s">
        <v>129</v>
      </c>
    </row>
    <row r="89" spans="2:65" s="13" customFormat="1" ht="11.25">
      <c r="B89" s="153"/>
      <c r="D89" s="141" t="s">
        <v>141</v>
      </c>
      <c r="E89" s="154" t="s">
        <v>100</v>
      </c>
      <c r="F89" s="155" t="s">
        <v>143</v>
      </c>
      <c r="H89" s="156">
        <v>330</v>
      </c>
      <c r="I89" s="157"/>
      <c r="L89" s="153"/>
      <c r="M89" s="158"/>
      <c r="T89" s="159"/>
      <c r="AT89" s="154" t="s">
        <v>141</v>
      </c>
      <c r="AU89" s="154" t="s">
        <v>86</v>
      </c>
      <c r="AV89" s="13" t="s">
        <v>86</v>
      </c>
      <c r="AW89" s="13" t="s">
        <v>37</v>
      </c>
      <c r="AX89" s="13" t="s">
        <v>84</v>
      </c>
      <c r="AY89" s="154" t="s">
        <v>129</v>
      </c>
    </row>
    <row r="90" spans="2:65" s="1" customFormat="1" ht="16.5" customHeight="1">
      <c r="B90" s="32"/>
      <c r="C90" s="128" t="s">
        <v>86</v>
      </c>
      <c r="D90" s="128" t="s">
        <v>131</v>
      </c>
      <c r="E90" s="129" t="s">
        <v>144</v>
      </c>
      <c r="F90" s="130" t="s">
        <v>145</v>
      </c>
      <c r="G90" s="131" t="s">
        <v>98</v>
      </c>
      <c r="H90" s="132">
        <v>214</v>
      </c>
      <c r="I90" s="133"/>
      <c r="J90" s="134">
        <f>ROUND(I90*H90,2)</f>
        <v>0</v>
      </c>
      <c r="K90" s="130" t="s">
        <v>134</v>
      </c>
      <c r="L90" s="32"/>
      <c r="M90" s="135" t="s">
        <v>19</v>
      </c>
      <c r="N90" s="136" t="s">
        <v>47</v>
      </c>
      <c r="P90" s="137">
        <f>O90*H90</f>
        <v>0</v>
      </c>
      <c r="Q90" s="137">
        <v>0</v>
      </c>
      <c r="R90" s="137">
        <f>Q90*H90</f>
        <v>0</v>
      </c>
      <c r="S90" s="137">
        <v>0</v>
      </c>
      <c r="T90" s="138">
        <f>S90*H90</f>
        <v>0</v>
      </c>
      <c r="AR90" s="139" t="s">
        <v>135</v>
      </c>
      <c r="AT90" s="139" t="s">
        <v>131</v>
      </c>
      <c r="AU90" s="139" t="s">
        <v>86</v>
      </c>
      <c r="AY90" s="17" t="s">
        <v>129</v>
      </c>
      <c r="BE90" s="140">
        <f>IF(N90="základní",J90,0)</f>
        <v>0</v>
      </c>
      <c r="BF90" s="140">
        <f>IF(N90="snížená",J90,0)</f>
        <v>0</v>
      </c>
      <c r="BG90" s="140">
        <f>IF(N90="zákl. přenesená",J90,0)</f>
        <v>0</v>
      </c>
      <c r="BH90" s="140">
        <f>IF(N90="sníž. přenesená",J90,0)</f>
        <v>0</v>
      </c>
      <c r="BI90" s="140">
        <f>IF(N90="nulová",J90,0)</f>
        <v>0</v>
      </c>
      <c r="BJ90" s="17" t="s">
        <v>84</v>
      </c>
      <c r="BK90" s="140">
        <f>ROUND(I90*H90,2)</f>
        <v>0</v>
      </c>
      <c r="BL90" s="17" t="s">
        <v>135</v>
      </c>
      <c r="BM90" s="139" t="s">
        <v>146</v>
      </c>
    </row>
    <row r="91" spans="2:65" s="1" customFormat="1" ht="11.25">
      <c r="B91" s="32"/>
      <c r="D91" s="141" t="s">
        <v>137</v>
      </c>
      <c r="F91" s="142" t="s">
        <v>147</v>
      </c>
      <c r="I91" s="143"/>
      <c r="L91" s="32"/>
      <c r="M91" s="144"/>
      <c r="T91" s="53"/>
      <c r="AT91" s="17" t="s">
        <v>137</v>
      </c>
      <c r="AU91" s="17" t="s">
        <v>86</v>
      </c>
    </row>
    <row r="92" spans="2:65" s="1" customFormat="1" ht="11.25">
      <c r="B92" s="32"/>
      <c r="D92" s="145" t="s">
        <v>139</v>
      </c>
      <c r="F92" s="146" t="s">
        <v>148</v>
      </c>
      <c r="I92" s="143"/>
      <c r="L92" s="32"/>
      <c r="M92" s="144"/>
      <c r="T92" s="53"/>
      <c r="AT92" s="17" t="s">
        <v>139</v>
      </c>
      <c r="AU92" s="17" t="s">
        <v>86</v>
      </c>
    </row>
    <row r="93" spans="2:65" s="1" customFormat="1" ht="19.5">
      <c r="B93" s="32"/>
      <c r="D93" s="141" t="s">
        <v>149</v>
      </c>
      <c r="F93" s="160" t="s">
        <v>150</v>
      </c>
      <c r="I93" s="143"/>
      <c r="L93" s="32"/>
      <c r="M93" s="144"/>
      <c r="T93" s="53"/>
      <c r="AT93" s="17" t="s">
        <v>149</v>
      </c>
      <c r="AU93" s="17" t="s">
        <v>86</v>
      </c>
    </row>
    <row r="94" spans="2:65" s="13" customFormat="1" ht="11.25">
      <c r="B94" s="153"/>
      <c r="D94" s="141" t="s">
        <v>141</v>
      </c>
      <c r="E94" s="154" t="s">
        <v>19</v>
      </c>
      <c r="F94" s="155" t="s">
        <v>151</v>
      </c>
      <c r="H94" s="156">
        <v>207</v>
      </c>
      <c r="I94" s="157"/>
      <c r="L94" s="153"/>
      <c r="M94" s="158"/>
      <c r="T94" s="159"/>
      <c r="AT94" s="154" t="s">
        <v>141</v>
      </c>
      <c r="AU94" s="154" t="s">
        <v>86</v>
      </c>
      <c r="AV94" s="13" t="s">
        <v>86</v>
      </c>
      <c r="AW94" s="13" t="s">
        <v>37</v>
      </c>
      <c r="AX94" s="13" t="s">
        <v>76</v>
      </c>
      <c r="AY94" s="154" t="s">
        <v>129</v>
      </c>
    </row>
    <row r="95" spans="2:65" s="13" customFormat="1" ht="11.25">
      <c r="B95" s="153"/>
      <c r="D95" s="141" t="s">
        <v>141</v>
      </c>
      <c r="E95" s="154" t="s">
        <v>19</v>
      </c>
      <c r="F95" s="155" t="s">
        <v>152</v>
      </c>
      <c r="H95" s="156">
        <v>7</v>
      </c>
      <c r="I95" s="157"/>
      <c r="L95" s="153"/>
      <c r="M95" s="158"/>
      <c r="T95" s="159"/>
      <c r="AT95" s="154" t="s">
        <v>141</v>
      </c>
      <c r="AU95" s="154" t="s">
        <v>86</v>
      </c>
      <c r="AV95" s="13" t="s">
        <v>86</v>
      </c>
      <c r="AW95" s="13" t="s">
        <v>37</v>
      </c>
      <c r="AX95" s="13" t="s">
        <v>76</v>
      </c>
      <c r="AY95" s="154" t="s">
        <v>129</v>
      </c>
    </row>
    <row r="96" spans="2:65" s="14" customFormat="1" ht="11.25">
      <c r="B96" s="161"/>
      <c r="D96" s="141" t="s">
        <v>141</v>
      </c>
      <c r="E96" s="162" t="s">
        <v>96</v>
      </c>
      <c r="F96" s="163" t="s">
        <v>153</v>
      </c>
      <c r="H96" s="164">
        <v>214</v>
      </c>
      <c r="I96" s="165"/>
      <c r="L96" s="161"/>
      <c r="M96" s="166"/>
      <c r="T96" s="167"/>
      <c r="AT96" s="162" t="s">
        <v>141</v>
      </c>
      <c r="AU96" s="162" t="s">
        <v>86</v>
      </c>
      <c r="AV96" s="14" t="s">
        <v>135</v>
      </c>
      <c r="AW96" s="14" t="s">
        <v>37</v>
      </c>
      <c r="AX96" s="14" t="s">
        <v>84</v>
      </c>
      <c r="AY96" s="162" t="s">
        <v>129</v>
      </c>
    </row>
    <row r="97" spans="2:65" s="1" customFormat="1" ht="16.5" customHeight="1">
      <c r="B97" s="32"/>
      <c r="C97" s="128" t="s">
        <v>154</v>
      </c>
      <c r="D97" s="128" t="s">
        <v>131</v>
      </c>
      <c r="E97" s="129" t="s">
        <v>155</v>
      </c>
      <c r="F97" s="130" t="s">
        <v>156</v>
      </c>
      <c r="G97" s="131" t="s">
        <v>98</v>
      </c>
      <c r="H97" s="132">
        <v>214</v>
      </c>
      <c r="I97" s="133"/>
      <c r="J97" s="134">
        <f>ROUND(I97*H97,2)</f>
        <v>0</v>
      </c>
      <c r="K97" s="130" t="s">
        <v>19</v>
      </c>
      <c r="L97" s="32"/>
      <c r="M97" s="135" t="s">
        <v>19</v>
      </c>
      <c r="N97" s="136" t="s">
        <v>47</v>
      </c>
      <c r="P97" s="137">
        <f>O97*H97</f>
        <v>0</v>
      </c>
      <c r="Q97" s="137">
        <v>0</v>
      </c>
      <c r="R97" s="137">
        <f>Q97*H97</f>
        <v>0</v>
      </c>
      <c r="S97" s="137">
        <v>0</v>
      </c>
      <c r="T97" s="138">
        <f>S97*H97</f>
        <v>0</v>
      </c>
      <c r="AR97" s="139" t="s">
        <v>135</v>
      </c>
      <c r="AT97" s="139" t="s">
        <v>131</v>
      </c>
      <c r="AU97" s="139" t="s">
        <v>86</v>
      </c>
      <c r="AY97" s="17" t="s">
        <v>129</v>
      </c>
      <c r="BE97" s="140">
        <f>IF(N97="základní",J97,0)</f>
        <v>0</v>
      </c>
      <c r="BF97" s="140">
        <f>IF(N97="snížená",J97,0)</f>
        <v>0</v>
      </c>
      <c r="BG97" s="140">
        <f>IF(N97="zákl. přenesená",J97,0)</f>
        <v>0</v>
      </c>
      <c r="BH97" s="140">
        <f>IF(N97="sníž. přenesená",J97,0)</f>
        <v>0</v>
      </c>
      <c r="BI97" s="140">
        <f>IF(N97="nulová",J97,0)</f>
        <v>0</v>
      </c>
      <c r="BJ97" s="17" t="s">
        <v>84</v>
      </c>
      <c r="BK97" s="140">
        <f>ROUND(I97*H97,2)</f>
        <v>0</v>
      </c>
      <c r="BL97" s="17" t="s">
        <v>135</v>
      </c>
      <c r="BM97" s="139" t="s">
        <v>157</v>
      </c>
    </row>
    <row r="98" spans="2:65" s="1" customFormat="1" ht="11.25">
      <c r="B98" s="32"/>
      <c r="D98" s="141" t="s">
        <v>137</v>
      </c>
      <c r="F98" s="142" t="s">
        <v>156</v>
      </c>
      <c r="I98" s="143"/>
      <c r="L98" s="32"/>
      <c r="M98" s="144"/>
      <c r="T98" s="53"/>
      <c r="AT98" s="17" t="s">
        <v>137</v>
      </c>
      <c r="AU98" s="17" t="s">
        <v>86</v>
      </c>
    </row>
    <row r="99" spans="2:65" s="1" customFormat="1" ht="19.5">
      <c r="B99" s="32"/>
      <c r="D99" s="141" t="s">
        <v>149</v>
      </c>
      <c r="F99" s="160" t="s">
        <v>158</v>
      </c>
      <c r="I99" s="143"/>
      <c r="L99" s="32"/>
      <c r="M99" s="144"/>
      <c r="T99" s="53"/>
      <c r="AT99" s="17" t="s">
        <v>149</v>
      </c>
      <c r="AU99" s="17" t="s">
        <v>86</v>
      </c>
    </row>
    <row r="100" spans="2:65" s="13" customFormat="1" ht="11.25">
      <c r="B100" s="153"/>
      <c r="D100" s="141" t="s">
        <v>141</v>
      </c>
      <c r="E100" s="154" t="s">
        <v>19</v>
      </c>
      <c r="F100" s="155" t="s">
        <v>96</v>
      </c>
      <c r="H100" s="156">
        <v>214</v>
      </c>
      <c r="I100" s="157"/>
      <c r="L100" s="153"/>
      <c r="M100" s="158"/>
      <c r="T100" s="159"/>
      <c r="AT100" s="154" t="s">
        <v>141</v>
      </c>
      <c r="AU100" s="154" t="s">
        <v>86</v>
      </c>
      <c r="AV100" s="13" t="s">
        <v>86</v>
      </c>
      <c r="AW100" s="13" t="s">
        <v>37</v>
      </c>
      <c r="AX100" s="13" t="s">
        <v>84</v>
      </c>
      <c r="AY100" s="154" t="s">
        <v>129</v>
      </c>
    </row>
    <row r="101" spans="2:65" s="1" customFormat="1" ht="16.5" customHeight="1">
      <c r="B101" s="32"/>
      <c r="C101" s="128" t="s">
        <v>135</v>
      </c>
      <c r="D101" s="128" t="s">
        <v>131</v>
      </c>
      <c r="E101" s="129" t="s">
        <v>159</v>
      </c>
      <c r="F101" s="130" t="s">
        <v>160</v>
      </c>
      <c r="G101" s="131" t="s">
        <v>102</v>
      </c>
      <c r="H101" s="132">
        <v>330</v>
      </c>
      <c r="I101" s="133"/>
      <c r="J101" s="134">
        <f>ROUND(I101*H101,2)</f>
        <v>0</v>
      </c>
      <c r="K101" s="130" t="s">
        <v>19</v>
      </c>
      <c r="L101" s="32"/>
      <c r="M101" s="135" t="s">
        <v>19</v>
      </c>
      <c r="N101" s="136" t="s">
        <v>47</v>
      </c>
      <c r="P101" s="137">
        <f>O101*H101</f>
        <v>0</v>
      </c>
      <c r="Q101" s="137">
        <v>0</v>
      </c>
      <c r="R101" s="137">
        <f>Q101*H101</f>
        <v>0</v>
      </c>
      <c r="S101" s="137">
        <v>0</v>
      </c>
      <c r="T101" s="138">
        <f>S101*H101</f>
        <v>0</v>
      </c>
      <c r="AR101" s="139" t="s">
        <v>135</v>
      </c>
      <c r="AT101" s="139" t="s">
        <v>131</v>
      </c>
      <c r="AU101" s="139" t="s">
        <v>86</v>
      </c>
      <c r="AY101" s="17" t="s">
        <v>129</v>
      </c>
      <c r="BE101" s="140">
        <f>IF(N101="základní",J101,0)</f>
        <v>0</v>
      </c>
      <c r="BF101" s="140">
        <f>IF(N101="snížená",J101,0)</f>
        <v>0</v>
      </c>
      <c r="BG101" s="140">
        <f>IF(N101="zákl. přenesená",J101,0)</f>
        <v>0</v>
      </c>
      <c r="BH101" s="140">
        <f>IF(N101="sníž. přenesená",J101,0)</f>
        <v>0</v>
      </c>
      <c r="BI101" s="140">
        <f>IF(N101="nulová",J101,0)</f>
        <v>0</v>
      </c>
      <c r="BJ101" s="17" t="s">
        <v>84</v>
      </c>
      <c r="BK101" s="140">
        <f>ROUND(I101*H101,2)</f>
        <v>0</v>
      </c>
      <c r="BL101" s="17" t="s">
        <v>135</v>
      </c>
      <c r="BM101" s="139" t="s">
        <v>161</v>
      </c>
    </row>
    <row r="102" spans="2:65" s="1" customFormat="1" ht="11.25">
      <c r="B102" s="32"/>
      <c r="D102" s="141" t="s">
        <v>137</v>
      </c>
      <c r="F102" s="142" t="s">
        <v>160</v>
      </c>
      <c r="I102" s="143"/>
      <c r="L102" s="32"/>
      <c r="M102" s="144"/>
      <c r="T102" s="53"/>
      <c r="AT102" s="17" t="s">
        <v>137</v>
      </c>
      <c r="AU102" s="17" t="s">
        <v>86</v>
      </c>
    </row>
    <row r="103" spans="2:65" s="1" customFormat="1" ht="19.5">
      <c r="B103" s="32"/>
      <c r="D103" s="141" t="s">
        <v>149</v>
      </c>
      <c r="F103" s="160" t="s">
        <v>158</v>
      </c>
      <c r="I103" s="143"/>
      <c r="L103" s="32"/>
      <c r="M103" s="144"/>
      <c r="T103" s="53"/>
      <c r="AT103" s="17" t="s">
        <v>149</v>
      </c>
      <c r="AU103" s="17" t="s">
        <v>86</v>
      </c>
    </row>
    <row r="104" spans="2:65" s="13" customFormat="1" ht="11.25">
      <c r="B104" s="153"/>
      <c r="D104" s="141" t="s">
        <v>141</v>
      </c>
      <c r="E104" s="154" t="s">
        <v>19</v>
      </c>
      <c r="F104" s="155" t="s">
        <v>100</v>
      </c>
      <c r="H104" s="156">
        <v>330</v>
      </c>
      <c r="I104" s="157"/>
      <c r="L104" s="153"/>
      <c r="M104" s="158"/>
      <c r="T104" s="159"/>
      <c r="AT104" s="154" t="s">
        <v>141</v>
      </c>
      <c r="AU104" s="154" t="s">
        <v>86</v>
      </c>
      <c r="AV104" s="13" t="s">
        <v>86</v>
      </c>
      <c r="AW104" s="13" t="s">
        <v>37</v>
      </c>
      <c r="AX104" s="13" t="s">
        <v>84</v>
      </c>
      <c r="AY104" s="154" t="s">
        <v>129</v>
      </c>
    </row>
    <row r="105" spans="2:65" s="1" customFormat="1" ht="16.5" customHeight="1">
      <c r="B105" s="32"/>
      <c r="C105" s="128" t="s">
        <v>162</v>
      </c>
      <c r="D105" s="128" t="s">
        <v>131</v>
      </c>
      <c r="E105" s="129" t="s">
        <v>163</v>
      </c>
      <c r="F105" s="130" t="s">
        <v>164</v>
      </c>
      <c r="G105" s="131" t="s">
        <v>165</v>
      </c>
      <c r="H105" s="132">
        <v>1</v>
      </c>
      <c r="I105" s="133"/>
      <c r="J105" s="134">
        <f>ROUND(I105*H105,2)</f>
        <v>0</v>
      </c>
      <c r="K105" s="130" t="s">
        <v>19</v>
      </c>
      <c r="L105" s="32"/>
      <c r="M105" s="135" t="s">
        <v>19</v>
      </c>
      <c r="N105" s="136" t="s">
        <v>47</v>
      </c>
      <c r="P105" s="137">
        <f>O105*H105</f>
        <v>0</v>
      </c>
      <c r="Q105" s="137">
        <v>0</v>
      </c>
      <c r="R105" s="137">
        <f>Q105*H105</f>
        <v>0</v>
      </c>
      <c r="S105" s="137">
        <v>0</v>
      </c>
      <c r="T105" s="138">
        <f>S105*H105</f>
        <v>0</v>
      </c>
      <c r="AR105" s="139" t="s">
        <v>135</v>
      </c>
      <c r="AT105" s="139" t="s">
        <v>131</v>
      </c>
      <c r="AU105" s="139" t="s">
        <v>86</v>
      </c>
      <c r="AY105" s="17" t="s">
        <v>129</v>
      </c>
      <c r="BE105" s="140">
        <f>IF(N105="základní",J105,0)</f>
        <v>0</v>
      </c>
      <c r="BF105" s="140">
        <f>IF(N105="snížená",J105,0)</f>
        <v>0</v>
      </c>
      <c r="BG105" s="140">
        <f>IF(N105="zákl. přenesená",J105,0)</f>
        <v>0</v>
      </c>
      <c r="BH105" s="140">
        <f>IF(N105="sníž. přenesená",J105,0)</f>
        <v>0</v>
      </c>
      <c r="BI105" s="140">
        <f>IF(N105="nulová",J105,0)</f>
        <v>0</v>
      </c>
      <c r="BJ105" s="17" t="s">
        <v>84</v>
      </c>
      <c r="BK105" s="140">
        <f>ROUND(I105*H105,2)</f>
        <v>0</v>
      </c>
      <c r="BL105" s="17" t="s">
        <v>135</v>
      </c>
      <c r="BM105" s="139" t="s">
        <v>166</v>
      </c>
    </row>
    <row r="106" spans="2:65" s="1" customFormat="1" ht="11.25">
      <c r="B106" s="32"/>
      <c r="D106" s="141" t="s">
        <v>137</v>
      </c>
      <c r="F106" s="142" t="s">
        <v>164</v>
      </c>
      <c r="I106" s="143"/>
      <c r="L106" s="32"/>
      <c r="M106" s="144"/>
      <c r="T106" s="53"/>
      <c r="AT106" s="17" t="s">
        <v>137</v>
      </c>
      <c r="AU106" s="17" t="s">
        <v>86</v>
      </c>
    </row>
    <row r="107" spans="2:65" s="1" customFormat="1" ht="19.5">
      <c r="B107" s="32"/>
      <c r="D107" s="141" t="s">
        <v>149</v>
      </c>
      <c r="F107" s="160" t="s">
        <v>167</v>
      </c>
      <c r="I107" s="143"/>
      <c r="L107" s="32"/>
      <c r="M107" s="144"/>
      <c r="T107" s="53"/>
      <c r="AT107" s="17" t="s">
        <v>149</v>
      </c>
      <c r="AU107" s="17" t="s">
        <v>86</v>
      </c>
    </row>
    <row r="108" spans="2:65" s="1" customFormat="1" ht="16.5" customHeight="1">
      <c r="B108" s="32"/>
      <c r="C108" s="128" t="s">
        <v>168</v>
      </c>
      <c r="D108" s="128" t="s">
        <v>131</v>
      </c>
      <c r="E108" s="129" t="s">
        <v>169</v>
      </c>
      <c r="F108" s="130" t="s">
        <v>170</v>
      </c>
      <c r="G108" s="131" t="s">
        <v>98</v>
      </c>
      <c r="H108" s="132">
        <v>1</v>
      </c>
      <c r="I108" s="133"/>
      <c r="J108" s="134">
        <f>ROUND(I108*H108,2)</f>
        <v>0</v>
      </c>
      <c r="K108" s="130" t="s">
        <v>19</v>
      </c>
      <c r="L108" s="32"/>
      <c r="M108" s="135" t="s">
        <v>19</v>
      </c>
      <c r="N108" s="136" t="s">
        <v>47</v>
      </c>
      <c r="P108" s="137">
        <f>O108*H108</f>
        <v>0</v>
      </c>
      <c r="Q108" s="137">
        <v>0</v>
      </c>
      <c r="R108" s="137">
        <f>Q108*H108</f>
        <v>0</v>
      </c>
      <c r="S108" s="137">
        <v>0</v>
      </c>
      <c r="T108" s="138">
        <f>S108*H108</f>
        <v>0</v>
      </c>
      <c r="AR108" s="139" t="s">
        <v>135</v>
      </c>
      <c r="AT108" s="139" t="s">
        <v>131</v>
      </c>
      <c r="AU108" s="139" t="s">
        <v>86</v>
      </c>
      <c r="AY108" s="17" t="s">
        <v>129</v>
      </c>
      <c r="BE108" s="140">
        <f>IF(N108="základní",J108,0)</f>
        <v>0</v>
      </c>
      <c r="BF108" s="140">
        <f>IF(N108="snížená",J108,0)</f>
        <v>0</v>
      </c>
      <c r="BG108" s="140">
        <f>IF(N108="zákl. přenesená",J108,0)</f>
        <v>0</v>
      </c>
      <c r="BH108" s="140">
        <f>IF(N108="sníž. přenesená",J108,0)</f>
        <v>0</v>
      </c>
      <c r="BI108" s="140">
        <f>IF(N108="nulová",J108,0)</f>
        <v>0</v>
      </c>
      <c r="BJ108" s="17" t="s">
        <v>84</v>
      </c>
      <c r="BK108" s="140">
        <f>ROUND(I108*H108,2)</f>
        <v>0</v>
      </c>
      <c r="BL108" s="17" t="s">
        <v>135</v>
      </c>
      <c r="BM108" s="139" t="s">
        <v>171</v>
      </c>
    </row>
    <row r="109" spans="2:65" s="1" customFormat="1" ht="11.25">
      <c r="B109" s="32"/>
      <c r="D109" s="141" t="s">
        <v>137</v>
      </c>
      <c r="F109" s="142" t="s">
        <v>170</v>
      </c>
      <c r="I109" s="143"/>
      <c r="L109" s="32"/>
      <c r="M109" s="144"/>
      <c r="T109" s="53"/>
      <c r="AT109" s="17" t="s">
        <v>137</v>
      </c>
      <c r="AU109" s="17" t="s">
        <v>86</v>
      </c>
    </row>
    <row r="110" spans="2:65" s="1" customFormat="1" ht="21.75" customHeight="1">
      <c r="B110" s="32"/>
      <c r="C110" s="128" t="s">
        <v>172</v>
      </c>
      <c r="D110" s="128" t="s">
        <v>131</v>
      </c>
      <c r="E110" s="129" t="s">
        <v>173</v>
      </c>
      <c r="F110" s="130" t="s">
        <v>174</v>
      </c>
      <c r="G110" s="131" t="s">
        <v>165</v>
      </c>
      <c r="H110" s="132">
        <v>1</v>
      </c>
      <c r="I110" s="133"/>
      <c r="J110" s="134">
        <f>ROUND(I110*H110,2)</f>
        <v>0</v>
      </c>
      <c r="K110" s="130" t="s">
        <v>19</v>
      </c>
      <c r="L110" s="32"/>
      <c r="M110" s="135" t="s">
        <v>19</v>
      </c>
      <c r="N110" s="136" t="s">
        <v>47</v>
      </c>
      <c r="P110" s="137">
        <f>O110*H110</f>
        <v>0</v>
      </c>
      <c r="Q110" s="137">
        <v>0</v>
      </c>
      <c r="R110" s="137">
        <f>Q110*H110</f>
        <v>0</v>
      </c>
      <c r="S110" s="137">
        <v>0</v>
      </c>
      <c r="T110" s="138">
        <f>S110*H110</f>
        <v>0</v>
      </c>
      <c r="AR110" s="139" t="s">
        <v>135</v>
      </c>
      <c r="AT110" s="139" t="s">
        <v>131</v>
      </c>
      <c r="AU110" s="139" t="s">
        <v>86</v>
      </c>
      <c r="AY110" s="17" t="s">
        <v>129</v>
      </c>
      <c r="BE110" s="140">
        <f>IF(N110="základní",J110,0)</f>
        <v>0</v>
      </c>
      <c r="BF110" s="140">
        <f>IF(N110="snížená",J110,0)</f>
        <v>0</v>
      </c>
      <c r="BG110" s="140">
        <f>IF(N110="zákl. přenesená",J110,0)</f>
        <v>0</v>
      </c>
      <c r="BH110" s="140">
        <f>IF(N110="sníž. přenesená",J110,0)</f>
        <v>0</v>
      </c>
      <c r="BI110" s="140">
        <f>IF(N110="nulová",J110,0)</f>
        <v>0</v>
      </c>
      <c r="BJ110" s="17" t="s">
        <v>84</v>
      </c>
      <c r="BK110" s="140">
        <f>ROUND(I110*H110,2)</f>
        <v>0</v>
      </c>
      <c r="BL110" s="17" t="s">
        <v>135</v>
      </c>
      <c r="BM110" s="139" t="s">
        <v>175</v>
      </c>
    </row>
    <row r="111" spans="2:65" s="1" customFormat="1" ht="19.5">
      <c r="B111" s="32"/>
      <c r="D111" s="141" t="s">
        <v>137</v>
      </c>
      <c r="F111" s="142" t="s">
        <v>176</v>
      </c>
      <c r="I111" s="143"/>
      <c r="L111" s="32"/>
      <c r="M111" s="144"/>
      <c r="T111" s="53"/>
      <c r="AT111" s="17" t="s">
        <v>137</v>
      </c>
      <c r="AU111" s="17" t="s">
        <v>86</v>
      </c>
    </row>
    <row r="112" spans="2:65" s="1" customFormat="1" ht="19.5">
      <c r="B112" s="32"/>
      <c r="D112" s="141" t="s">
        <v>149</v>
      </c>
      <c r="F112" s="160" t="s">
        <v>177</v>
      </c>
      <c r="I112" s="143"/>
      <c r="L112" s="32"/>
      <c r="M112" s="144"/>
      <c r="T112" s="53"/>
      <c r="AT112" s="17" t="s">
        <v>149</v>
      </c>
      <c r="AU112" s="17" t="s">
        <v>86</v>
      </c>
    </row>
    <row r="113" spans="2:65" s="11" customFormat="1" ht="22.9" customHeight="1">
      <c r="B113" s="116"/>
      <c r="D113" s="117" t="s">
        <v>75</v>
      </c>
      <c r="E113" s="126" t="s">
        <v>178</v>
      </c>
      <c r="F113" s="126" t="s">
        <v>179</v>
      </c>
      <c r="I113" s="119"/>
      <c r="J113" s="127">
        <f>BK113</f>
        <v>0</v>
      </c>
      <c r="L113" s="116"/>
      <c r="M113" s="121"/>
      <c r="P113" s="122">
        <f>SUM(P114:P115)</f>
        <v>0</v>
      </c>
      <c r="R113" s="122">
        <f>SUM(R114:R115)</f>
        <v>0</v>
      </c>
      <c r="T113" s="123">
        <f>SUM(T114:T115)</f>
        <v>0</v>
      </c>
      <c r="AR113" s="117" t="s">
        <v>84</v>
      </c>
      <c r="AT113" s="124" t="s">
        <v>75</v>
      </c>
      <c r="AU113" s="124" t="s">
        <v>84</v>
      </c>
      <c r="AY113" s="117" t="s">
        <v>129</v>
      </c>
      <c r="BK113" s="125">
        <f>SUM(BK114:BK115)</f>
        <v>0</v>
      </c>
    </row>
    <row r="114" spans="2:65" s="1" customFormat="1" ht="16.5" customHeight="1">
      <c r="B114" s="32"/>
      <c r="C114" s="128" t="s">
        <v>180</v>
      </c>
      <c r="D114" s="128" t="s">
        <v>131</v>
      </c>
      <c r="E114" s="129" t="s">
        <v>181</v>
      </c>
      <c r="F114" s="130" t="s">
        <v>182</v>
      </c>
      <c r="G114" s="131" t="s">
        <v>98</v>
      </c>
      <c r="H114" s="132">
        <v>2</v>
      </c>
      <c r="I114" s="133"/>
      <c r="J114" s="134">
        <f>ROUND(I114*H114,2)</f>
        <v>0</v>
      </c>
      <c r="K114" s="130" t="s">
        <v>19</v>
      </c>
      <c r="L114" s="32"/>
      <c r="M114" s="135" t="s">
        <v>19</v>
      </c>
      <c r="N114" s="136" t="s">
        <v>47</v>
      </c>
      <c r="P114" s="137">
        <f>O114*H114</f>
        <v>0</v>
      </c>
      <c r="Q114" s="137">
        <v>0</v>
      </c>
      <c r="R114" s="137">
        <f>Q114*H114</f>
        <v>0</v>
      </c>
      <c r="S114" s="137">
        <v>0</v>
      </c>
      <c r="T114" s="138">
        <f>S114*H114</f>
        <v>0</v>
      </c>
      <c r="AR114" s="139" t="s">
        <v>135</v>
      </c>
      <c r="AT114" s="139" t="s">
        <v>131</v>
      </c>
      <c r="AU114" s="139" t="s">
        <v>86</v>
      </c>
      <c r="AY114" s="17" t="s">
        <v>129</v>
      </c>
      <c r="BE114" s="140">
        <f>IF(N114="základní",J114,0)</f>
        <v>0</v>
      </c>
      <c r="BF114" s="140">
        <f>IF(N114="snížená",J114,0)</f>
        <v>0</v>
      </c>
      <c r="BG114" s="140">
        <f>IF(N114="zákl. přenesená",J114,0)</f>
        <v>0</v>
      </c>
      <c r="BH114" s="140">
        <f>IF(N114="sníž. přenesená",J114,0)</f>
        <v>0</v>
      </c>
      <c r="BI114" s="140">
        <f>IF(N114="nulová",J114,0)</f>
        <v>0</v>
      </c>
      <c r="BJ114" s="17" t="s">
        <v>84</v>
      </c>
      <c r="BK114" s="140">
        <f>ROUND(I114*H114,2)</f>
        <v>0</v>
      </c>
      <c r="BL114" s="17" t="s">
        <v>135</v>
      </c>
      <c r="BM114" s="139" t="s">
        <v>183</v>
      </c>
    </row>
    <row r="115" spans="2:65" s="1" customFormat="1" ht="11.25">
      <c r="B115" s="32"/>
      <c r="D115" s="141" t="s">
        <v>137</v>
      </c>
      <c r="F115" s="142" t="s">
        <v>184</v>
      </c>
      <c r="I115" s="143"/>
      <c r="L115" s="32"/>
      <c r="M115" s="168"/>
      <c r="N115" s="169"/>
      <c r="O115" s="169"/>
      <c r="P115" s="169"/>
      <c r="Q115" s="169"/>
      <c r="R115" s="169"/>
      <c r="S115" s="169"/>
      <c r="T115" s="170"/>
      <c r="AT115" s="17" t="s">
        <v>137</v>
      </c>
      <c r="AU115" s="17" t="s">
        <v>86</v>
      </c>
    </row>
    <row r="116" spans="2:65" s="1" customFormat="1" ht="6.95" customHeight="1">
      <c r="B116" s="41"/>
      <c r="C116" s="42"/>
      <c r="D116" s="42"/>
      <c r="E116" s="42"/>
      <c r="F116" s="42"/>
      <c r="G116" s="42"/>
      <c r="H116" s="42"/>
      <c r="I116" s="42"/>
      <c r="J116" s="42"/>
      <c r="K116" s="42"/>
      <c r="L116" s="32"/>
    </row>
  </sheetData>
  <sheetProtection algorithmName="SHA-512" hashValue="RvCxL++sHMfx4X14a0lwjHVYT/kzre3hb8JPfBHPoIwUgzBSf51Qt5NYuxow+hmLYnms92cLJDNoggKgWkFdTQ==" saltValue="UcOsK3I+Y7zUw9iiDNk2egz0Fjqp1ArPXet9RxLBJY6+QsBm4mysQpg5eeTydhak3qgNcQMQ0MKRK3Y/qqO4Ew==" spinCount="100000" sheet="1" objects="1" scenarios="1" formatColumns="0" formatRows="0" autoFilter="0"/>
  <autoFilter ref="C81:K115" xr:uid="{00000000-0009-0000-0000-000001000000}"/>
  <mergeCells count="9">
    <mergeCell ref="E50:H50"/>
    <mergeCell ref="E72:H72"/>
    <mergeCell ref="E74:H74"/>
    <mergeCell ref="L2:V2"/>
    <mergeCell ref="E7:H7"/>
    <mergeCell ref="E9:H9"/>
    <mergeCell ref="E18:H18"/>
    <mergeCell ref="E27:H27"/>
    <mergeCell ref="E48:H48"/>
  </mergeCells>
  <hyperlinks>
    <hyperlink ref="F87" r:id="rId1" xr:uid="{00000000-0004-0000-0100-000000000000}"/>
    <hyperlink ref="F92" r:id="rId2" xr:uid="{00000000-0004-0000-0100-000001000000}"/>
  </hyperlinks>
  <pageMargins left="0.39374999999999999" right="0.39374999999999999" top="0.39374999999999999" bottom="0.39374999999999999" header="0" footer="0"/>
  <pageSetup paperSize="9" scale="84" fitToHeight="100" orientation="landscape" blackAndWhite="1" r:id="rId3"/>
  <headerFooter>
    <oddFooter>&amp;CStrana &amp;P z &amp;N</oddFooter>
  </headerFooter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127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>
      <c r="L2" s="290"/>
      <c r="M2" s="290"/>
      <c r="N2" s="290"/>
      <c r="O2" s="290"/>
      <c r="P2" s="290"/>
      <c r="Q2" s="290"/>
      <c r="R2" s="290"/>
      <c r="S2" s="290"/>
      <c r="T2" s="290"/>
      <c r="U2" s="290"/>
      <c r="V2" s="290"/>
      <c r="AT2" s="17" t="s">
        <v>89</v>
      </c>
      <c r="AZ2" s="85" t="s">
        <v>185</v>
      </c>
      <c r="BA2" s="85" t="s">
        <v>186</v>
      </c>
      <c r="BB2" s="85" t="s">
        <v>187</v>
      </c>
      <c r="BC2" s="85" t="s">
        <v>188</v>
      </c>
      <c r="BD2" s="85" t="s">
        <v>86</v>
      </c>
    </row>
    <row r="3" spans="2:5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86</v>
      </c>
    </row>
    <row r="4" spans="2:56" ht="24.95" customHeight="1">
      <c r="B4" s="20"/>
      <c r="D4" s="21" t="s">
        <v>104</v>
      </c>
      <c r="L4" s="20"/>
      <c r="M4" s="86" t="s">
        <v>10</v>
      </c>
      <c r="AT4" s="17" t="s">
        <v>4</v>
      </c>
    </row>
    <row r="5" spans="2:56" ht="6.95" customHeight="1">
      <c r="B5" s="20"/>
      <c r="L5" s="20"/>
    </row>
    <row r="6" spans="2:56" ht="12" customHeight="1">
      <c r="B6" s="20"/>
      <c r="D6" s="27" t="s">
        <v>16</v>
      </c>
      <c r="L6" s="20"/>
    </row>
    <row r="7" spans="2:56" ht="16.5" customHeight="1">
      <c r="B7" s="20"/>
      <c r="E7" s="305" t="str">
        <f>'Rekapitulace stavby'!K6</f>
        <v>Červený příkop, úsek I,II – odstranění lokálních odtokových závad</v>
      </c>
      <c r="F7" s="306"/>
      <c r="G7" s="306"/>
      <c r="H7" s="306"/>
      <c r="L7" s="20"/>
    </row>
    <row r="8" spans="2:56" s="1" customFormat="1" ht="12" customHeight="1">
      <c r="B8" s="32"/>
      <c r="D8" s="27" t="s">
        <v>105</v>
      </c>
      <c r="L8" s="32"/>
    </row>
    <row r="9" spans="2:56" s="1" customFormat="1" ht="16.5" customHeight="1">
      <c r="B9" s="32"/>
      <c r="E9" s="268" t="s">
        <v>189</v>
      </c>
      <c r="F9" s="307"/>
      <c r="G9" s="307"/>
      <c r="H9" s="307"/>
      <c r="L9" s="32"/>
    </row>
    <row r="10" spans="2:56" s="1" customFormat="1" ht="11.25">
      <c r="B10" s="32"/>
      <c r="L10" s="32"/>
    </row>
    <row r="11" spans="2:56" s="1" customFormat="1" ht="12" customHeight="1">
      <c r="B11" s="32"/>
      <c r="D11" s="27" t="s">
        <v>18</v>
      </c>
      <c r="F11" s="25" t="s">
        <v>19</v>
      </c>
      <c r="I11" s="27" t="s">
        <v>20</v>
      </c>
      <c r="J11" s="25" t="s">
        <v>19</v>
      </c>
      <c r="L11" s="32"/>
    </row>
    <row r="12" spans="2:56" s="1" customFormat="1" ht="12" customHeight="1">
      <c r="B12" s="32"/>
      <c r="D12" s="27" t="s">
        <v>21</v>
      </c>
      <c r="F12" s="25" t="s">
        <v>22</v>
      </c>
      <c r="I12" s="27" t="s">
        <v>23</v>
      </c>
      <c r="J12" s="49" t="str">
        <f>'Rekapitulace stavby'!AN8</f>
        <v>19. 12. 2023</v>
      </c>
      <c r="L12" s="32"/>
    </row>
    <row r="13" spans="2:56" s="1" customFormat="1" ht="10.9" customHeight="1">
      <c r="B13" s="32"/>
      <c r="L13" s="32"/>
    </row>
    <row r="14" spans="2:56" s="1" customFormat="1" ht="12" customHeight="1">
      <c r="B14" s="32"/>
      <c r="D14" s="27" t="s">
        <v>25</v>
      </c>
      <c r="I14" s="27" t="s">
        <v>26</v>
      </c>
      <c r="J14" s="25" t="s">
        <v>27</v>
      </c>
      <c r="L14" s="32"/>
    </row>
    <row r="15" spans="2:56" s="1" customFormat="1" ht="18" customHeight="1">
      <c r="B15" s="32"/>
      <c r="E15" s="25" t="s">
        <v>28</v>
      </c>
      <c r="I15" s="27" t="s">
        <v>29</v>
      </c>
      <c r="J15" s="25" t="s">
        <v>30</v>
      </c>
      <c r="L15" s="32"/>
    </row>
    <row r="16" spans="2:56" s="1" customFormat="1" ht="6.95" customHeight="1">
      <c r="B16" s="32"/>
      <c r="L16" s="32"/>
    </row>
    <row r="17" spans="2:12" s="1" customFormat="1" ht="12" customHeight="1">
      <c r="B17" s="32"/>
      <c r="D17" s="27" t="s">
        <v>31</v>
      </c>
      <c r="I17" s="27" t="s">
        <v>26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308" t="str">
        <f>'Rekapitulace stavby'!E14</f>
        <v>Vyplň údaj</v>
      </c>
      <c r="F18" s="289"/>
      <c r="G18" s="289"/>
      <c r="H18" s="289"/>
      <c r="I18" s="27" t="s">
        <v>29</v>
      </c>
      <c r="J18" s="28" t="str">
        <f>'Rekapitulace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33</v>
      </c>
      <c r="I20" s="27" t="s">
        <v>26</v>
      </c>
      <c r="J20" s="25" t="s">
        <v>34</v>
      </c>
      <c r="L20" s="32"/>
    </row>
    <row r="21" spans="2:12" s="1" customFormat="1" ht="18" customHeight="1">
      <c r="B21" s="32"/>
      <c r="E21" s="25" t="s">
        <v>35</v>
      </c>
      <c r="I21" s="27" t="s">
        <v>29</v>
      </c>
      <c r="J21" s="25" t="s">
        <v>36</v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38</v>
      </c>
      <c r="I23" s="27" t="s">
        <v>26</v>
      </c>
      <c r="J23" s="25" t="str">
        <f>IF('Rekapitulace stavby'!AN19="","",'Rekapitulace stavby'!AN19)</f>
        <v/>
      </c>
      <c r="L23" s="32"/>
    </row>
    <row r="24" spans="2:12" s="1" customFormat="1" ht="18" customHeight="1">
      <c r="B24" s="32"/>
      <c r="E24" s="25" t="str">
        <f>IF('Rekapitulace stavby'!E20="","",'Rekapitulace stavby'!E20)</f>
        <v xml:space="preserve"> </v>
      </c>
      <c r="I24" s="27" t="s">
        <v>29</v>
      </c>
      <c r="J24" s="25" t="str">
        <f>IF('Rekapitulace stavby'!AN20="","",'Rekapitulace stavby'!AN20)</f>
        <v/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40</v>
      </c>
      <c r="L26" s="32"/>
    </row>
    <row r="27" spans="2:12" s="7" customFormat="1" ht="16.5" customHeight="1">
      <c r="B27" s="87"/>
      <c r="E27" s="294" t="s">
        <v>19</v>
      </c>
      <c r="F27" s="294"/>
      <c r="G27" s="294"/>
      <c r="H27" s="294"/>
      <c r="L27" s="87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0"/>
      <c r="E29" s="50"/>
      <c r="F29" s="50"/>
      <c r="G29" s="50"/>
      <c r="H29" s="50"/>
      <c r="I29" s="50"/>
      <c r="J29" s="50"/>
      <c r="K29" s="50"/>
      <c r="L29" s="32"/>
    </row>
    <row r="30" spans="2:12" s="1" customFormat="1" ht="25.35" customHeight="1">
      <c r="B30" s="32"/>
      <c r="D30" s="88" t="s">
        <v>42</v>
      </c>
      <c r="J30" s="63">
        <f>ROUND(J84, 2)</f>
        <v>0</v>
      </c>
      <c r="L30" s="32"/>
    </row>
    <row r="31" spans="2:12" s="1" customFormat="1" ht="6.95" customHeight="1">
      <c r="B31" s="32"/>
      <c r="D31" s="50"/>
      <c r="E31" s="50"/>
      <c r="F31" s="50"/>
      <c r="G31" s="50"/>
      <c r="H31" s="50"/>
      <c r="I31" s="50"/>
      <c r="J31" s="50"/>
      <c r="K31" s="50"/>
      <c r="L31" s="32"/>
    </row>
    <row r="32" spans="2:12" s="1" customFormat="1" ht="14.45" customHeight="1">
      <c r="B32" s="32"/>
      <c r="F32" s="35" t="s">
        <v>44</v>
      </c>
      <c r="I32" s="35" t="s">
        <v>43</v>
      </c>
      <c r="J32" s="35" t="s">
        <v>45</v>
      </c>
      <c r="L32" s="32"/>
    </row>
    <row r="33" spans="2:12" s="1" customFormat="1" ht="14.45" customHeight="1">
      <c r="B33" s="32"/>
      <c r="D33" s="52" t="s">
        <v>46</v>
      </c>
      <c r="E33" s="27" t="s">
        <v>47</v>
      </c>
      <c r="F33" s="89">
        <f>ROUND((SUM(BE84:BE126)),  2)</f>
        <v>0</v>
      </c>
      <c r="I33" s="90">
        <v>0.21</v>
      </c>
      <c r="J33" s="89">
        <f>ROUND(((SUM(BE84:BE126))*I33),  2)</f>
        <v>0</v>
      </c>
      <c r="L33" s="32"/>
    </row>
    <row r="34" spans="2:12" s="1" customFormat="1" ht="14.45" customHeight="1">
      <c r="B34" s="32"/>
      <c r="E34" s="27" t="s">
        <v>48</v>
      </c>
      <c r="F34" s="89">
        <f>ROUND((SUM(BF84:BF126)),  2)</f>
        <v>0</v>
      </c>
      <c r="I34" s="90">
        <v>0.15</v>
      </c>
      <c r="J34" s="89">
        <f>ROUND(((SUM(BF84:BF126))*I34),  2)</f>
        <v>0</v>
      </c>
      <c r="L34" s="32"/>
    </row>
    <row r="35" spans="2:12" s="1" customFormat="1" ht="14.45" hidden="1" customHeight="1">
      <c r="B35" s="32"/>
      <c r="E35" s="27" t="s">
        <v>49</v>
      </c>
      <c r="F35" s="89">
        <f>ROUND((SUM(BG84:BG126)),  2)</f>
        <v>0</v>
      </c>
      <c r="I35" s="90">
        <v>0.21</v>
      </c>
      <c r="J35" s="89">
        <f>0</f>
        <v>0</v>
      </c>
      <c r="L35" s="32"/>
    </row>
    <row r="36" spans="2:12" s="1" customFormat="1" ht="14.45" hidden="1" customHeight="1">
      <c r="B36" s="32"/>
      <c r="E36" s="27" t="s">
        <v>50</v>
      </c>
      <c r="F36" s="89">
        <f>ROUND((SUM(BH84:BH126)),  2)</f>
        <v>0</v>
      </c>
      <c r="I36" s="90">
        <v>0.15</v>
      </c>
      <c r="J36" s="89">
        <f>0</f>
        <v>0</v>
      </c>
      <c r="L36" s="32"/>
    </row>
    <row r="37" spans="2:12" s="1" customFormat="1" ht="14.45" hidden="1" customHeight="1">
      <c r="B37" s="32"/>
      <c r="E37" s="27" t="s">
        <v>51</v>
      </c>
      <c r="F37" s="89">
        <f>ROUND((SUM(BI84:BI126)),  2)</f>
        <v>0</v>
      </c>
      <c r="I37" s="90">
        <v>0</v>
      </c>
      <c r="J37" s="89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1"/>
      <c r="D39" s="92" t="s">
        <v>52</v>
      </c>
      <c r="E39" s="54"/>
      <c r="F39" s="54"/>
      <c r="G39" s="93" t="s">
        <v>53</v>
      </c>
      <c r="H39" s="94" t="s">
        <v>54</v>
      </c>
      <c r="I39" s="54"/>
      <c r="J39" s="95">
        <f>SUM(J30:J37)</f>
        <v>0</v>
      </c>
      <c r="K39" s="96"/>
      <c r="L39" s="32"/>
    </row>
    <row r="40" spans="2:12" s="1" customFormat="1" ht="14.45" customHeight="1">
      <c r="B40" s="41"/>
      <c r="C40" s="42"/>
      <c r="D40" s="42"/>
      <c r="E40" s="42"/>
      <c r="F40" s="42"/>
      <c r="G40" s="42"/>
      <c r="H40" s="42"/>
      <c r="I40" s="42"/>
      <c r="J40" s="42"/>
      <c r="K40" s="42"/>
      <c r="L40" s="32"/>
    </row>
    <row r="44" spans="2:12" s="1" customFormat="1" ht="6.95" customHeight="1">
      <c r="B44" s="43"/>
      <c r="C44" s="44"/>
      <c r="D44" s="44"/>
      <c r="E44" s="44"/>
      <c r="F44" s="44"/>
      <c r="G44" s="44"/>
      <c r="H44" s="44"/>
      <c r="I44" s="44"/>
      <c r="J44" s="44"/>
      <c r="K44" s="44"/>
      <c r="L44" s="32"/>
    </row>
    <row r="45" spans="2:12" s="1" customFormat="1" ht="24.95" customHeight="1">
      <c r="B45" s="32"/>
      <c r="C45" s="21" t="s">
        <v>107</v>
      </c>
      <c r="L45" s="32"/>
    </row>
    <row r="46" spans="2:12" s="1" customFormat="1" ht="6.95" customHeight="1">
      <c r="B46" s="32"/>
      <c r="L46" s="32"/>
    </row>
    <row r="47" spans="2:12" s="1" customFormat="1" ht="12" customHeight="1">
      <c r="B47" s="32"/>
      <c r="C47" s="27" t="s">
        <v>16</v>
      </c>
      <c r="L47" s="32"/>
    </row>
    <row r="48" spans="2:12" s="1" customFormat="1" ht="16.5" customHeight="1">
      <c r="B48" s="32"/>
      <c r="E48" s="305" t="str">
        <f>E7</f>
        <v>Červený příkop, úsek I,II – odstranění lokálních odtokových závad</v>
      </c>
      <c r="F48" s="306"/>
      <c r="G48" s="306"/>
      <c r="H48" s="306"/>
      <c r="L48" s="32"/>
    </row>
    <row r="49" spans="2:47" s="1" customFormat="1" ht="12" customHeight="1">
      <c r="B49" s="32"/>
      <c r="C49" s="27" t="s">
        <v>105</v>
      </c>
      <c r="L49" s="32"/>
    </row>
    <row r="50" spans="2:47" s="1" customFormat="1" ht="16.5" customHeight="1">
      <c r="B50" s="32"/>
      <c r="E50" s="268" t="str">
        <f>E9</f>
        <v>č.1_02 - Odtěžení nánosů</v>
      </c>
      <c r="F50" s="307"/>
      <c r="G50" s="307"/>
      <c r="H50" s="307"/>
      <c r="L50" s="32"/>
    </row>
    <row r="51" spans="2:47" s="1" customFormat="1" ht="6.95" customHeight="1">
      <c r="B51" s="32"/>
      <c r="L51" s="32"/>
    </row>
    <row r="52" spans="2:47" s="1" customFormat="1" ht="12" customHeight="1">
      <c r="B52" s="32"/>
      <c r="C52" s="27" t="s">
        <v>21</v>
      </c>
      <c r="F52" s="25" t="str">
        <f>F12</f>
        <v>Ostrava, Mariánské hory</v>
      </c>
      <c r="I52" s="27" t="s">
        <v>23</v>
      </c>
      <c r="J52" s="49" t="str">
        <f>IF(J12="","",J12)</f>
        <v>19. 12. 2023</v>
      </c>
      <c r="L52" s="32"/>
    </row>
    <row r="53" spans="2:47" s="1" customFormat="1" ht="6.95" customHeight="1">
      <c r="B53" s="32"/>
      <c r="L53" s="32"/>
    </row>
    <row r="54" spans="2:47" s="1" customFormat="1" ht="15.2" customHeight="1">
      <c r="B54" s="32"/>
      <c r="C54" s="27" t="s">
        <v>25</v>
      </c>
      <c r="F54" s="25" t="str">
        <f>E15</f>
        <v>Povodí Odry, státní podnik</v>
      </c>
      <c r="I54" s="27" t="s">
        <v>33</v>
      </c>
      <c r="J54" s="30" t="str">
        <f>E21</f>
        <v>Ing. Pavel Golík</v>
      </c>
      <c r="L54" s="32"/>
    </row>
    <row r="55" spans="2:47" s="1" customFormat="1" ht="15.2" customHeight="1">
      <c r="B55" s="32"/>
      <c r="C55" s="27" t="s">
        <v>31</v>
      </c>
      <c r="F55" s="25" t="str">
        <f>IF(E18="","",E18)</f>
        <v>Vyplň údaj</v>
      </c>
      <c r="I55" s="27" t="s">
        <v>38</v>
      </c>
      <c r="J55" s="30" t="str">
        <f>E24</f>
        <v xml:space="preserve"> </v>
      </c>
      <c r="L55" s="32"/>
    </row>
    <row r="56" spans="2:47" s="1" customFormat="1" ht="10.35" customHeight="1">
      <c r="B56" s="32"/>
      <c r="L56" s="32"/>
    </row>
    <row r="57" spans="2:47" s="1" customFormat="1" ht="29.25" customHeight="1">
      <c r="B57" s="32"/>
      <c r="C57" s="97" t="s">
        <v>108</v>
      </c>
      <c r="D57" s="91"/>
      <c r="E57" s="91"/>
      <c r="F57" s="91"/>
      <c r="G57" s="91"/>
      <c r="H57" s="91"/>
      <c r="I57" s="91"/>
      <c r="J57" s="98" t="s">
        <v>109</v>
      </c>
      <c r="K57" s="91"/>
      <c r="L57" s="32"/>
    </row>
    <row r="58" spans="2:47" s="1" customFormat="1" ht="10.35" customHeight="1">
      <c r="B58" s="32"/>
      <c r="L58" s="32"/>
    </row>
    <row r="59" spans="2:47" s="1" customFormat="1" ht="22.9" customHeight="1">
      <c r="B59" s="32"/>
      <c r="C59" s="99" t="s">
        <v>74</v>
      </c>
      <c r="J59" s="63">
        <f>J84</f>
        <v>0</v>
      </c>
      <c r="L59" s="32"/>
      <c r="AU59" s="17" t="s">
        <v>110</v>
      </c>
    </row>
    <row r="60" spans="2:47" s="8" customFormat="1" ht="24.95" customHeight="1">
      <c r="B60" s="100"/>
      <c r="D60" s="101" t="s">
        <v>111</v>
      </c>
      <c r="E60" s="102"/>
      <c r="F60" s="102"/>
      <c r="G60" s="102"/>
      <c r="H60" s="102"/>
      <c r="I60" s="102"/>
      <c r="J60" s="103">
        <f>J85</f>
        <v>0</v>
      </c>
      <c r="L60" s="100"/>
    </row>
    <row r="61" spans="2:47" s="9" customFormat="1" ht="19.899999999999999" customHeight="1">
      <c r="B61" s="104"/>
      <c r="D61" s="105" t="s">
        <v>112</v>
      </c>
      <c r="E61" s="106"/>
      <c r="F61" s="106"/>
      <c r="G61" s="106"/>
      <c r="H61" s="106"/>
      <c r="I61" s="106"/>
      <c r="J61" s="107">
        <f>J86</f>
        <v>0</v>
      </c>
      <c r="L61" s="104"/>
    </row>
    <row r="62" spans="2:47" s="9" customFormat="1" ht="19.899999999999999" customHeight="1">
      <c r="B62" s="104"/>
      <c r="D62" s="105" t="s">
        <v>113</v>
      </c>
      <c r="E62" s="106"/>
      <c r="F62" s="106"/>
      <c r="G62" s="106"/>
      <c r="H62" s="106"/>
      <c r="I62" s="106"/>
      <c r="J62" s="107">
        <f>J114</f>
        <v>0</v>
      </c>
      <c r="L62" s="104"/>
    </row>
    <row r="63" spans="2:47" s="9" customFormat="1" ht="19.899999999999999" customHeight="1">
      <c r="B63" s="104"/>
      <c r="D63" s="105" t="s">
        <v>190</v>
      </c>
      <c r="E63" s="106"/>
      <c r="F63" s="106"/>
      <c r="G63" s="106"/>
      <c r="H63" s="106"/>
      <c r="I63" s="106"/>
      <c r="J63" s="107">
        <f>J120</f>
        <v>0</v>
      </c>
      <c r="L63" s="104"/>
    </row>
    <row r="64" spans="2:47" s="8" customFormat="1" ht="24.95" customHeight="1">
      <c r="B64" s="100"/>
      <c r="D64" s="101" t="s">
        <v>191</v>
      </c>
      <c r="E64" s="102"/>
      <c r="F64" s="102"/>
      <c r="G64" s="102"/>
      <c r="H64" s="102"/>
      <c r="I64" s="102"/>
      <c r="J64" s="103">
        <f>J124</f>
        <v>0</v>
      </c>
      <c r="L64" s="100"/>
    </row>
    <row r="65" spans="2:12" s="1" customFormat="1" ht="21.75" customHeight="1">
      <c r="B65" s="32"/>
      <c r="L65" s="32"/>
    </row>
    <row r="66" spans="2:12" s="1" customFormat="1" ht="6.95" customHeight="1"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32"/>
    </row>
    <row r="70" spans="2:12" s="1" customFormat="1" ht="6.95" customHeight="1">
      <c r="B70" s="43"/>
      <c r="C70" s="44"/>
      <c r="D70" s="44"/>
      <c r="E70" s="44"/>
      <c r="F70" s="44"/>
      <c r="G70" s="44"/>
      <c r="H70" s="44"/>
      <c r="I70" s="44"/>
      <c r="J70" s="44"/>
      <c r="K70" s="44"/>
      <c r="L70" s="32"/>
    </row>
    <row r="71" spans="2:12" s="1" customFormat="1" ht="24.95" customHeight="1">
      <c r="B71" s="32"/>
      <c r="C71" s="21" t="s">
        <v>114</v>
      </c>
      <c r="L71" s="32"/>
    </row>
    <row r="72" spans="2:12" s="1" customFormat="1" ht="6.95" customHeight="1">
      <c r="B72" s="32"/>
      <c r="L72" s="32"/>
    </row>
    <row r="73" spans="2:12" s="1" customFormat="1" ht="12" customHeight="1">
      <c r="B73" s="32"/>
      <c r="C73" s="27" t="s">
        <v>16</v>
      </c>
      <c r="L73" s="32"/>
    </row>
    <row r="74" spans="2:12" s="1" customFormat="1" ht="16.5" customHeight="1">
      <c r="B74" s="32"/>
      <c r="E74" s="305" t="str">
        <f>E7</f>
        <v>Červený příkop, úsek I,II – odstranění lokálních odtokových závad</v>
      </c>
      <c r="F74" s="306"/>
      <c r="G74" s="306"/>
      <c r="H74" s="306"/>
      <c r="L74" s="32"/>
    </row>
    <row r="75" spans="2:12" s="1" customFormat="1" ht="12" customHeight="1">
      <c r="B75" s="32"/>
      <c r="C75" s="27" t="s">
        <v>105</v>
      </c>
      <c r="L75" s="32"/>
    </row>
    <row r="76" spans="2:12" s="1" customFormat="1" ht="16.5" customHeight="1">
      <c r="B76" s="32"/>
      <c r="E76" s="268" t="str">
        <f>E9</f>
        <v>č.1_02 - Odtěžení nánosů</v>
      </c>
      <c r="F76" s="307"/>
      <c r="G76" s="307"/>
      <c r="H76" s="307"/>
      <c r="L76" s="32"/>
    </row>
    <row r="77" spans="2:12" s="1" customFormat="1" ht="6.95" customHeight="1">
      <c r="B77" s="32"/>
      <c r="L77" s="32"/>
    </row>
    <row r="78" spans="2:12" s="1" customFormat="1" ht="12" customHeight="1">
      <c r="B78" s="32"/>
      <c r="C78" s="27" t="s">
        <v>21</v>
      </c>
      <c r="F78" s="25" t="str">
        <f>F12</f>
        <v>Ostrava, Mariánské hory</v>
      </c>
      <c r="I78" s="27" t="s">
        <v>23</v>
      </c>
      <c r="J78" s="49" t="str">
        <f>IF(J12="","",J12)</f>
        <v>19. 12. 2023</v>
      </c>
      <c r="L78" s="32"/>
    </row>
    <row r="79" spans="2:12" s="1" customFormat="1" ht="6.95" customHeight="1">
      <c r="B79" s="32"/>
      <c r="L79" s="32"/>
    </row>
    <row r="80" spans="2:12" s="1" customFormat="1" ht="15.2" customHeight="1">
      <c r="B80" s="32"/>
      <c r="C80" s="27" t="s">
        <v>25</v>
      </c>
      <c r="F80" s="25" t="str">
        <f>E15</f>
        <v>Povodí Odry, státní podnik</v>
      </c>
      <c r="I80" s="27" t="s">
        <v>33</v>
      </c>
      <c r="J80" s="30" t="str">
        <f>E21</f>
        <v>Ing. Pavel Golík</v>
      </c>
      <c r="L80" s="32"/>
    </row>
    <row r="81" spans="2:65" s="1" customFormat="1" ht="15.2" customHeight="1">
      <c r="B81" s="32"/>
      <c r="C81" s="27" t="s">
        <v>31</v>
      </c>
      <c r="F81" s="25" t="str">
        <f>IF(E18="","",E18)</f>
        <v>Vyplň údaj</v>
      </c>
      <c r="I81" s="27" t="s">
        <v>38</v>
      </c>
      <c r="J81" s="30" t="str">
        <f>E24</f>
        <v xml:space="preserve"> </v>
      </c>
      <c r="L81" s="32"/>
    </row>
    <row r="82" spans="2:65" s="1" customFormat="1" ht="10.35" customHeight="1">
      <c r="B82" s="32"/>
      <c r="L82" s="32"/>
    </row>
    <row r="83" spans="2:65" s="10" customFormat="1" ht="29.25" customHeight="1">
      <c r="B83" s="108"/>
      <c r="C83" s="109" t="s">
        <v>115</v>
      </c>
      <c r="D83" s="110" t="s">
        <v>61</v>
      </c>
      <c r="E83" s="110" t="s">
        <v>57</v>
      </c>
      <c r="F83" s="110" t="s">
        <v>58</v>
      </c>
      <c r="G83" s="110" t="s">
        <v>116</v>
      </c>
      <c r="H83" s="110" t="s">
        <v>117</v>
      </c>
      <c r="I83" s="110" t="s">
        <v>118</v>
      </c>
      <c r="J83" s="110" t="s">
        <v>109</v>
      </c>
      <c r="K83" s="111" t="s">
        <v>119</v>
      </c>
      <c r="L83" s="108"/>
      <c r="M83" s="56" t="s">
        <v>19</v>
      </c>
      <c r="N83" s="57" t="s">
        <v>46</v>
      </c>
      <c r="O83" s="57" t="s">
        <v>120</v>
      </c>
      <c r="P83" s="57" t="s">
        <v>121</v>
      </c>
      <c r="Q83" s="57" t="s">
        <v>122</v>
      </c>
      <c r="R83" s="57" t="s">
        <v>123</v>
      </c>
      <c r="S83" s="57" t="s">
        <v>124</v>
      </c>
      <c r="T83" s="58" t="s">
        <v>125</v>
      </c>
    </row>
    <row r="84" spans="2:65" s="1" customFormat="1" ht="22.9" customHeight="1">
      <c r="B84" s="32"/>
      <c r="C84" s="61" t="s">
        <v>126</v>
      </c>
      <c r="J84" s="112">
        <f>BK84</f>
        <v>0</v>
      </c>
      <c r="L84" s="32"/>
      <c r="M84" s="59"/>
      <c r="N84" s="50"/>
      <c r="O84" s="50"/>
      <c r="P84" s="113">
        <f>P85+P124</f>
        <v>0</v>
      </c>
      <c r="Q84" s="50"/>
      <c r="R84" s="113">
        <f>R85+R124</f>
        <v>0.28227000000000002</v>
      </c>
      <c r="S84" s="50"/>
      <c r="T84" s="114">
        <f>T85+T124</f>
        <v>0</v>
      </c>
      <c r="AT84" s="17" t="s">
        <v>75</v>
      </c>
      <c r="AU84" s="17" t="s">
        <v>110</v>
      </c>
      <c r="BK84" s="115">
        <f>BK85+BK124</f>
        <v>0</v>
      </c>
    </row>
    <row r="85" spans="2:65" s="11" customFormat="1" ht="25.9" customHeight="1">
      <c r="B85" s="116"/>
      <c r="D85" s="117" t="s">
        <v>75</v>
      </c>
      <c r="E85" s="118" t="s">
        <v>127</v>
      </c>
      <c r="F85" s="118" t="s">
        <v>128</v>
      </c>
      <c r="I85" s="119"/>
      <c r="J85" s="120">
        <f>BK85</f>
        <v>0</v>
      </c>
      <c r="L85" s="116"/>
      <c r="M85" s="121"/>
      <c r="P85" s="122">
        <f>P86+P114+P120</f>
        <v>0</v>
      </c>
      <c r="R85" s="122">
        <f>R86+R114+R120</f>
        <v>0.28227000000000002</v>
      </c>
      <c r="T85" s="123">
        <f>T86+T114+T120</f>
        <v>0</v>
      </c>
      <c r="AR85" s="117" t="s">
        <v>84</v>
      </c>
      <c r="AT85" s="124" t="s">
        <v>75</v>
      </c>
      <c r="AU85" s="124" t="s">
        <v>76</v>
      </c>
      <c r="AY85" s="117" t="s">
        <v>129</v>
      </c>
      <c r="BK85" s="125">
        <f>BK86+BK114+BK120</f>
        <v>0</v>
      </c>
    </row>
    <row r="86" spans="2:65" s="11" customFormat="1" ht="22.9" customHeight="1">
      <c r="B86" s="116"/>
      <c r="D86" s="117" t="s">
        <v>75</v>
      </c>
      <c r="E86" s="126" t="s">
        <v>84</v>
      </c>
      <c r="F86" s="126" t="s">
        <v>130</v>
      </c>
      <c r="I86" s="119"/>
      <c r="J86" s="127">
        <f>BK86</f>
        <v>0</v>
      </c>
      <c r="L86" s="116"/>
      <c r="M86" s="121"/>
      <c r="P86" s="122">
        <f>SUM(P87:P113)</f>
        <v>0</v>
      </c>
      <c r="R86" s="122">
        <f>SUM(R87:R113)</f>
        <v>0.28227000000000002</v>
      </c>
      <c r="T86" s="123">
        <f>SUM(T87:T113)</f>
        <v>0</v>
      </c>
      <c r="AR86" s="117" t="s">
        <v>84</v>
      </c>
      <c r="AT86" s="124" t="s">
        <v>75</v>
      </c>
      <c r="AU86" s="124" t="s">
        <v>84</v>
      </c>
      <c r="AY86" s="117" t="s">
        <v>129</v>
      </c>
      <c r="BK86" s="125">
        <f>SUM(BK87:BK113)</f>
        <v>0</v>
      </c>
    </row>
    <row r="87" spans="2:65" s="1" customFormat="1" ht="16.5" customHeight="1">
      <c r="B87" s="32"/>
      <c r="C87" s="128" t="s">
        <v>84</v>
      </c>
      <c r="D87" s="128" t="s">
        <v>131</v>
      </c>
      <c r="E87" s="129" t="s">
        <v>192</v>
      </c>
      <c r="F87" s="130" t="s">
        <v>193</v>
      </c>
      <c r="G87" s="131" t="s">
        <v>194</v>
      </c>
      <c r="H87" s="132">
        <v>15</v>
      </c>
      <c r="I87" s="133"/>
      <c r="J87" s="134">
        <f>ROUND(I87*H87,2)</f>
        <v>0</v>
      </c>
      <c r="K87" s="130" t="s">
        <v>195</v>
      </c>
      <c r="L87" s="32"/>
      <c r="M87" s="135" t="s">
        <v>19</v>
      </c>
      <c r="N87" s="136" t="s">
        <v>47</v>
      </c>
      <c r="P87" s="137">
        <f>O87*H87</f>
        <v>0</v>
      </c>
      <c r="Q87" s="137">
        <v>3.0000000000000001E-5</v>
      </c>
      <c r="R87" s="137">
        <f>Q87*H87</f>
        <v>4.4999999999999999E-4</v>
      </c>
      <c r="S87" s="137">
        <v>0</v>
      </c>
      <c r="T87" s="138">
        <f>S87*H87</f>
        <v>0</v>
      </c>
      <c r="AR87" s="139" t="s">
        <v>135</v>
      </c>
      <c r="AT87" s="139" t="s">
        <v>131</v>
      </c>
      <c r="AU87" s="139" t="s">
        <v>86</v>
      </c>
      <c r="AY87" s="17" t="s">
        <v>129</v>
      </c>
      <c r="BE87" s="140">
        <f>IF(N87="základní",J87,0)</f>
        <v>0</v>
      </c>
      <c r="BF87" s="140">
        <f>IF(N87="snížená",J87,0)</f>
        <v>0</v>
      </c>
      <c r="BG87" s="140">
        <f>IF(N87="zákl. přenesená",J87,0)</f>
        <v>0</v>
      </c>
      <c r="BH87" s="140">
        <f>IF(N87="sníž. přenesená",J87,0)</f>
        <v>0</v>
      </c>
      <c r="BI87" s="140">
        <f>IF(N87="nulová",J87,0)</f>
        <v>0</v>
      </c>
      <c r="BJ87" s="17" t="s">
        <v>84</v>
      </c>
      <c r="BK87" s="140">
        <f>ROUND(I87*H87,2)</f>
        <v>0</v>
      </c>
      <c r="BL87" s="17" t="s">
        <v>135</v>
      </c>
      <c r="BM87" s="139" t="s">
        <v>196</v>
      </c>
    </row>
    <row r="88" spans="2:65" s="1" customFormat="1" ht="11.25">
      <c r="B88" s="32"/>
      <c r="D88" s="141" t="s">
        <v>137</v>
      </c>
      <c r="F88" s="142" t="s">
        <v>197</v>
      </c>
      <c r="I88" s="143"/>
      <c r="L88" s="32"/>
      <c r="M88" s="144"/>
      <c r="T88" s="53"/>
      <c r="AT88" s="17" t="s">
        <v>137</v>
      </c>
      <c r="AU88" s="17" t="s">
        <v>86</v>
      </c>
    </row>
    <row r="89" spans="2:65" s="1" customFormat="1" ht="11.25">
      <c r="B89" s="32"/>
      <c r="D89" s="145" t="s">
        <v>139</v>
      </c>
      <c r="F89" s="146" t="s">
        <v>198</v>
      </c>
      <c r="I89" s="143"/>
      <c r="L89" s="32"/>
      <c r="M89" s="144"/>
      <c r="T89" s="53"/>
      <c r="AT89" s="17" t="s">
        <v>139</v>
      </c>
      <c r="AU89" s="17" t="s">
        <v>86</v>
      </c>
    </row>
    <row r="90" spans="2:65" s="12" customFormat="1" ht="11.25">
      <c r="B90" s="147"/>
      <c r="D90" s="141" t="s">
        <v>141</v>
      </c>
      <c r="E90" s="148" t="s">
        <v>19</v>
      </c>
      <c r="F90" s="149" t="s">
        <v>199</v>
      </c>
      <c r="H90" s="148" t="s">
        <v>19</v>
      </c>
      <c r="I90" s="150"/>
      <c r="L90" s="147"/>
      <c r="M90" s="151"/>
      <c r="T90" s="152"/>
      <c r="AT90" s="148" t="s">
        <v>141</v>
      </c>
      <c r="AU90" s="148" t="s">
        <v>86</v>
      </c>
      <c r="AV90" s="12" t="s">
        <v>84</v>
      </c>
      <c r="AW90" s="12" t="s">
        <v>37</v>
      </c>
      <c r="AX90" s="12" t="s">
        <v>76</v>
      </c>
      <c r="AY90" s="148" t="s">
        <v>129</v>
      </c>
    </row>
    <row r="91" spans="2:65" s="13" customFormat="1" ht="11.25">
      <c r="B91" s="153"/>
      <c r="D91" s="141" t="s">
        <v>141</v>
      </c>
      <c r="E91" s="154" t="s">
        <v>19</v>
      </c>
      <c r="F91" s="155" t="s">
        <v>200</v>
      </c>
      <c r="H91" s="156">
        <v>15</v>
      </c>
      <c r="I91" s="157"/>
      <c r="L91" s="153"/>
      <c r="M91" s="158"/>
      <c r="T91" s="159"/>
      <c r="AT91" s="154" t="s">
        <v>141</v>
      </c>
      <c r="AU91" s="154" t="s">
        <v>86</v>
      </c>
      <c r="AV91" s="13" t="s">
        <v>86</v>
      </c>
      <c r="AW91" s="13" t="s">
        <v>37</v>
      </c>
      <c r="AX91" s="13" t="s">
        <v>84</v>
      </c>
      <c r="AY91" s="154" t="s">
        <v>129</v>
      </c>
    </row>
    <row r="92" spans="2:65" s="1" customFormat="1" ht="21.75" customHeight="1">
      <c r="B92" s="32"/>
      <c r="C92" s="128" t="s">
        <v>86</v>
      </c>
      <c r="D92" s="128" t="s">
        <v>131</v>
      </c>
      <c r="E92" s="129" t="s">
        <v>201</v>
      </c>
      <c r="F92" s="130" t="s">
        <v>202</v>
      </c>
      <c r="G92" s="131" t="s">
        <v>187</v>
      </c>
      <c r="H92" s="132">
        <v>276.5</v>
      </c>
      <c r="I92" s="133"/>
      <c r="J92" s="134">
        <f>ROUND(I92*H92,2)</f>
        <v>0</v>
      </c>
      <c r="K92" s="130" t="s">
        <v>134</v>
      </c>
      <c r="L92" s="32"/>
      <c r="M92" s="135" t="s">
        <v>19</v>
      </c>
      <c r="N92" s="136" t="s">
        <v>47</v>
      </c>
      <c r="P92" s="137">
        <f>O92*H92</f>
        <v>0</v>
      </c>
      <c r="Q92" s="137">
        <v>0</v>
      </c>
      <c r="R92" s="137">
        <f>Q92*H92</f>
        <v>0</v>
      </c>
      <c r="S92" s="137">
        <v>0</v>
      </c>
      <c r="T92" s="138">
        <f>S92*H92</f>
        <v>0</v>
      </c>
      <c r="AR92" s="139" t="s">
        <v>135</v>
      </c>
      <c r="AT92" s="139" t="s">
        <v>131</v>
      </c>
      <c r="AU92" s="139" t="s">
        <v>86</v>
      </c>
      <c r="AY92" s="17" t="s">
        <v>129</v>
      </c>
      <c r="BE92" s="140">
        <f>IF(N92="základní",J92,0)</f>
        <v>0</v>
      </c>
      <c r="BF92" s="140">
        <f>IF(N92="snížená",J92,0)</f>
        <v>0</v>
      </c>
      <c r="BG92" s="140">
        <f>IF(N92="zákl. přenesená",J92,0)</f>
        <v>0</v>
      </c>
      <c r="BH92" s="140">
        <f>IF(N92="sníž. přenesená",J92,0)</f>
        <v>0</v>
      </c>
      <c r="BI92" s="140">
        <f>IF(N92="nulová",J92,0)</f>
        <v>0</v>
      </c>
      <c r="BJ92" s="17" t="s">
        <v>84</v>
      </c>
      <c r="BK92" s="140">
        <f>ROUND(I92*H92,2)</f>
        <v>0</v>
      </c>
      <c r="BL92" s="17" t="s">
        <v>135</v>
      </c>
      <c r="BM92" s="139" t="s">
        <v>203</v>
      </c>
    </row>
    <row r="93" spans="2:65" s="1" customFormat="1" ht="19.5">
      <c r="B93" s="32"/>
      <c r="D93" s="141" t="s">
        <v>137</v>
      </c>
      <c r="F93" s="142" t="s">
        <v>204</v>
      </c>
      <c r="I93" s="143"/>
      <c r="L93" s="32"/>
      <c r="M93" s="144"/>
      <c r="T93" s="53"/>
      <c r="AT93" s="17" t="s">
        <v>137</v>
      </c>
      <c r="AU93" s="17" t="s">
        <v>86</v>
      </c>
    </row>
    <row r="94" spans="2:65" s="1" customFormat="1" ht="11.25">
      <c r="B94" s="32"/>
      <c r="D94" s="145" t="s">
        <v>139</v>
      </c>
      <c r="F94" s="146" t="s">
        <v>205</v>
      </c>
      <c r="I94" s="143"/>
      <c r="L94" s="32"/>
      <c r="M94" s="144"/>
      <c r="T94" s="53"/>
      <c r="AT94" s="17" t="s">
        <v>139</v>
      </c>
      <c r="AU94" s="17" t="s">
        <v>86</v>
      </c>
    </row>
    <row r="95" spans="2:65" s="12" customFormat="1" ht="11.25">
      <c r="B95" s="147"/>
      <c r="D95" s="141" t="s">
        <v>141</v>
      </c>
      <c r="E95" s="148" t="s">
        <v>19</v>
      </c>
      <c r="F95" s="149" t="s">
        <v>206</v>
      </c>
      <c r="H95" s="148" t="s">
        <v>19</v>
      </c>
      <c r="I95" s="150"/>
      <c r="L95" s="147"/>
      <c r="M95" s="151"/>
      <c r="T95" s="152"/>
      <c r="AT95" s="148" t="s">
        <v>141</v>
      </c>
      <c r="AU95" s="148" t="s">
        <v>86</v>
      </c>
      <c r="AV95" s="12" t="s">
        <v>84</v>
      </c>
      <c r="AW95" s="12" t="s">
        <v>37</v>
      </c>
      <c r="AX95" s="12" t="s">
        <v>76</v>
      </c>
      <c r="AY95" s="148" t="s">
        <v>129</v>
      </c>
    </row>
    <row r="96" spans="2:65" s="13" customFormat="1" ht="11.25">
      <c r="B96" s="153"/>
      <c r="D96" s="141" t="s">
        <v>141</v>
      </c>
      <c r="E96" s="154" t="s">
        <v>19</v>
      </c>
      <c r="F96" s="155" t="s">
        <v>207</v>
      </c>
      <c r="H96" s="156">
        <v>276.5</v>
      </c>
      <c r="I96" s="157"/>
      <c r="L96" s="153"/>
      <c r="M96" s="158"/>
      <c r="T96" s="159"/>
      <c r="AT96" s="154" t="s">
        <v>141</v>
      </c>
      <c r="AU96" s="154" t="s">
        <v>86</v>
      </c>
      <c r="AV96" s="13" t="s">
        <v>86</v>
      </c>
      <c r="AW96" s="13" t="s">
        <v>37</v>
      </c>
      <c r="AX96" s="13" t="s">
        <v>76</v>
      </c>
      <c r="AY96" s="154" t="s">
        <v>129</v>
      </c>
    </row>
    <row r="97" spans="2:65" s="14" customFormat="1" ht="11.25">
      <c r="B97" s="161"/>
      <c r="D97" s="141" t="s">
        <v>141</v>
      </c>
      <c r="E97" s="162" t="s">
        <v>185</v>
      </c>
      <c r="F97" s="163" t="s">
        <v>153</v>
      </c>
      <c r="H97" s="164">
        <v>276.5</v>
      </c>
      <c r="I97" s="165"/>
      <c r="L97" s="161"/>
      <c r="M97" s="166"/>
      <c r="T97" s="167"/>
      <c r="AT97" s="162" t="s">
        <v>141</v>
      </c>
      <c r="AU97" s="162" t="s">
        <v>86</v>
      </c>
      <c r="AV97" s="14" t="s">
        <v>135</v>
      </c>
      <c r="AW97" s="14" t="s">
        <v>37</v>
      </c>
      <c r="AX97" s="14" t="s">
        <v>84</v>
      </c>
      <c r="AY97" s="162" t="s">
        <v>129</v>
      </c>
    </row>
    <row r="98" spans="2:65" s="1" customFormat="1" ht="16.5" customHeight="1">
      <c r="B98" s="32"/>
      <c r="C98" s="128" t="s">
        <v>154</v>
      </c>
      <c r="D98" s="128" t="s">
        <v>131</v>
      </c>
      <c r="E98" s="129" t="s">
        <v>208</v>
      </c>
      <c r="F98" s="130" t="s">
        <v>209</v>
      </c>
      <c r="G98" s="131" t="s">
        <v>187</v>
      </c>
      <c r="H98" s="132">
        <v>276.5</v>
      </c>
      <c r="I98" s="133"/>
      <c r="J98" s="134">
        <f>ROUND(I98*H98,2)</f>
        <v>0</v>
      </c>
      <c r="K98" s="130" t="s">
        <v>19</v>
      </c>
      <c r="L98" s="32"/>
      <c r="M98" s="135" t="s">
        <v>19</v>
      </c>
      <c r="N98" s="136" t="s">
        <v>47</v>
      </c>
      <c r="P98" s="137">
        <f>O98*H98</f>
        <v>0</v>
      </c>
      <c r="Q98" s="137">
        <v>0</v>
      </c>
      <c r="R98" s="137">
        <f>Q98*H98</f>
        <v>0</v>
      </c>
      <c r="S98" s="137">
        <v>0</v>
      </c>
      <c r="T98" s="138">
        <f>S98*H98</f>
        <v>0</v>
      </c>
      <c r="AR98" s="139" t="s">
        <v>135</v>
      </c>
      <c r="AT98" s="139" t="s">
        <v>131</v>
      </c>
      <c r="AU98" s="139" t="s">
        <v>86</v>
      </c>
      <c r="AY98" s="17" t="s">
        <v>129</v>
      </c>
      <c r="BE98" s="140">
        <f>IF(N98="základní",J98,0)</f>
        <v>0</v>
      </c>
      <c r="BF98" s="140">
        <f>IF(N98="snížená",J98,0)</f>
        <v>0</v>
      </c>
      <c r="BG98" s="140">
        <f>IF(N98="zákl. přenesená",J98,0)</f>
        <v>0</v>
      </c>
      <c r="BH98" s="140">
        <f>IF(N98="sníž. přenesená",J98,0)</f>
        <v>0</v>
      </c>
      <c r="BI98" s="140">
        <f>IF(N98="nulová",J98,0)</f>
        <v>0</v>
      </c>
      <c r="BJ98" s="17" t="s">
        <v>84</v>
      </c>
      <c r="BK98" s="140">
        <f>ROUND(I98*H98,2)</f>
        <v>0</v>
      </c>
      <c r="BL98" s="17" t="s">
        <v>135</v>
      </c>
      <c r="BM98" s="139" t="s">
        <v>210</v>
      </c>
    </row>
    <row r="99" spans="2:65" s="1" customFormat="1" ht="11.25">
      <c r="B99" s="32"/>
      <c r="D99" s="141" t="s">
        <v>137</v>
      </c>
      <c r="F99" s="142" t="s">
        <v>209</v>
      </c>
      <c r="I99" s="143"/>
      <c r="L99" s="32"/>
      <c r="M99" s="144"/>
      <c r="T99" s="53"/>
      <c r="AT99" s="17" t="s">
        <v>137</v>
      </c>
      <c r="AU99" s="17" t="s">
        <v>86</v>
      </c>
    </row>
    <row r="100" spans="2:65" s="13" customFormat="1" ht="11.25">
      <c r="B100" s="153"/>
      <c r="D100" s="141" t="s">
        <v>141</v>
      </c>
      <c r="E100" s="154" t="s">
        <v>19</v>
      </c>
      <c r="F100" s="155" t="s">
        <v>185</v>
      </c>
      <c r="H100" s="156">
        <v>276.5</v>
      </c>
      <c r="I100" s="157"/>
      <c r="L100" s="153"/>
      <c r="M100" s="158"/>
      <c r="T100" s="159"/>
      <c r="AT100" s="154" t="s">
        <v>141</v>
      </c>
      <c r="AU100" s="154" t="s">
        <v>86</v>
      </c>
      <c r="AV100" s="13" t="s">
        <v>86</v>
      </c>
      <c r="AW100" s="13" t="s">
        <v>37</v>
      </c>
      <c r="AX100" s="13" t="s">
        <v>84</v>
      </c>
      <c r="AY100" s="154" t="s">
        <v>129</v>
      </c>
    </row>
    <row r="101" spans="2:65" s="1" customFormat="1" ht="16.5" customHeight="1">
      <c r="B101" s="32"/>
      <c r="C101" s="128" t="s">
        <v>135</v>
      </c>
      <c r="D101" s="128" t="s">
        <v>131</v>
      </c>
      <c r="E101" s="129" t="s">
        <v>211</v>
      </c>
      <c r="F101" s="130" t="s">
        <v>212</v>
      </c>
      <c r="G101" s="131" t="s">
        <v>102</v>
      </c>
      <c r="H101" s="132">
        <v>1382.5</v>
      </c>
      <c r="I101" s="133"/>
      <c r="J101" s="134">
        <f>ROUND(I101*H101,2)</f>
        <v>0</v>
      </c>
      <c r="K101" s="130" t="s">
        <v>195</v>
      </c>
      <c r="L101" s="32"/>
      <c r="M101" s="135" t="s">
        <v>19</v>
      </c>
      <c r="N101" s="136" t="s">
        <v>47</v>
      </c>
      <c r="P101" s="137">
        <f>O101*H101</f>
        <v>0</v>
      </c>
      <c r="Q101" s="137">
        <v>0</v>
      </c>
      <c r="R101" s="137">
        <f>Q101*H101</f>
        <v>0</v>
      </c>
      <c r="S101" s="137">
        <v>0</v>
      </c>
      <c r="T101" s="138">
        <f>S101*H101</f>
        <v>0</v>
      </c>
      <c r="AR101" s="139" t="s">
        <v>135</v>
      </c>
      <c r="AT101" s="139" t="s">
        <v>131</v>
      </c>
      <c r="AU101" s="139" t="s">
        <v>86</v>
      </c>
      <c r="AY101" s="17" t="s">
        <v>129</v>
      </c>
      <c r="BE101" s="140">
        <f>IF(N101="základní",J101,0)</f>
        <v>0</v>
      </c>
      <c r="BF101" s="140">
        <f>IF(N101="snížená",J101,0)</f>
        <v>0</v>
      </c>
      <c r="BG101" s="140">
        <f>IF(N101="zákl. přenesená",J101,0)</f>
        <v>0</v>
      </c>
      <c r="BH101" s="140">
        <f>IF(N101="sníž. přenesená",J101,0)</f>
        <v>0</v>
      </c>
      <c r="BI101" s="140">
        <f>IF(N101="nulová",J101,0)</f>
        <v>0</v>
      </c>
      <c r="BJ101" s="17" t="s">
        <v>84</v>
      </c>
      <c r="BK101" s="140">
        <f>ROUND(I101*H101,2)</f>
        <v>0</v>
      </c>
      <c r="BL101" s="17" t="s">
        <v>135</v>
      </c>
      <c r="BM101" s="139" t="s">
        <v>213</v>
      </c>
    </row>
    <row r="102" spans="2:65" s="1" customFormat="1" ht="11.25">
      <c r="B102" s="32"/>
      <c r="D102" s="141" t="s">
        <v>137</v>
      </c>
      <c r="F102" s="142" t="s">
        <v>214</v>
      </c>
      <c r="I102" s="143"/>
      <c r="L102" s="32"/>
      <c r="M102" s="144"/>
      <c r="T102" s="53"/>
      <c r="AT102" s="17" t="s">
        <v>137</v>
      </c>
      <c r="AU102" s="17" t="s">
        <v>86</v>
      </c>
    </row>
    <row r="103" spans="2:65" s="1" customFormat="1" ht="11.25">
      <c r="B103" s="32"/>
      <c r="D103" s="145" t="s">
        <v>139</v>
      </c>
      <c r="F103" s="146" t="s">
        <v>215</v>
      </c>
      <c r="I103" s="143"/>
      <c r="L103" s="32"/>
      <c r="M103" s="144"/>
      <c r="T103" s="53"/>
      <c r="AT103" s="17" t="s">
        <v>139</v>
      </c>
      <c r="AU103" s="17" t="s">
        <v>86</v>
      </c>
    </row>
    <row r="104" spans="2:65" s="12" customFormat="1" ht="11.25">
      <c r="B104" s="147"/>
      <c r="D104" s="141" t="s">
        <v>141</v>
      </c>
      <c r="E104" s="148" t="s">
        <v>19</v>
      </c>
      <c r="F104" s="149" t="s">
        <v>216</v>
      </c>
      <c r="H104" s="148" t="s">
        <v>19</v>
      </c>
      <c r="I104" s="150"/>
      <c r="L104" s="147"/>
      <c r="M104" s="151"/>
      <c r="T104" s="152"/>
      <c r="AT104" s="148" t="s">
        <v>141</v>
      </c>
      <c r="AU104" s="148" t="s">
        <v>86</v>
      </c>
      <c r="AV104" s="12" t="s">
        <v>84</v>
      </c>
      <c r="AW104" s="12" t="s">
        <v>37</v>
      </c>
      <c r="AX104" s="12" t="s">
        <v>76</v>
      </c>
      <c r="AY104" s="148" t="s">
        <v>129</v>
      </c>
    </row>
    <row r="105" spans="2:65" s="13" customFormat="1" ht="11.25">
      <c r="B105" s="153"/>
      <c r="D105" s="141" t="s">
        <v>141</v>
      </c>
      <c r="E105" s="154" t="s">
        <v>19</v>
      </c>
      <c r="F105" s="155" t="s">
        <v>217</v>
      </c>
      <c r="H105" s="156">
        <v>1382.5</v>
      </c>
      <c r="I105" s="157"/>
      <c r="L105" s="153"/>
      <c r="M105" s="158"/>
      <c r="T105" s="159"/>
      <c r="AT105" s="154" t="s">
        <v>141</v>
      </c>
      <c r="AU105" s="154" t="s">
        <v>86</v>
      </c>
      <c r="AV105" s="13" t="s">
        <v>86</v>
      </c>
      <c r="AW105" s="13" t="s">
        <v>37</v>
      </c>
      <c r="AX105" s="13" t="s">
        <v>84</v>
      </c>
      <c r="AY105" s="154" t="s">
        <v>129</v>
      </c>
    </row>
    <row r="106" spans="2:65" s="1" customFormat="1" ht="16.5" customHeight="1">
      <c r="B106" s="32"/>
      <c r="C106" s="128" t="s">
        <v>162</v>
      </c>
      <c r="D106" s="128" t="s">
        <v>131</v>
      </c>
      <c r="E106" s="129" t="s">
        <v>218</v>
      </c>
      <c r="F106" s="130" t="s">
        <v>219</v>
      </c>
      <c r="G106" s="131" t="s">
        <v>102</v>
      </c>
      <c r="H106" s="132">
        <v>1068.2</v>
      </c>
      <c r="I106" s="133"/>
      <c r="J106" s="134">
        <f>ROUND(I106*H106,2)</f>
        <v>0</v>
      </c>
      <c r="K106" s="130" t="s">
        <v>195</v>
      </c>
      <c r="L106" s="32"/>
      <c r="M106" s="135" t="s">
        <v>19</v>
      </c>
      <c r="N106" s="136" t="s">
        <v>47</v>
      </c>
      <c r="P106" s="137">
        <f>O106*H106</f>
        <v>0</v>
      </c>
      <c r="Q106" s="137">
        <v>0</v>
      </c>
      <c r="R106" s="137">
        <f>Q106*H106</f>
        <v>0</v>
      </c>
      <c r="S106" s="137">
        <v>0</v>
      </c>
      <c r="T106" s="138">
        <f>S106*H106</f>
        <v>0</v>
      </c>
      <c r="AR106" s="139" t="s">
        <v>135</v>
      </c>
      <c r="AT106" s="139" t="s">
        <v>131</v>
      </c>
      <c r="AU106" s="139" t="s">
        <v>86</v>
      </c>
      <c r="AY106" s="17" t="s">
        <v>129</v>
      </c>
      <c r="BE106" s="140">
        <f>IF(N106="základní",J106,0)</f>
        <v>0</v>
      </c>
      <c r="BF106" s="140">
        <f>IF(N106="snížená",J106,0)</f>
        <v>0</v>
      </c>
      <c r="BG106" s="140">
        <f>IF(N106="zákl. přenesená",J106,0)</f>
        <v>0</v>
      </c>
      <c r="BH106" s="140">
        <f>IF(N106="sníž. přenesená",J106,0)</f>
        <v>0</v>
      </c>
      <c r="BI106" s="140">
        <f>IF(N106="nulová",J106,0)</f>
        <v>0</v>
      </c>
      <c r="BJ106" s="17" t="s">
        <v>84</v>
      </c>
      <c r="BK106" s="140">
        <f>ROUND(I106*H106,2)</f>
        <v>0</v>
      </c>
      <c r="BL106" s="17" t="s">
        <v>135</v>
      </c>
      <c r="BM106" s="139" t="s">
        <v>220</v>
      </c>
    </row>
    <row r="107" spans="2:65" s="1" customFormat="1" ht="19.5">
      <c r="B107" s="32"/>
      <c r="D107" s="141" t="s">
        <v>137</v>
      </c>
      <c r="F107" s="142" t="s">
        <v>221</v>
      </c>
      <c r="I107" s="143"/>
      <c r="L107" s="32"/>
      <c r="M107" s="144"/>
      <c r="T107" s="53"/>
      <c r="AT107" s="17" t="s">
        <v>137</v>
      </c>
      <c r="AU107" s="17" t="s">
        <v>86</v>
      </c>
    </row>
    <row r="108" spans="2:65" s="1" customFormat="1" ht="11.25">
      <c r="B108" s="32"/>
      <c r="D108" s="145" t="s">
        <v>139</v>
      </c>
      <c r="F108" s="146" t="s">
        <v>222</v>
      </c>
      <c r="I108" s="143"/>
      <c r="L108" s="32"/>
      <c r="M108" s="144"/>
      <c r="T108" s="53"/>
      <c r="AT108" s="17" t="s">
        <v>139</v>
      </c>
      <c r="AU108" s="17" t="s">
        <v>86</v>
      </c>
    </row>
    <row r="109" spans="2:65" s="13" customFormat="1" ht="11.25">
      <c r="B109" s="153"/>
      <c r="D109" s="141" t="s">
        <v>141</v>
      </c>
      <c r="E109" s="154" t="s">
        <v>19</v>
      </c>
      <c r="F109" s="155" t="s">
        <v>223</v>
      </c>
      <c r="H109" s="156">
        <v>1068.2</v>
      </c>
      <c r="I109" s="157"/>
      <c r="L109" s="153"/>
      <c r="M109" s="158"/>
      <c r="T109" s="159"/>
      <c r="AT109" s="154" t="s">
        <v>141</v>
      </c>
      <c r="AU109" s="154" t="s">
        <v>86</v>
      </c>
      <c r="AV109" s="13" t="s">
        <v>86</v>
      </c>
      <c r="AW109" s="13" t="s">
        <v>37</v>
      </c>
      <c r="AX109" s="13" t="s">
        <v>84</v>
      </c>
      <c r="AY109" s="154" t="s">
        <v>129</v>
      </c>
    </row>
    <row r="110" spans="2:65" s="1" customFormat="1" ht="16.5" customHeight="1">
      <c r="B110" s="32"/>
      <c r="C110" s="128" t="s">
        <v>168</v>
      </c>
      <c r="D110" s="128" t="s">
        <v>131</v>
      </c>
      <c r="E110" s="129" t="s">
        <v>224</v>
      </c>
      <c r="F110" s="130" t="s">
        <v>225</v>
      </c>
      <c r="G110" s="131" t="s">
        <v>98</v>
      </c>
      <c r="H110" s="132">
        <v>22</v>
      </c>
      <c r="I110" s="133"/>
      <c r="J110" s="134">
        <f>ROUND(I110*H110,2)</f>
        <v>0</v>
      </c>
      <c r="K110" s="130" t="s">
        <v>195</v>
      </c>
      <c r="L110" s="32"/>
      <c r="M110" s="135" t="s">
        <v>19</v>
      </c>
      <c r="N110" s="136" t="s">
        <v>47</v>
      </c>
      <c r="P110" s="137">
        <f>O110*H110</f>
        <v>0</v>
      </c>
      <c r="Q110" s="137">
        <v>1.281E-2</v>
      </c>
      <c r="R110" s="137">
        <f>Q110*H110</f>
        <v>0.28182000000000001</v>
      </c>
      <c r="S110" s="137">
        <v>0</v>
      </c>
      <c r="T110" s="138">
        <f>S110*H110</f>
        <v>0</v>
      </c>
      <c r="AR110" s="139" t="s">
        <v>135</v>
      </c>
      <c r="AT110" s="139" t="s">
        <v>131</v>
      </c>
      <c r="AU110" s="139" t="s">
        <v>86</v>
      </c>
      <c r="AY110" s="17" t="s">
        <v>129</v>
      </c>
      <c r="BE110" s="140">
        <f>IF(N110="základní",J110,0)</f>
        <v>0</v>
      </c>
      <c r="BF110" s="140">
        <f>IF(N110="snížená",J110,0)</f>
        <v>0</v>
      </c>
      <c r="BG110" s="140">
        <f>IF(N110="zákl. přenesená",J110,0)</f>
        <v>0</v>
      </c>
      <c r="BH110" s="140">
        <f>IF(N110="sníž. přenesená",J110,0)</f>
        <v>0</v>
      </c>
      <c r="BI110" s="140">
        <f>IF(N110="nulová",J110,0)</f>
        <v>0</v>
      </c>
      <c r="BJ110" s="17" t="s">
        <v>84</v>
      </c>
      <c r="BK110" s="140">
        <f>ROUND(I110*H110,2)</f>
        <v>0</v>
      </c>
      <c r="BL110" s="17" t="s">
        <v>135</v>
      </c>
      <c r="BM110" s="139" t="s">
        <v>226</v>
      </c>
    </row>
    <row r="111" spans="2:65" s="1" customFormat="1" ht="19.5">
      <c r="B111" s="32"/>
      <c r="D111" s="141" t="s">
        <v>137</v>
      </c>
      <c r="F111" s="142" t="s">
        <v>227</v>
      </c>
      <c r="I111" s="143"/>
      <c r="L111" s="32"/>
      <c r="M111" s="144"/>
      <c r="T111" s="53"/>
      <c r="AT111" s="17" t="s">
        <v>137</v>
      </c>
      <c r="AU111" s="17" t="s">
        <v>86</v>
      </c>
    </row>
    <row r="112" spans="2:65" s="1" customFormat="1" ht="11.25">
      <c r="B112" s="32"/>
      <c r="D112" s="145" t="s">
        <v>139</v>
      </c>
      <c r="F112" s="146" t="s">
        <v>228</v>
      </c>
      <c r="I112" s="143"/>
      <c r="L112" s="32"/>
      <c r="M112" s="144"/>
      <c r="T112" s="53"/>
      <c r="AT112" s="17" t="s">
        <v>139</v>
      </c>
      <c r="AU112" s="17" t="s">
        <v>86</v>
      </c>
    </row>
    <row r="113" spans="2:65" s="13" customFormat="1" ht="11.25">
      <c r="B113" s="153"/>
      <c r="D113" s="141" t="s">
        <v>141</v>
      </c>
      <c r="E113" s="154" t="s">
        <v>19</v>
      </c>
      <c r="F113" s="155" t="s">
        <v>229</v>
      </c>
      <c r="H113" s="156">
        <v>22</v>
      </c>
      <c r="I113" s="157"/>
      <c r="L113" s="153"/>
      <c r="M113" s="158"/>
      <c r="T113" s="159"/>
      <c r="AT113" s="154" t="s">
        <v>141</v>
      </c>
      <c r="AU113" s="154" t="s">
        <v>86</v>
      </c>
      <c r="AV113" s="13" t="s">
        <v>86</v>
      </c>
      <c r="AW113" s="13" t="s">
        <v>37</v>
      </c>
      <c r="AX113" s="13" t="s">
        <v>84</v>
      </c>
      <c r="AY113" s="154" t="s">
        <v>129</v>
      </c>
    </row>
    <row r="114" spans="2:65" s="11" customFormat="1" ht="22.9" customHeight="1">
      <c r="B114" s="116"/>
      <c r="D114" s="117" t="s">
        <v>75</v>
      </c>
      <c r="E114" s="126" t="s">
        <v>178</v>
      </c>
      <c r="F114" s="126" t="s">
        <v>179</v>
      </c>
      <c r="I114" s="119"/>
      <c r="J114" s="127">
        <f>BK114</f>
        <v>0</v>
      </c>
      <c r="L114" s="116"/>
      <c r="M114" s="121"/>
      <c r="P114" s="122">
        <f>SUM(P115:P119)</f>
        <v>0</v>
      </c>
      <c r="R114" s="122">
        <f>SUM(R115:R119)</f>
        <v>0</v>
      </c>
      <c r="T114" s="123">
        <f>SUM(T115:T119)</f>
        <v>0</v>
      </c>
      <c r="AR114" s="117" t="s">
        <v>84</v>
      </c>
      <c r="AT114" s="124" t="s">
        <v>75</v>
      </c>
      <c r="AU114" s="124" t="s">
        <v>84</v>
      </c>
      <c r="AY114" s="117" t="s">
        <v>129</v>
      </c>
      <c r="BK114" s="125">
        <f>SUM(BK115:BK119)</f>
        <v>0</v>
      </c>
    </row>
    <row r="115" spans="2:65" s="1" customFormat="1" ht="16.5" customHeight="1">
      <c r="B115" s="32"/>
      <c r="C115" s="128" t="s">
        <v>172</v>
      </c>
      <c r="D115" s="128" t="s">
        <v>131</v>
      </c>
      <c r="E115" s="129" t="s">
        <v>230</v>
      </c>
      <c r="F115" s="130" t="s">
        <v>231</v>
      </c>
      <c r="G115" s="131" t="s">
        <v>98</v>
      </c>
      <c r="H115" s="132">
        <v>6</v>
      </c>
      <c r="I115" s="133"/>
      <c r="J115" s="134">
        <f>ROUND(I115*H115,2)</f>
        <v>0</v>
      </c>
      <c r="K115" s="130" t="s">
        <v>19</v>
      </c>
      <c r="L115" s="32"/>
      <c r="M115" s="135" t="s">
        <v>19</v>
      </c>
      <c r="N115" s="136" t="s">
        <v>47</v>
      </c>
      <c r="P115" s="137">
        <f>O115*H115</f>
        <v>0</v>
      </c>
      <c r="Q115" s="137">
        <v>0</v>
      </c>
      <c r="R115" s="137">
        <f>Q115*H115</f>
        <v>0</v>
      </c>
      <c r="S115" s="137">
        <v>0</v>
      </c>
      <c r="T115" s="138">
        <f>S115*H115</f>
        <v>0</v>
      </c>
      <c r="AR115" s="139" t="s">
        <v>135</v>
      </c>
      <c r="AT115" s="139" t="s">
        <v>131</v>
      </c>
      <c r="AU115" s="139" t="s">
        <v>86</v>
      </c>
      <c r="AY115" s="17" t="s">
        <v>129</v>
      </c>
      <c r="BE115" s="140">
        <f>IF(N115="základní",J115,0)</f>
        <v>0</v>
      </c>
      <c r="BF115" s="140">
        <f>IF(N115="snížená",J115,0)</f>
        <v>0</v>
      </c>
      <c r="BG115" s="140">
        <f>IF(N115="zákl. přenesená",J115,0)</f>
        <v>0</v>
      </c>
      <c r="BH115" s="140">
        <f>IF(N115="sníž. přenesená",J115,0)</f>
        <v>0</v>
      </c>
      <c r="BI115" s="140">
        <f>IF(N115="nulová",J115,0)</f>
        <v>0</v>
      </c>
      <c r="BJ115" s="17" t="s">
        <v>84</v>
      </c>
      <c r="BK115" s="140">
        <f>ROUND(I115*H115,2)</f>
        <v>0</v>
      </c>
      <c r="BL115" s="17" t="s">
        <v>135</v>
      </c>
      <c r="BM115" s="139" t="s">
        <v>232</v>
      </c>
    </row>
    <row r="116" spans="2:65" s="1" customFormat="1" ht="11.25">
      <c r="B116" s="32"/>
      <c r="D116" s="141" t="s">
        <v>137</v>
      </c>
      <c r="F116" s="142" t="s">
        <v>231</v>
      </c>
      <c r="I116" s="143"/>
      <c r="L116" s="32"/>
      <c r="M116" s="144"/>
      <c r="T116" s="53"/>
      <c r="AT116" s="17" t="s">
        <v>137</v>
      </c>
      <c r="AU116" s="17" t="s">
        <v>86</v>
      </c>
    </row>
    <row r="117" spans="2:65" s="13" customFormat="1" ht="11.25">
      <c r="B117" s="153"/>
      <c r="D117" s="141" t="s">
        <v>141</v>
      </c>
      <c r="E117" s="154" t="s">
        <v>19</v>
      </c>
      <c r="F117" s="155" t="s">
        <v>233</v>
      </c>
      <c r="H117" s="156">
        <v>6</v>
      </c>
      <c r="I117" s="157"/>
      <c r="L117" s="153"/>
      <c r="M117" s="158"/>
      <c r="T117" s="159"/>
      <c r="AT117" s="154" t="s">
        <v>141</v>
      </c>
      <c r="AU117" s="154" t="s">
        <v>86</v>
      </c>
      <c r="AV117" s="13" t="s">
        <v>86</v>
      </c>
      <c r="AW117" s="13" t="s">
        <v>37</v>
      </c>
      <c r="AX117" s="13" t="s">
        <v>84</v>
      </c>
      <c r="AY117" s="154" t="s">
        <v>129</v>
      </c>
    </row>
    <row r="118" spans="2:65" s="1" customFormat="1" ht="16.5" customHeight="1">
      <c r="B118" s="32"/>
      <c r="C118" s="128" t="s">
        <v>180</v>
      </c>
      <c r="D118" s="128" t="s">
        <v>131</v>
      </c>
      <c r="E118" s="129" t="s">
        <v>234</v>
      </c>
      <c r="F118" s="130" t="s">
        <v>235</v>
      </c>
      <c r="G118" s="131" t="s">
        <v>98</v>
      </c>
      <c r="H118" s="132">
        <v>3</v>
      </c>
      <c r="I118" s="133"/>
      <c r="J118" s="134">
        <f>ROUND(I118*H118,2)</f>
        <v>0</v>
      </c>
      <c r="K118" s="130" t="s">
        <v>19</v>
      </c>
      <c r="L118" s="32"/>
      <c r="M118" s="135" t="s">
        <v>19</v>
      </c>
      <c r="N118" s="136" t="s">
        <v>47</v>
      </c>
      <c r="P118" s="137">
        <f>O118*H118</f>
        <v>0</v>
      </c>
      <c r="Q118" s="137">
        <v>0</v>
      </c>
      <c r="R118" s="137">
        <f>Q118*H118</f>
        <v>0</v>
      </c>
      <c r="S118" s="137">
        <v>0</v>
      </c>
      <c r="T118" s="138">
        <f>S118*H118</f>
        <v>0</v>
      </c>
      <c r="AR118" s="139" t="s">
        <v>135</v>
      </c>
      <c r="AT118" s="139" t="s">
        <v>131</v>
      </c>
      <c r="AU118" s="139" t="s">
        <v>86</v>
      </c>
      <c r="AY118" s="17" t="s">
        <v>129</v>
      </c>
      <c r="BE118" s="140">
        <f>IF(N118="základní",J118,0)</f>
        <v>0</v>
      </c>
      <c r="BF118" s="140">
        <f>IF(N118="snížená",J118,0)</f>
        <v>0</v>
      </c>
      <c r="BG118" s="140">
        <f>IF(N118="zákl. přenesená",J118,0)</f>
        <v>0</v>
      </c>
      <c r="BH118" s="140">
        <f>IF(N118="sníž. přenesená",J118,0)</f>
        <v>0</v>
      </c>
      <c r="BI118" s="140">
        <f>IF(N118="nulová",J118,0)</f>
        <v>0</v>
      </c>
      <c r="BJ118" s="17" t="s">
        <v>84</v>
      </c>
      <c r="BK118" s="140">
        <f>ROUND(I118*H118,2)</f>
        <v>0</v>
      </c>
      <c r="BL118" s="17" t="s">
        <v>135</v>
      </c>
      <c r="BM118" s="139" t="s">
        <v>236</v>
      </c>
    </row>
    <row r="119" spans="2:65" s="1" customFormat="1" ht="19.5">
      <c r="B119" s="32"/>
      <c r="D119" s="141" t="s">
        <v>137</v>
      </c>
      <c r="F119" s="142" t="s">
        <v>237</v>
      </c>
      <c r="I119" s="143"/>
      <c r="L119" s="32"/>
      <c r="M119" s="144"/>
      <c r="T119" s="53"/>
      <c r="AT119" s="17" t="s">
        <v>137</v>
      </c>
      <c r="AU119" s="17" t="s">
        <v>86</v>
      </c>
    </row>
    <row r="120" spans="2:65" s="11" customFormat="1" ht="22.9" customHeight="1">
      <c r="B120" s="116"/>
      <c r="D120" s="117" t="s">
        <v>75</v>
      </c>
      <c r="E120" s="126" t="s">
        <v>238</v>
      </c>
      <c r="F120" s="126" t="s">
        <v>239</v>
      </c>
      <c r="I120" s="119"/>
      <c r="J120" s="127">
        <f>BK120</f>
        <v>0</v>
      </c>
      <c r="L120" s="116"/>
      <c r="M120" s="121"/>
      <c r="P120" s="122">
        <f>SUM(P121:P123)</f>
        <v>0</v>
      </c>
      <c r="R120" s="122">
        <f>SUM(R121:R123)</f>
        <v>0</v>
      </c>
      <c r="T120" s="123">
        <f>SUM(T121:T123)</f>
        <v>0</v>
      </c>
      <c r="AR120" s="117" t="s">
        <v>84</v>
      </c>
      <c r="AT120" s="124" t="s">
        <v>75</v>
      </c>
      <c r="AU120" s="124" t="s">
        <v>84</v>
      </c>
      <c r="AY120" s="117" t="s">
        <v>129</v>
      </c>
      <c r="BK120" s="125">
        <f>SUM(BK121:BK123)</f>
        <v>0</v>
      </c>
    </row>
    <row r="121" spans="2:65" s="1" customFormat="1" ht="16.5" customHeight="1">
      <c r="B121" s="32"/>
      <c r="C121" s="128" t="s">
        <v>178</v>
      </c>
      <c r="D121" s="128" t="s">
        <v>131</v>
      </c>
      <c r="E121" s="129" t="s">
        <v>240</v>
      </c>
      <c r="F121" s="130" t="s">
        <v>241</v>
      </c>
      <c r="G121" s="131" t="s">
        <v>242</v>
      </c>
      <c r="H121" s="132">
        <v>0.28199999999999997</v>
      </c>
      <c r="I121" s="133"/>
      <c r="J121" s="134">
        <f>ROUND(I121*H121,2)</f>
        <v>0</v>
      </c>
      <c r="K121" s="130" t="s">
        <v>195</v>
      </c>
      <c r="L121" s="32"/>
      <c r="M121" s="135" t="s">
        <v>19</v>
      </c>
      <c r="N121" s="136" t="s">
        <v>47</v>
      </c>
      <c r="P121" s="137">
        <f>O121*H121</f>
        <v>0</v>
      </c>
      <c r="Q121" s="137">
        <v>0</v>
      </c>
      <c r="R121" s="137">
        <f>Q121*H121</f>
        <v>0</v>
      </c>
      <c r="S121" s="137">
        <v>0</v>
      </c>
      <c r="T121" s="138">
        <f>S121*H121</f>
        <v>0</v>
      </c>
      <c r="AR121" s="139" t="s">
        <v>135</v>
      </c>
      <c r="AT121" s="139" t="s">
        <v>131</v>
      </c>
      <c r="AU121" s="139" t="s">
        <v>86</v>
      </c>
      <c r="AY121" s="17" t="s">
        <v>129</v>
      </c>
      <c r="BE121" s="140">
        <f>IF(N121="základní",J121,0)</f>
        <v>0</v>
      </c>
      <c r="BF121" s="140">
        <f>IF(N121="snížená",J121,0)</f>
        <v>0</v>
      </c>
      <c r="BG121" s="140">
        <f>IF(N121="zákl. přenesená",J121,0)</f>
        <v>0</v>
      </c>
      <c r="BH121" s="140">
        <f>IF(N121="sníž. přenesená",J121,0)</f>
        <v>0</v>
      </c>
      <c r="BI121" s="140">
        <f>IF(N121="nulová",J121,0)</f>
        <v>0</v>
      </c>
      <c r="BJ121" s="17" t="s">
        <v>84</v>
      </c>
      <c r="BK121" s="140">
        <f>ROUND(I121*H121,2)</f>
        <v>0</v>
      </c>
      <c r="BL121" s="17" t="s">
        <v>135</v>
      </c>
      <c r="BM121" s="139" t="s">
        <v>243</v>
      </c>
    </row>
    <row r="122" spans="2:65" s="1" customFormat="1" ht="11.25">
      <c r="B122" s="32"/>
      <c r="D122" s="141" t="s">
        <v>137</v>
      </c>
      <c r="F122" s="142" t="s">
        <v>244</v>
      </c>
      <c r="I122" s="143"/>
      <c r="L122" s="32"/>
      <c r="M122" s="144"/>
      <c r="T122" s="53"/>
      <c r="AT122" s="17" t="s">
        <v>137</v>
      </c>
      <c r="AU122" s="17" t="s">
        <v>86</v>
      </c>
    </row>
    <row r="123" spans="2:65" s="1" customFormat="1" ht="11.25">
      <c r="B123" s="32"/>
      <c r="D123" s="145" t="s">
        <v>139</v>
      </c>
      <c r="F123" s="146" t="s">
        <v>245</v>
      </c>
      <c r="I123" s="143"/>
      <c r="L123" s="32"/>
      <c r="M123" s="144"/>
      <c r="T123" s="53"/>
      <c r="AT123" s="17" t="s">
        <v>139</v>
      </c>
      <c r="AU123" s="17" t="s">
        <v>86</v>
      </c>
    </row>
    <row r="124" spans="2:65" s="11" customFormat="1" ht="25.9" customHeight="1">
      <c r="B124" s="116"/>
      <c r="D124" s="117" t="s">
        <v>75</v>
      </c>
      <c r="E124" s="118" t="s">
        <v>246</v>
      </c>
      <c r="F124" s="118" t="s">
        <v>247</v>
      </c>
      <c r="I124" s="119"/>
      <c r="J124" s="120">
        <f>BK124</f>
        <v>0</v>
      </c>
      <c r="L124" s="116"/>
      <c r="M124" s="121"/>
      <c r="P124" s="122">
        <f>SUM(P125:P126)</f>
        <v>0</v>
      </c>
      <c r="R124" s="122">
        <f>SUM(R125:R126)</f>
        <v>0</v>
      </c>
      <c r="T124" s="123">
        <f>SUM(T125:T126)</f>
        <v>0</v>
      </c>
      <c r="AR124" s="117" t="s">
        <v>135</v>
      </c>
      <c r="AT124" s="124" t="s">
        <v>75</v>
      </c>
      <c r="AU124" s="124" t="s">
        <v>76</v>
      </c>
      <c r="AY124" s="117" t="s">
        <v>129</v>
      </c>
      <c r="BK124" s="125">
        <f>SUM(BK125:BK126)</f>
        <v>0</v>
      </c>
    </row>
    <row r="125" spans="2:65" s="1" customFormat="1" ht="16.5" customHeight="1">
      <c r="B125" s="32"/>
      <c r="C125" s="128" t="s">
        <v>248</v>
      </c>
      <c r="D125" s="128" t="s">
        <v>131</v>
      </c>
      <c r="E125" s="129" t="s">
        <v>249</v>
      </c>
      <c r="F125" s="130" t="s">
        <v>250</v>
      </c>
      <c r="G125" s="131" t="s">
        <v>165</v>
      </c>
      <c r="H125" s="132">
        <v>1</v>
      </c>
      <c r="I125" s="133"/>
      <c r="J125" s="134">
        <f>ROUND(I125*H125,2)</f>
        <v>0</v>
      </c>
      <c r="K125" s="130" t="s">
        <v>19</v>
      </c>
      <c r="L125" s="32"/>
      <c r="M125" s="135" t="s">
        <v>19</v>
      </c>
      <c r="N125" s="136" t="s">
        <v>47</v>
      </c>
      <c r="P125" s="137">
        <f>O125*H125</f>
        <v>0</v>
      </c>
      <c r="Q125" s="137">
        <v>0</v>
      </c>
      <c r="R125" s="137">
        <f>Q125*H125</f>
        <v>0</v>
      </c>
      <c r="S125" s="137">
        <v>0</v>
      </c>
      <c r="T125" s="138">
        <f>S125*H125</f>
        <v>0</v>
      </c>
      <c r="AR125" s="139" t="s">
        <v>251</v>
      </c>
      <c r="AT125" s="139" t="s">
        <v>131</v>
      </c>
      <c r="AU125" s="139" t="s">
        <v>84</v>
      </c>
      <c r="AY125" s="17" t="s">
        <v>129</v>
      </c>
      <c r="BE125" s="140">
        <f>IF(N125="základní",J125,0)</f>
        <v>0</v>
      </c>
      <c r="BF125" s="140">
        <f>IF(N125="snížená",J125,0)</f>
        <v>0</v>
      </c>
      <c r="BG125" s="140">
        <f>IF(N125="zákl. přenesená",J125,0)</f>
        <v>0</v>
      </c>
      <c r="BH125" s="140">
        <f>IF(N125="sníž. přenesená",J125,0)</f>
        <v>0</v>
      </c>
      <c r="BI125" s="140">
        <f>IF(N125="nulová",J125,0)</f>
        <v>0</v>
      </c>
      <c r="BJ125" s="17" t="s">
        <v>84</v>
      </c>
      <c r="BK125" s="140">
        <f>ROUND(I125*H125,2)</f>
        <v>0</v>
      </c>
      <c r="BL125" s="17" t="s">
        <v>251</v>
      </c>
      <c r="BM125" s="139" t="s">
        <v>252</v>
      </c>
    </row>
    <row r="126" spans="2:65" s="1" customFormat="1" ht="11.25">
      <c r="B126" s="32"/>
      <c r="D126" s="141" t="s">
        <v>137</v>
      </c>
      <c r="F126" s="142" t="s">
        <v>250</v>
      </c>
      <c r="I126" s="143"/>
      <c r="L126" s="32"/>
      <c r="M126" s="168"/>
      <c r="N126" s="169"/>
      <c r="O126" s="169"/>
      <c r="P126" s="169"/>
      <c r="Q126" s="169"/>
      <c r="R126" s="169"/>
      <c r="S126" s="169"/>
      <c r="T126" s="170"/>
      <c r="AT126" s="17" t="s">
        <v>137</v>
      </c>
      <c r="AU126" s="17" t="s">
        <v>84</v>
      </c>
    </row>
    <row r="127" spans="2:65" s="1" customFormat="1" ht="6.95" customHeight="1">
      <c r="B127" s="41"/>
      <c r="C127" s="42"/>
      <c r="D127" s="42"/>
      <c r="E127" s="42"/>
      <c r="F127" s="42"/>
      <c r="G127" s="42"/>
      <c r="H127" s="42"/>
      <c r="I127" s="42"/>
      <c r="J127" s="42"/>
      <c r="K127" s="42"/>
      <c r="L127" s="32"/>
    </row>
  </sheetData>
  <sheetProtection algorithmName="SHA-512" hashValue="1Runo5XzwKxiy89lTgjV3BQ+9kOfr9xwLBfDcjjrl2kNP/wVjftrKMnV9EjDobqfk//RESF9hDgQPhngv2N/7Q==" saltValue="qefMzAT0C5D1Y2RRyugXM3DWW0kcjxsSszTOPkTxxK93Rh3GM1WgRhmJhoZS8Vx0zFwPS+Ti5yk5ZLItO1i8Yw==" spinCount="100000" sheet="1" objects="1" scenarios="1" formatColumns="0" formatRows="0" autoFilter="0"/>
  <autoFilter ref="C83:K126" xr:uid="{00000000-0009-0000-0000-000002000000}"/>
  <mergeCells count="9">
    <mergeCell ref="E50:H50"/>
    <mergeCell ref="E74:H74"/>
    <mergeCell ref="E76:H76"/>
    <mergeCell ref="L2:V2"/>
    <mergeCell ref="E7:H7"/>
    <mergeCell ref="E9:H9"/>
    <mergeCell ref="E18:H18"/>
    <mergeCell ref="E27:H27"/>
    <mergeCell ref="E48:H48"/>
  </mergeCells>
  <hyperlinks>
    <hyperlink ref="F89" r:id="rId1" xr:uid="{00000000-0004-0000-0200-000000000000}"/>
    <hyperlink ref="F94" r:id="rId2" xr:uid="{00000000-0004-0000-0200-000001000000}"/>
    <hyperlink ref="F103" r:id="rId3" xr:uid="{00000000-0004-0000-0200-000002000000}"/>
    <hyperlink ref="F108" r:id="rId4" xr:uid="{00000000-0004-0000-0200-000003000000}"/>
    <hyperlink ref="F112" r:id="rId5" xr:uid="{00000000-0004-0000-0200-000004000000}"/>
    <hyperlink ref="F123" r:id="rId6" xr:uid="{00000000-0004-0000-0200-000005000000}"/>
  </hyperlinks>
  <pageMargins left="0.39374999999999999" right="0.39374999999999999" top="0.39374999999999999" bottom="0.39374999999999999" header="0" footer="0"/>
  <pageSetup paperSize="9" scale="84" fitToHeight="100" orientation="landscape" blackAndWhite="1" r:id="rId7"/>
  <headerFooter>
    <oddFooter>&amp;CStrana &amp;P z &amp;N</oddFooter>
  </headerFooter>
  <drawing r:id="rId8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167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>
      <c r="L2" s="290"/>
      <c r="M2" s="290"/>
      <c r="N2" s="290"/>
      <c r="O2" s="290"/>
      <c r="P2" s="290"/>
      <c r="Q2" s="290"/>
      <c r="R2" s="290"/>
      <c r="S2" s="290"/>
      <c r="T2" s="290"/>
      <c r="U2" s="290"/>
      <c r="V2" s="290"/>
      <c r="AT2" s="17" t="s">
        <v>92</v>
      </c>
      <c r="AZ2" s="85" t="s">
        <v>253</v>
      </c>
      <c r="BA2" s="85" t="s">
        <v>254</v>
      </c>
      <c r="BB2" s="85" t="s">
        <v>187</v>
      </c>
      <c r="BC2" s="85" t="s">
        <v>255</v>
      </c>
      <c r="BD2" s="85" t="s">
        <v>86</v>
      </c>
    </row>
    <row r="3" spans="2:5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86</v>
      </c>
      <c r="AZ3" s="85" t="s">
        <v>256</v>
      </c>
      <c r="BA3" s="85" t="s">
        <v>257</v>
      </c>
      <c r="BB3" s="85" t="s">
        <v>102</v>
      </c>
      <c r="BC3" s="85" t="s">
        <v>258</v>
      </c>
      <c r="BD3" s="85" t="s">
        <v>86</v>
      </c>
    </row>
    <row r="4" spans="2:56" ht="24.95" customHeight="1">
      <c r="B4" s="20"/>
      <c r="D4" s="21" t="s">
        <v>104</v>
      </c>
      <c r="L4" s="20"/>
      <c r="M4" s="86" t="s">
        <v>10</v>
      </c>
      <c r="AT4" s="17" t="s">
        <v>4</v>
      </c>
      <c r="AZ4" s="85" t="s">
        <v>259</v>
      </c>
      <c r="BA4" s="85" t="s">
        <v>260</v>
      </c>
      <c r="BB4" s="85" t="s">
        <v>187</v>
      </c>
      <c r="BC4" s="85" t="s">
        <v>261</v>
      </c>
      <c r="BD4" s="85" t="s">
        <v>86</v>
      </c>
    </row>
    <row r="5" spans="2:56" ht="6.95" customHeight="1">
      <c r="B5" s="20"/>
      <c r="L5" s="20"/>
      <c r="AZ5" s="85" t="s">
        <v>262</v>
      </c>
      <c r="BA5" s="85" t="s">
        <v>263</v>
      </c>
      <c r="BB5" s="85" t="s">
        <v>187</v>
      </c>
      <c r="BC5" s="85" t="s">
        <v>264</v>
      </c>
      <c r="BD5" s="85" t="s">
        <v>86</v>
      </c>
    </row>
    <row r="6" spans="2:56" ht="12" customHeight="1">
      <c r="B6" s="20"/>
      <c r="D6" s="27" t="s">
        <v>16</v>
      </c>
      <c r="L6" s="20"/>
    </row>
    <row r="7" spans="2:56" ht="16.5" customHeight="1">
      <c r="B7" s="20"/>
      <c r="E7" s="305" t="str">
        <f>'Rekapitulace stavby'!K6</f>
        <v>Červený příkop, úsek I,II – odstranění lokálních odtokových závad</v>
      </c>
      <c r="F7" s="306"/>
      <c r="G7" s="306"/>
      <c r="H7" s="306"/>
      <c r="L7" s="20"/>
    </row>
    <row r="8" spans="2:56" s="1" customFormat="1" ht="12" customHeight="1">
      <c r="B8" s="32"/>
      <c r="D8" s="27" t="s">
        <v>105</v>
      </c>
      <c r="L8" s="32"/>
    </row>
    <row r="9" spans="2:56" s="1" customFormat="1" ht="16.5" customHeight="1">
      <c r="B9" s="32"/>
      <c r="E9" s="268" t="s">
        <v>265</v>
      </c>
      <c r="F9" s="307"/>
      <c r="G9" s="307"/>
      <c r="H9" s="307"/>
      <c r="L9" s="32"/>
    </row>
    <row r="10" spans="2:56" s="1" customFormat="1" ht="11.25">
      <c r="B10" s="32"/>
      <c r="L10" s="32"/>
    </row>
    <row r="11" spans="2:56" s="1" customFormat="1" ht="12" customHeight="1">
      <c r="B11" s="32"/>
      <c r="D11" s="27" t="s">
        <v>18</v>
      </c>
      <c r="F11" s="25" t="s">
        <v>19</v>
      </c>
      <c r="I11" s="27" t="s">
        <v>20</v>
      </c>
      <c r="J11" s="25" t="s">
        <v>19</v>
      </c>
      <c r="L11" s="32"/>
    </row>
    <row r="12" spans="2:56" s="1" customFormat="1" ht="12" customHeight="1">
      <c r="B12" s="32"/>
      <c r="D12" s="27" t="s">
        <v>21</v>
      </c>
      <c r="F12" s="25" t="s">
        <v>22</v>
      </c>
      <c r="I12" s="27" t="s">
        <v>23</v>
      </c>
      <c r="J12" s="49" t="str">
        <f>'Rekapitulace stavby'!AN8</f>
        <v>19. 12. 2023</v>
      </c>
      <c r="L12" s="32"/>
    </row>
    <row r="13" spans="2:56" s="1" customFormat="1" ht="10.9" customHeight="1">
      <c r="B13" s="32"/>
      <c r="L13" s="32"/>
    </row>
    <row r="14" spans="2:56" s="1" customFormat="1" ht="12" customHeight="1">
      <c r="B14" s="32"/>
      <c r="D14" s="27" t="s">
        <v>25</v>
      </c>
      <c r="I14" s="27" t="s">
        <v>26</v>
      </c>
      <c r="J14" s="25" t="s">
        <v>27</v>
      </c>
      <c r="L14" s="32"/>
    </row>
    <row r="15" spans="2:56" s="1" customFormat="1" ht="18" customHeight="1">
      <c r="B15" s="32"/>
      <c r="E15" s="25" t="s">
        <v>28</v>
      </c>
      <c r="I15" s="27" t="s">
        <v>29</v>
      </c>
      <c r="J15" s="25" t="s">
        <v>30</v>
      </c>
      <c r="L15" s="32"/>
    </row>
    <row r="16" spans="2:56" s="1" customFormat="1" ht="6.95" customHeight="1">
      <c r="B16" s="32"/>
      <c r="L16" s="32"/>
    </row>
    <row r="17" spans="2:12" s="1" customFormat="1" ht="12" customHeight="1">
      <c r="B17" s="32"/>
      <c r="D17" s="27" t="s">
        <v>31</v>
      </c>
      <c r="I17" s="27" t="s">
        <v>26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308" t="str">
        <f>'Rekapitulace stavby'!E14</f>
        <v>Vyplň údaj</v>
      </c>
      <c r="F18" s="289"/>
      <c r="G18" s="289"/>
      <c r="H18" s="289"/>
      <c r="I18" s="27" t="s">
        <v>29</v>
      </c>
      <c r="J18" s="28" t="str">
        <f>'Rekapitulace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33</v>
      </c>
      <c r="I20" s="27" t="s">
        <v>26</v>
      </c>
      <c r="J20" s="25" t="s">
        <v>34</v>
      </c>
      <c r="L20" s="32"/>
    </row>
    <row r="21" spans="2:12" s="1" customFormat="1" ht="18" customHeight="1">
      <c r="B21" s="32"/>
      <c r="E21" s="25" t="s">
        <v>35</v>
      </c>
      <c r="I21" s="27" t="s">
        <v>29</v>
      </c>
      <c r="J21" s="25" t="s">
        <v>36</v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38</v>
      </c>
      <c r="I23" s="27" t="s">
        <v>26</v>
      </c>
      <c r="J23" s="25" t="str">
        <f>IF('Rekapitulace stavby'!AN19="","",'Rekapitulace stavby'!AN19)</f>
        <v/>
      </c>
      <c r="L23" s="32"/>
    </row>
    <row r="24" spans="2:12" s="1" customFormat="1" ht="18" customHeight="1">
      <c r="B24" s="32"/>
      <c r="E24" s="25" t="str">
        <f>IF('Rekapitulace stavby'!E20="","",'Rekapitulace stavby'!E20)</f>
        <v xml:space="preserve"> </v>
      </c>
      <c r="I24" s="27" t="s">
        <v>29</v>
      </c>
      <c r="J24" s="25" t="str">
        <f>IF('Rekapitulace stavby'!AN20="","",'Rekapitulace stavby'!AN20)</f>
        <v/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40</v>
      </c>
      <c r="L26" s="32"/>
    </row>
    <row r="27" spans="2:12" s="7" customFormat="1" ht="16.5" customHeight="1">
      <c r="B27" s="87"/>
      <c r="E27" s="294" t="s">
        <v>19</v>
      </c>
      <c r="F27" s="294"/>
      <c r="G27" s="294"/>
      <c r="H27" s="294"/>
      <c r="L27" s="87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0"/>
      <c r="E29" s="50"/>
      <c r="F29" s="50"/>
      <c r="G29" s="50"/>
      <c r="H29" s="50"/>
      <c r="I29" s="50"/>
      <c r="J29" s="50"/>
      <c r="K29" s="50"/>
      <c r="L29" s="32"/>
    </row>
    <row r="30" spans="2:12" s="1" customFormat="1" ht="25.35" customHeight="1">
      <c r="B30" s="32"/>
      <c r="D30" s="88" t="s">
        <v>42</v>
      </c>
      <c r="J30" s="63">
        <f>ROUND(J85, 2)</f>
        <v>0</v>
      </c>
      <c r="L30" s="32"/>
    </row>
    <row r="31" spans="2:12" s="1" customFormat="1" ht="6.95" customHeight="1">
      <c r="B31" s="32"/>
      <c r="D31" s="50"/>
      <c r="E31" s="50"/>
      <c r="F31" s="50"/>
      <c r="G31" s="50"/>
      <c r="H31" s="50"/>
      <c r="I31" s="50"/>
      <c r="J31" s="50"/>
      <c r="K31" s="50"/>
      <c r="L31" s="32"/>
    </row>
    <row r="32" spans="2:12" s="1" customFormat="1" ht="14.45" customHeight="1">
      <c r="B32" s="32"/>
      <c r="F32" s="35" t="s">
        <v>44</v>
      </c>
      <c r="I32" s="35" t="s">
        <v>43</v>
      </c>
      <c r="J32" s="35" t="s">
        <v>45</v>
      </c>
      <c r="L32" s="32"/>
    </row>
    <row r="33" spans="2:12" s="1" customFormat="1" ht="14.45" customHeight="1">
      <c r="B33" s="32"/>
      <c r="D33" s="52" t="s">
        <v>46</v>
      </c>
      <c r="E33" s="27" t="s">
        <v>47</v>
      </c>
      <c r="F33" s="89">
        <f>ROUND((SUM(BE85:BE166)),  2)</f>
        <v>0</v>
      </c>
      <c r="I33" s="90">
        <v>0.21</v>
      </c>
      <c r="J33" s="89">
        <f>ROUND(((SUM(BE85:BE166))*I33),  2)</f>
        <v>0</v>
      </c>
      <c r="L33" s="32"/>
    </row>
    <row r="34" spans="2:12" s="1" customFormat="1" ht="14.45" customHeight="1">
      <c r="B34" s="32"/>
      <c r="E34" s="27" t="s">
        <v>48</v>
      </c>
      <c r="F34" s="89">
        <f>ROUND((SUM(BF85:BF166)),  2)</f>
        <v>0</v>
      </c>
      <c r="I34" s="90">
        <v>0.15</v>
      </c>
      <c r="J34" s="89">
        <f>ROUND(((SUM(BF85:BF166))*I34),  2)</f>
        <v>0</v>
      </c>
      <c r="L34" s="32"/>
    </row>
    <row r="35" spans="2:12" s="1" customFormat="1" ht="14.45" hidden="1" customHeight="1">
      <c r="B35" s="32"/>
      <c r="E35" s="27" t="s">
        <v>49</v>
      </c>
      <c r="F35" s="89">
        <f>ROUND((SUM(BG85:BG166)),  2)</f>
        <v>0</v>
      </c>
      <c r="I35" s="90">
        <v>0.21</v>
      </c>
      <c r="J35" s="89">
        <f>0</f>
        <v>0</v>
      </c>
      <c r="L35" s="32"/>
    </row>
    <row r="36" spans="2:12" s="1" customFormat="1" ht="14.45" hidden="1" customHeight="1">
      <c r="B36" s="32"/>
      <c r="E36" s="27" t="s">
        <v>50</v>
      </c>
      <c r="F36" s="89">
        <f>ROUND((SUM(BH85:BH166)),  2)</f>
        <v>0</v>
      </c>
      <c r="I36" s="90">
        <v>0.15</v>
      </c>
      <c r="J36" s="89">
        <f>0</f>
        <v>0</v>
      </c>
      <c r="L36" s="32"/>
    </row>
    <row r="37" spans="2:12" s="1" customFormat="1" ht="14.45" hidden="1" customHeight="1">
      <c r="B37" s="32"/>
      <c r="E37" s="27" t="s">
        <v>51</v>
      </c>
      <c r="F37" s="89">
        <f>ROUND((SUM(BI85:BI166)),  2)</f>
        <v>0</v>
      </c>
      <c r="I37" s="90">
        <v>0</v>
      </c>
      <c r="J37" s="89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1"/>
      <c r="D39" s="92" t="s">
        <v>52</v>
      </c>
      <c r="E39" s="54"/>
      <c r="F39" s="54"/>
      <c r="G39" s="93" t="s">
        <v>53</v>
      </c>
      <c r="H39" s="94" t="s">
        <v>54</v>
      </c>
      <c r="I39" s="54"/>
      <c r="J39" s="95">
        <f>SUM(J30:J37)</f>
        <v>0</v>
      </c>
      <c r="K39" s="96"/>
      <c r="L39" s="32"/>
    </row>
    <row r="40" spans="2:12" s="1" customFormat="1" ht="14.45" customHeight="1">
      <c r="B40" s="41"/>
      <c r="C40" s="42"/>
      <c r="D40" s="42"/>
      <c r="E40" s="42"/>
      <c r="F40" s="42"/>
      <c r="G40" s="42"/>
      <c r="H40" s="42"/>
      <c r="I40" s="42"/>
      <c r="J40" s="42"/>
      <c r="K40" s="42"/>
      <c r="L40" s="32"/>
    </row>
    <row r="44" spans="2:12" s="1" customFormat="1" ht="6.95" customHeight="1">
      <c r="B44" s="43"/>
      <c r="C44" s="44"/>
      <c r="D44" s="44"/>
      <c r="E44" s="44"/>
      <c r="F44" s="44"/>
      <c r="G44" s="44"/>
      <c r="H44" s="44"/>
      <c r="I44" s="44"/>
      <c r="J44" s="44"/>
      <c r="K44" s="44"/>
      <c r="L44" s="32"/>
    </row>
    <row r="45" spans="2:12" s="1" customFormat="1" ht="24.95" customHeight="1">
      <c r="B45" s="32"/>
      <c r="C45" s="21" t="s">
        <v>107</v>
      </c>
      <c r="L45" s="32"/>
    </row>
    <row r="46" spans="2:12" s="1" customFormat="1" ht="6.95" customHeight="1">
      <c r="B46" s="32"/>
      <c r="L46" s="32"/>
    </row>
    <row r="47" spans="2:12" s="1" customFormat="1" ht="12" customHeight="1">
      <c r="B47" s="32"/>
      <c r="C47" s="27" t="s">
        <v>16</v>
      </c>
      <c r="L47" s="32"/>
    </row>
    <row r="48" spans="2:12" s="1" customFormat="1" ht="16.5" customHeight="1">
      <c r="B48" s="32"/>
      <c r="E48" s="305" t="str">
        <f>E7</f>
        <v>Červený příkop, úsek I,II – odstranění lokálních odtokových závad</v>
      </c>
      <c r="F48" s="306"/>
      <c r="G48" s="306"/>
      <c r="H48" s="306"/>
      <c r="L48" s="32"/>
    </row>
    <row r="49" spans="2:47" s="1" customFormat="1" ht="12" customHeight="1">
      <c r="B49" s="32"/>
      <c r="C49" s="27" t="s">
        <v>105</v>
      </c>
      <c r="L49" s="32"/>
    </row>
    <row r="50" spans="2:47" s="1" customFormat="1" ht="16.5" customHeight="1">
      <c r="B50" s="32"/>
      <c r="E50" s="268" t="str">
        <f>E9</f>
        <v>č.1_03 - Propustek DN1000</v>
      </c>
      <c r="F50" s="307"/>
      <c r="G50" s="307"/>
      <c r="H50" s="307"/>
      <c r="L50" s="32"/>
    </row>
    <row r="51" spans="2:47" s="1" customFormat="1" ht="6.95" customHeight="1">
      <c r="B51" s="32"/>
      <c r="L51" s="32"/>
    </row>
    <row r="52" spans="2:47" s="1" customFormat="1" ht="12" customHeight="1">
      <c r="B52" s="32"/>
      <c r="C52" s="27" t="s">
        <v>21</v>
      </c>
      <c r="F52" s="25" t="str">
        <f>F12</f>
        <v>Ostrava, Mariánské hory</v>
      </c>
      <c r="I52" s="27" t="s">
        <v>23</v>
      </c>
      <c r="J52" s="49" t="str">
        <f>IF(J12="","",J12)</f>
        <v>19. 12. 2023</v>
      </c>
      <c r="L52" s="32"/>
    </row>
    <row r="53" spans="2:47" s="1" customFormat="1" ht="6.95" customHeight="1">
      <c r="B53" s="32"/>
      <c r="L53" s="32"/>
    </row>
    <row r="54" spans="2:47" s="1" customFormat="1" ht="15.2" customHeight="1">
      <c r="B54" s="32"/>
      <c r="C54" s="27" t="s">
        <v>25</v>
      </c>
      <c r="F54" s="25" t="str">
        <f>E15</f>
        <v>Povodí Odry, státní podnik</v>
      </c>
      <c r="I54" s="27" t="s">
        <v>33</v>
      </c>
      <c r="J54" s="30" t="str">
        <f>E21</f>
        <v>Ing. Pavel Golík</v>
      </c>
      <c r="L54" s="32"/>
    </row>
    <row r="55" spans="2:47" s="1" customFormat="1" ht="15.2" customHeight="1">
      <c r="B55" s="32"/>
      <c r="C55" s="27" t="s">
        <v>31</v>
      </c>
      <c r="F55" s="25" t="str">
        <f>IF(E18="","",E18)</f>
        <v>Vyplň údaj</v>
      </c>
      <c r="I55" s="27" t="s">
        <v>38</v>
      </c>
      <c r="J55" s="30" t="str">
        <f>E24</f>
        <v xml:space="preserve"> </v>
      </c>
      <c r="L55" s="32"/>
    </row>
    <row r="56" spans="2:47" s="1" customFormat="1" ht="10.35" customHeight="1">
      <c r="B56" s="32"/>
      <c r="L56" s="32"/>
    </row>
    <row r="57" spans="2:47" s="1" customFormat="1" ht="29.25" customHeight="1">
      <c r="B57" s="32"/>
      <c r="C57" s="97" t="s">
        <v>108</v>
      </c>
      <c r="D57" s="91"/>
      <c r="E57" s="91"/>
      <c r="F57" s="91"/>
      <c r="G57" s="91"/>
      <c r="H57" s="91"/>
      <c r="I57" s="91"/>
      <c r="J57" s="98" t="s">
        <v>109</v>
      </c>
      <c r="K57" s="91"/>
      <c r="L57" s="32"/>
    </row>
    <row r="58" spans="2:47" s="1" customFormat="1" ht="10.35" customHeight="1">
      <c r="B58" s="32"/>
      <c r="L58" s="32"/>
    </row>
    <row r="59" spans="2:47" s="1" customFormat="1" ht="22.9" customHeight="1">
      <c r="B59" s="32"/>
      <c r="C59" s="99" t="s">
        <v>74</v>
      </c>
      <c r="J59" s="63">
        <f>J85</f>
        <v>0</v>
      </c>
      <c r="L59" s="32"/>
      <c r="AU59" s="17" t="s">
        <v>110</v>
      </c>
    </row>
    <row r="60" spans="2:47" s="8" customFormat="1" ht="24.95" customHeight="1">
      <c r="B60" s="100"/>
      <c r="D60" s="101" t="s">
        <v>111</v>
      </c>
      <c r="E60" s="102"/>
      <c r="F60" s="102"/>
      <c r="G60" s="102"/>
      <c r="H60" s="102"/>
      <c r="I60" s="102"/>
      <c r="J60" s="103">
        <f>J86</f>
        <v>0</v>
      </c>
      <c r="L60" s="100"/>
    </row>
    <row r="61" spans="2:47" s="9" customFormat="1" ht="19.899999999999999" customHeight="1">
      <c r="B61" s="104"/>
      <c r="D61" s="105" t="s">
        <v>112</v>
      </c>
      <c r="E61" s="106"/>
      <c r="F61" s="106"/>
      <c r="G61" s="106"/>
      <c r="H61" s="106"/>
      <c r="I61" s="106"/>
      <c r="J61" s="107">
        <f>J87</f>
        <v>0</v>
      </c>
      <c r="L61" s="104"/>
    </row>
    <row r="62" spans="2:47" s="9" customFormat="1" ht="19.899999999999999" customHeight="1">
      <c r="B62" s="104"/>
      <c r="D62" s="105" t="s">
        <v>266</v>
      </c>
      <c r="E62" s="106"/>
      <c r="F62" s="106"/>
      <c r="G62" s="106"/>
      <c r="H62" s="106"/>
      <c r="I62" s="106"/>
      <c r="J62" s="107">
        <f>J139</f>
        <v>0</v>
      </c>
      <c r="L62" s="104"/>
    </row>
    <row r="63" spans="2:47" s="9" customFormat="1" ht="19.899999999999999" customHeight="1">
      <c r="B63" s="104"/>
      <c r="D63" s="105" t="s">
        <v>267</v>
      </c>
      <c r="E63" s="106"/>
      <c r="F63" s="106"/>
      <c r="G63" s="106"/>
      <c r="H63" s="106"/>
      <c r="I63" s="106"/>
      <c r="J63" s="107">
        <f>J145</f>
        <v>0</v>
      </c>
      <c r="L63" s="104"/>
    </row>
    <row r="64" spans="2:47" s="9" customFormat="1" ht="19.899999999999999" customHeight="1">
      <c r="B64" s="104"/>
      <c r="D64" s="105" t="s">
        <v>113</v>
      </c>
      <c r="E64" s="106"/>
      <c r="F64" s="106"/>
      <c r="G64" s="106"/>
      <c r="H64" s="106"/>
      <c r="I64" s="106"/>
      <c r="J64" s="107">
        <f>J152</f>
        <v>0</v>
      </c>
      <c r="L64" s="104"/>
    </row>
    <row r="65" spans="2:12" s="9" customFormat="1" ht="19.899999999999999" customHeight="1">
      <c r="B65" s="104"/>
      <c r="D65" s="105" t="s">
        <v>190</v>
      </c>
      <c r="E65" s="106"/>
      <c r="F65" s="106"/>
      <c r="G65" s="106"/>
      <c r="H65" s="106"/>
      <c r="I65" s="106"/>
      <c r="J65" s="107">
        <f>J163</f>
        <v>0</v>
      </c>
      <c r="L65" s="104"/>
    </row>
    <row r="66" spans="2:12" s="1" customFormat="1" ht="21.75" customHeight="1">
      <c r="B66" s="32"/>
      <c r="L66" s="32"/>
    </row>
    <row r="67" spans="2:12" s="1" customFormat="1" ht="6.95" customHeight="1">
      <c r="B67" s="41"/>
      <c r="C67" s="42"/>
      <c r="D67" s="42"/>
      <c r="E67" s="42"/>
      <c r="F67" s="42"/>
      <c r="G67" s="42"/>
      <c r="H67" s="42"/>
      <c r="I67" s="42"/>
      <c r="J67" s="42"/>
      <c r="K67" s="42"/>
      <c r="L67" s="32"/>
    </row>
    <row r="71" spans="2:12" s="1" customFormat="1" ht="6.95" customHeight="1">
      <c r="B71" s="43"/>
      <c r="C71" s="44"/>
      <c r="D71" s="44"/>
      <c r="E71" s="44"/>
      <c r="F71" s="44"/>
      <c r="G71" s="44"/>
      <c r="H71" s="44"/>
      <c r="I71" s="44"/>
      <c r="J71" s="44"/>
      <c r="K71" s="44"/>
      <c r="L71" s="32"/>
    </row>
    <row r="72" spans="2:12" s="1" customFormat="1" ht="24.95" customHeight="1">
      <c r="B72" s="32"/>
      <c r="C72" s="21" t="s">
        <v>114</v>
      </c>
      <c r="L72" s="32"/>
    </row>
    <row r="73" spans="2:12" s="1" customFormat="1" ht="6.95" customHeight="1">
      <c r="B73" s="32"/>
      <c r="L73" s="32"/>
    </row>
    <row r="74" spans="2:12" s="1" customFormat="1" ht="12" customHeight="1">
      <c r="B74" s="32"/>
      <c r="C74" s="27" t="s">
        <v>16</v>
      </c>
      <c r="L74" s="32"/>
    </row>
    <row r="75" spans="2:12" s="1" customFormat="1" ht="16.5" customHeight="1">
      <c r="B75" s="32"/>
      <c r="E75" s="305" t="str">
        <f>E7</f>
        <v>Červený příkop, úsek I,II – odstranění lokálních odtokových závad</v>
      </c>
      <c r="F75" s="306"/>
      <c r="G75" s="306"/>
      <c r="H75" s="306"/>
      <c r="L75" s="32"/>
    </row>
    <row r="76" spans="2:12" s="1" customFormat="1" ht="12" customHeight="1">
      <c r="B76" s="32"/>
      <c r="C76" s="27" t="s">
        <v>105</v>
      </c>
      <c r="L76" s="32"/>
    </row>
    <row r="77" spans="2:12" s="1" customFormat="1" ht="16.5" customHeight="1">
      <c r="B77" s="32"/>
      <c r="E77" s="268" t="str">
        <f>E9</f>
        <v>č.1_03 - Propustek DN1000</v>
      </c>
      <c r="F77" s="307"/>
      <c r="G77" s="307"/>
      <c r="H77" s="307"/>
      <c r="L77" s="32"/>
    </row>
    <row r="78" spans="2:12" s="1" customFormat="1" ht="6.95" customHeight="1">
      <c r="B78" s="32"/>
      <c r="L78" s="32"/>
    </row>
    <row r="79" spans="2:12" s="1" customFormat="1" ht="12" customHeight="1">
      <c r="B79" s="32"/>
      <c r="C79" s="27" t="s">
        <v>21</v>
      </c>
      <c r="F79" s="25" t="str">
        <f>F12</f>
        <v>Ostrava, Mariánské hory</v>
      </c>
      <c r="I79" s="27" t="s">
        <v>23</v>
      </c>
      <c r="J79" s="49" t="str">
        <f>IF(J12="","",J12)</f>
        <v>19. 12. 2023</v>
      </c>
      <c r="L79" s="32"/>
    </row>
    <row r="80" spans="2:12" s="1" customFormat="1" ht="6.95" customHeight="1">
      <c r="B80" s="32"/>
      <c r="L80" s="32"/>
    </row>
    <row r="81" spans="2:65" s="1" customFormat="1" ht="15.2" customHeight="1">
      <c r="B81" s="32"/>
      <c r="C81" s="27" t="s">
        <v>25</v>
      </c>
      <c r="F81" s="25" t="str">
        <f>E15</f>
        <v>Povodí Odry, státní podnik</v>
      </c>
      <c r="I81" s="27" t="s">
        <v>33</v>
      </c>
      <c r="J81" s="30" t="str">
        <f>E21</f>
        <v>Ing. Pavel Golík</v>
      </c>
      <c r="L81" s="32"/>
    </row>
    <row r="82" spans="2:65" s="1" customFormat="1" ht="15.2" customHeight="1">
      <c r="B82" s="32"/>
      <c r="C82" s="27" t="s">
        <v>31</v>
      </c>
      <c r="F82" s="25" t="str">
        <f>IF(E18="","",E18)</f>
        <v>Vyplň údaj</v>
      </c>
      <c r="I82" s="27" t="s">
        <v>38</v>
      </c>
      <c r="J82" s="30" t="str">
        <f>E24</f>
        <v xml:space="preserve"> </v>
      </c>
      <c r="L82" s="32"/>
    </row>
    <row r="83" spans="2:65" s="1" customFormat="1" ht="10.35" customHeight="1">
      <c r="B83" s="32"/>
      <c r="L83" s="32"/>
    </row>
    <row r="84" spans="2:65" s="10" customFormat="1" ht="29.25" customHeight="1">
      <c r="B84" s="108"/>
      <c r="C84" s="109" t="s">
        <v>115</v>
      </c>
      <c r="D84" s="110" t="s">
        <v>61</v>
      </c>
      <c r="E84" s="110" t="s">
        <v>57</v>
      </c>
      <c r="F84" s="110" t="s">
        <v>58</v>
      </c>
      <c r="G84" s="110" t="s">
        <v>116</v>
      </c>
      <c r="H84" s="110" t="s">
        <v>117</v>
      </c>
      <c r="I84" s="110" t="s">
        <v>118</v>
      </c>
      <c r="J84" s="110" t="s">
        <v>109</v>
      </c>
      <c r="K84" s="111" t="s">
        <v>119</v>
      </c>
      <c r="L84" s="108"/>
      <c r="M84" s="56" t="s">
        <v>19</v>
      </c>
      <c r="N84" s="57" t="s">
        <v>46</v>
      </c>
      <c r="O84" s="57" t="s">
        <v>120</v>
      </c>
      <c r="P84" s="57" t="s">
        <v>121</v>
      </c>
      <c r="Q84" s="57" t="s">
        <v>122</v>
      </c>
      <c r="R84" s="57" t="s">
        <v>123</v>
      </c>
      <c r="S84" s="57" t="s">
        <v>124</v>
      </c>
      <c r="T84" s="58" t="s">
        <v>125</v>
      </c>
    </row>
    <row r="85" spans="2:65" s="1" customFormat="1" ht="22.9" customHeight="1">
      <c r="B85" s="32"/>
      <c r="C85" s="61" t="s">
        <v>126</v>
      </c>
      <c r="J85" s="112">
        <f>BK85</f>
        <v>0</v>
      </c>
      <c r="L85" s="32"/>
      <c r="M85" s="59"/>
      <c r="N85" s="50"/>
      <c r="O85" s="50"/>
      <c r="P85" s="113">
        <f>P86</f>
        <v>0</v>
      </c>
      <c r="Q85" s="50"/>
      <c r="R85" s="113">
        <f>R86</f>
        <v>52.193944999999999</v>
      </c>
      <c r="S85" s="50"/>
      <c r="T85" s="114">
        <f>T86</f>
        <v>0</v>
      </c>
      <c r="AT85" s="17" t="s">
        <v>75</v>
      </c>
      <c r="AU85" s="17" t="s">
        <v>110</v>
      </c>
      <c r="BK85" s="115">
        <f>BK86</f>
        <v>0</v>
      </c>
    </row>
    <row r="86" spans="2:65" s="11" customFormat="1" ht="25.9" customHeight="1">
      <c r="B86" s="116"/>
      <c r="D86" s="117" t="s">
        <v>75</v>
      </c>
      <c r="E86" s="118" t="s">
        <v>127</v>
      </c>
      <c r="F86" s="118" t="s">
        <v>128</v>
      </c>
      <c r="I86" s="119"/>
      <c r="J86" s="120">
        <f>BK86</f>
        <v>0</v>
      </c>
      <c r="L86" s="116"/>
      <c r="M86" s="121"/>
      <c r="P86" s="122">
        <f>P87+P139+P145+P152+P163</f>
        <v>0</v>
      </c>
      <c r="R86" s="122">
        <f>R87+R139+R145+R152+R163</f>
        <v>52.193944999999999</v>
      </c>
      <c r="T86" s="123">
        <f>T87+T139+T145+T152+T163</f>
        <v>0</v>
      </c>
      <c r="AR86" s="117" t="s">
        <v>84</v>
      </c>
      <c r="AT86" s="124" t="s">
        <v>75</v>
      </c>
      <c r="AU86" s="124" t="s">
        <v>76</v>
      </c>
      <c r="AY86" s="117" t="s">
        <v>129</v>
      </c>
      <c r="BK86" s="125">
        <f>BK87+BK139+BK145+BK152+BK163</f>
        <v>0</v>
      </c>
    </row>
    <row r="87" spans="2:65" s="11" customFormat="1" ht="22.9" customHeight="1">
      <c r="B87" s="116"/>
      <c r="D87" s="117" t="s">
        <v>75</v>
      </c>
      <c r="E87" s="126" t="s">
        <v>84</v>
      </c>
      <c r="F87" s="126" t="s">
        <v>130</v>
      </c>
      <c r="I87" s="119"/>
      <c r="J87" s="127">
        <f>BK87</f>
        <v>0</v>
      </c>
      <c r="L87" s="116"/>
      <c r="M87" s="121"/>
      <c r="P87" s="122">
        <f>SUM(P88:P138)</f>
        <v>0</v>
      </c>
      <c r="R87" s="122">
        <f>SUM(R88:R138)</f>
        <v>25.178719999999998</v>
      </c>
      <c r="T87" s="123">
        <f>SUM(T88:T138)</f>
        <v>0</v>
      </c>
      <c r="AR87" s="117" t="s">
        <v>84</v>
      </c>
      <c r="AT87" s="124" t="s">
        <v>75</v>
      </c>
      <c r="AU87" s="124" t="s">
        <v>84</v>
      </c>
      <c r="AY87" s="117" t="s">
        <v>129</v>
      </c>
      <c r="BK87" s="125">
        <f>SUM(BK88:BK138)</f>
        <v>0</v>
      </c>
    </row>
    <row r="88" spans="2:65" s="1" customFormat="1" ht="16.5" customHeight="1">
      <c r="B88" s="32"/>
      <c r="C88" s="128" t="s">
        <v>84</v>
      </c>
      <c r="D88" s="128" t="s">
        <v>131</v>
      </c>
      <c r="E88" s="129" t="s">
        <v>192</v>
      </c>
      <c r="F88" s="130" t="s">
        <v>193</v>
      </c>
      <c r="G88" s="131" t="s">
        <v>194</v>
      </c>
      <c r="H88" s="132">
        <v>24</v>
      </c>
      <c r="I88" s="133"/>
      <c r="J88" s="134">
        <f>ROUND(I88*H88,2)</f>
        <v>0</v>
      </c>
      <c r="K88" s="130" t="s">
        <v>134</v>
      </c>
      <c r="L88" s="32"/>
      <c r="M88" s="135" t="s">
        <v>19</v>
      </c>
      <c r="N88" s="136" t="s">
        <v>47</v>
      </c>
      <c r="P88" s="137">
        <f>O88*H88</f>
        <v>0</v>
      </c>
      <c r="Q88" s="137">
        <v>3.0000000000000001E-5</v>
      </c>
      <c r="R88" s="137">
        <f>Q88*H88</f>
        <v>7.2000000000000005E-4</v>
      </c>
      <c r="S88" s="137">
        <v>0</v>
      </c>
      <c r="T88" s="138">
        <f>S88*H88</f>
        <v>0</v>
      </c>
      <c r="AR88" s="139" t="s">
        <v>135</v>
      </c>
      <c r="AT88" s="139" t="s">
        <v>131</v>
      </c>
      <c r="AU88" s="139" t="s">
        <v>86</v>
      </c>
      <c r="AY88" s="17" t="s">
        <v>129</v>
      </c>
      <c r="BE88" s="140">
        <f>IF(N88="základní",J88,0)</f>
        <v>0</v>
      </c>
      <c r="BF88" s="140">
        <f>IF(N88="snížená",J88,0)</f>
        <v>0</v>
      </c>
      <c r="BG88" s="140">
        <f>IF(N88="zákl. přenesená",J88,0)</f>
        <v>0</v>
      </c>
      <c r="BH88" s="140">
        <f>IF(N88="sníž. přenesená",J88,0)</f>
        <v>0</v>
      </c>
      <c r="BI88" s="140">
        <f>IF(N88="nulová",J88,0)</f>
        <v>0</v>
      </c>
      <c r="BJ88" s="17" t="s">
        <v>84</v>
      </c>
      <c r="BK88" s="140">
        <f>ROUND(I88*H88,2)</f>
        <v>0</v>
      </c>
      <c r="BL88" s="17" t="s">
        <v>135</v>
      </c>
      <c r="BM88" s="139" t="s">
        <v>268</v>
      </c>
    </row>
    <row r="89" spans="2:65" s="1" customFormat="1" ht="11.25">
      <c r="B89" s="32"/>
      <c r="D89" s="141" t="s">
        <v>137</v>
      </c>
      <c r="F89" s="142" t="s">
        <v>197</v>
      </c>
      <c r="I89" s="143"/>
      <c r="L89" s="32"/>
      <c r="M89" s="144"/>
      <c r="T89" s="53"/>
      <c r="AT89" s="17" t="s">
        <v>137</v>
      </c>
      <c r="AU89" s="17" t="s">
        <v>86</v>
      </c>
    </row>
    <row r="90" spans="2:65" s="1" customFormat="1" ht="11.25">
      <c r="B90" s="32"/>
      <c r="D90" s="145" t="s">
        <v>139</v>
      </c>
      <c r="F90" s="146" t="s">
        <v>269</v>
      </c>
      <c r="I90" s="143"/>
      <c r="L90" s="32"/>
      <c r="M90" s="144"/>
      <c r="T90" s="53"/>
      <c r="AT90" s="17" t="s">
        <v>139</v>
      </c>
      <c r="AU90" s="17" t="s">
        <v>86</v>
      </c>
    </row>
    <row r="91" spans="2:65" s="13" customFormat="1" ht="11.25">
      <c r="B91" s="153"/>
      <c r="D91" s="141" t="s">
        <v>141</v>
      </c>
      <c r="E91" s="154" t="s">
        <v>19</v>
      </c>
      <c r="F91" s="155" t="s">
        <v>270</v>
      </c>
      <c r="H91" s="156">
        <v>24</v>
      </c>
      <c r="I91" s="157"/>
      <c r="L91" s="153"/>
      <c r="M91" s="158"/>
      <c r="T91" s="159"/>
      <c r="AT91" s="154" t="s">
        <v>141</v>
      </c>
      <c r="AU91" s="154" t="s">
        <v>86</v>
      </c>
      <c r="AV91" s="13" t="s">
        <v>86</v>
      </c>
      <c r="AW91" s="13" t="s">
        <v>37</v>
      </c>
      <c r="AX91" s="13" t="s">
        <v>84</v>
      </c>
      <c r="AY91" s="154" t="s">
        <v>129</v>
      </c>
    </row>
    <row r="92" spans="2:65" s="1" customFormat="1" ht="21.75" customHeight="1">
      <c r="B92" s="32"/>
      <c r="C92" s="128" t="s">
        <v>86</v>
      </c>
      <c r="D92" s="128" t="s">
        <v>131</v>
      </c>
      <c r="E92" s="129" t="s">
        <v>271</v>
      </c>
      <c r="F92" s="130" t="s">
        <v>272</v>
      </c>
      <c r="G92" s="131" t="s">
        <v>187</v>
      </c>
      <c r="H92" s="132">
        <v>9.6519999999999992</v>
      </c>
      <c r="I92" s="133"/>
      <c r="J92" s="134">
        <f>ROUND(I92*H92,2)</f>
        <v>0</v>
      </c>
      <c r="K92" s="130" t="s">
        <v>134</v>
      </c>
      <c r="L92" s="32"/>
      <c r="M92" s="135" t="s">
        <v>19</v>
      </c>
      <c r="N92" s="136" t="s">
        <v>47</v>
      </c>
      <c r="P92" s="137">
        <f>O92*H92</f>
        <v>0</v>
      </c>
      <c r="Q92" s="137">
        <v>0</v>
      </c>
      <c r="R92" s="137">
        <f>Q92*H92</f>
        <v>0</v>
      </c>
      <c r="S92" s="137">
        <v>0</v>
      </c>
      <c r="T92" s="138">
        <f>S92*H92</f>
        <v>0</v>
      </c>
      <c r="AR92" s="139" t="s">
        <v>135</v>
      </c>
      <c r="AT92" s="139" t="s">
        <v>131</v>
      </c>
      <c r="AU92" s="139" t="s">
        <v>86</v>
      </c>
      <c r="AY92" s="17" t="s">
        <v>129</v>
      </c>
      <c r="BE92" s="140">
        <f>IF(N92="základní",J92,0)</f>
        <v>0</v>
      </c>
      <c r="BF92" s="140">
        <f>IF(N92="snížená",J92,0)</f>
        <v>0</v>
      </c>
      <c r="BG92" s="140">
        <f>IF(N92="zákl. přenesená",J92,0)</f>
        <v>0</v>
      </c>
      <c r="BH92" s="140">
        <f>IF(N92="sníž. přenesená",J92,0)</f>
        <v>0</v>
      </c>
      <c r="BI92" s="140">
        <f>IF(N92="nulová",J92,0)</f>
        <v>0</v>
      </c>
      <c r="BJ92" s="17" t="s">
        <v>84</v>
      </c>
      <c r="BK92" s="140">
        <f>ROUND(I92*H92,2)</f>
        <v>0</v>
      </c>
      <c r="BL92" s="17" t="s">
        <v>135</v>
      </c>
      <c r="BM92" s="139" t="s">
        <v>273</v>
      </c>
    </row>
    <row r="93" spans="2:65" s="1" customFormat="1" ht="19.5">
      <c r="B93" s="32"/>
      <c r="D93" s="141" t="s">
        <v>137</v>
      </c>
      <c r="F93" s="142" t="s">
        <v>274</v>
      </c>
      <c r="I93" s="143"/>
      <c r="L93" s="32"/>
      <c r="M93" s="144"/>
      <c r="T93" s="53"/>
      <c r="AT93" s="17" t="s">
        <v>137</v>
      </c>
      <c r="AU93" s="17" t="s">
        <v>86</v>
      </c>
    </row>
    <row r="94" spans="2:65" s="1" customFormat="1" ht="11.25">
      <c r="B94" s="32"/>
      <c r="D94" s="145" t="s">
        <v>139</v>
      </c>
      <c r="F94" s="146" t="s">
        <v>275</v>
      </c>
      <c r="I94" s="143"/>
      <c r="L94" s="32"/>
      <c r="M94" s="144"/>
      <c r="T94" s="53"/>
      <c r="AT94" s="17" t="s">
        <v>139</v>
      </c>
      <c r="AU94" s="17" t="s">
        <v>86</v>
      </c>
    </row>
    <row r="95" spans="2:65" s="13" customFormat="1" ht="11.25">
      <c r="B95" s="153"/>
      <c r="D95" s="141" t="s">
        <v>141</v>
      </c>
      <c r="E95" s="154" t="s">
        <v>19</v>
      </c>
      <c r="F95" s="155" t="s">
        <v>276</v>
      </c>
      <c r="H95" s="156">
        <v>9.6519999999999992</v>
      </c>
      <c r="I95" s="157"/>
      <c r="L95" s="153"/>
      <c r="M95" s="158"/>
      <c r="T95" s="159"/>
      <c r="AT95" s="154" t="s">
        <v>141</v>
      </c>
      <c r="AU95" s="154" t="s">
        <v>86</v>
      </c>
      <c r="AV95" s="13" t="s">
        <v>86</v>
      </c>
      <c r="AW95" s="13" t="s">
        <v>37</v>
      </c>
      <c r="AX95" s="13" t="s">
        <v>76</v>
      </c>
      <c r="AY95" s="154" t="s">
        <v>129</v>
      </c>
    </row>
    <row r="96" spans="2:65" s="14" customFormat="1" ht="11.25">
      <c r="B96" s="161"/>
      <c r="D96" s="141" t="s">
        <v>141</v>
      </c>
      <c r="E96" s="162" t="s">
        <v>259</v>
      </c>
      <c r="F96" s="163" t="s">
        <v>153</v>
      </c>
      <c r="H96" s="164">
        <v>9.6519999999999992</v>
      </c>
      <c r="I96" s="165"/>
      <c r="L96" s="161"/>
      <c r="M96" s="166"/>
      <c r="T96" s="167"/>
      <c r="AT96" s="162" t="s">
        <v>141</v>
      </c>
      <c r="AU96" s="162" t="s">
        <v>86</v>
      </c>
      <c r="AV96" s="14" t="s">
        <v>135</v>
      </c>
      <c r="AW96" s="14" t="s">
        <v>37</v>
      </c>
      <c r="AX96" s="14" t="s">
        <v>84</v>
      </c>
      <c r="AY96" s="162" t="s">
        <v>129</v>
      </c>
    </row>
    <row r="97" spans="2:65" s="1" customFormat="1" ht="21.75" customHeight="1">
      <c r="B97" s="32"/>
      <c r="C97" s="128" t="s">
        <v>154</v>
      </c>
      <c r="D97" s="128" t="s">
        <v>131</v>
      </c>
      <c r="E97" s="129" t="s">
        <v>277</v>
      </c>
      <c r="F97" s="130" t="s">
        <v>278</v>
      </c>
      <c r="G97" s="131" t="s">
        <v>187</v>
      </c>
      <c r="H97" s="132">
        <v>19.303999999999998</v>
      </c>
      <c r="I97" s="133"/>
      <c r="J97" s="134">
        <f>ROUND(I97*H97,2)</f>
        <v>0</v>
      </c>
      <c r="K97" s="130" t="s">
        <v>134</v>
      </c>
      <c r="L97" s="32"/>
      <c r="M97" s="135" t="s">
        <v>19</v>
      </c>
      <c r="N97" s="136" t="s">
        <v>47</v>
      </c>
      <c r="P97" s="137">
        <f>O97*H97</f>
        <v>0</v>
      </c>
      <c r="Q97" s="137">
        <v>0</v>
      </c>
      <c r="R97" s="137">
        <f>Q97*H97</f>
        <v>0</v>
      </c>
      <c r="S97" s="137">
        <v>0</v>
      </c>
      <c r="T97" s="138">
        <f>S97*H97</f>
        <v>0</v>
      </c>
      <c r="AR97" s="139" t="s">
        <v>135</v>
      </c>
      <c r="AT97" s="139" t="s">
        <v>131</v>
      </c>
      <c r="AU97" s="139" t="s">
        <v>86</v>
      </c>
      <c r="AY97" s="17" t="s">
        <v>129</v>
      </c>
      <c r="BE97" s="140">
        <f>IF(N97="základní",J97,0)</f>
        <v>0</v>
      </c>
      <c r="BF97" s="140">
        <f>IF(N97="snížená",J97,0)</f>
        <v>0</v>
      </c>
      <c r="BG97" s="140">
        <f>IF(N97="zákl. přenesená",J97,0)</f>
        <v>0</v>
      </c>
      <c r="BH97" s="140">
        <f>IF(N97="sníž. přenesená",J97,0)</f>
        <v>0</v>
      </c>
      <c r="BI97" s="140">
        <f>IF(N97="nulová",J97,0)</f>
        <v>0</v>
      </c>
      <c r="BJ97" s="17" t="s">
        <v>84</v>
      </c>
      <c r="BK97" s="140">
        <f>ROUND(I97*H97,2)</f>
        <v>0</v>
      </c>
      <c r="BL97" s="17" t="s">
        <v>135</v>
      </c>
      <c r="BM97" s="139" t="s">
        <v>279</v>
      </c>
    </row>
    <row r="98" spans="2:65" s="1" customFormat="1" ht="19.5">
      <c r="B98" s="32"/>
      <c r="D98" s="141" t="s">
        <v>137</v>
      </c>
      <c r="F98" s="142" t="s">
        <v>280</v>
      </c>
      <c r="I98" s="143"/>
      <c r="L98" s="32"/>
      <c r="M98" s="144"/>
      <c r="T98" s="53"/>
      <c r="AT98" s="17" t="s">
        <v>137</v>
      </c>
      <c r="AU98" s="17" t="s">
        <v>86</v>
      </c>
    </row>
    <row r="99" spans="2:65" s="1" customFormat="1" ht="11.25">
      <c r="B99" s="32"/>
      <c r="D99" s="145" t="s">
        <v>139</v>
      </c>
      <c r="F99" s="146" t="s">
        <v>281</v>
      </c>
      <c r="I99" s="143"/>
      <c r="L99" s="32"/>
      <c r="M99" s="144"/>
      <c r="T99" s="53"/>
      <c r="AT99" s="17" t="s">
        <v>139</v>
      </c>
      <c r="AU99" s="17" t="s">
        <v>86</v>
      </c>
    </row>
    <row r="100" spans="2:65" s="13" customFormat="1" ht="11.25">
      <c r="B100" s="153"/>
      <c r="D100" s="141" t="s">
        <v>141</v>
      </c>
      <c r="E100" s="154" t="s">
        <v>19</v>
      </c>
      <c r="F100" s="155" t="s">
        <v>282</v>
      </c>
      <c r="H100" s="156">
        <v>19.303999999999998</v>
      </c>
      <c r="I100" s="157"/>
      <c r="L100" s="153"/>
      <c r="M100" s="158"/>
      <c r="T100" s="159"/>
      <c r="AT100" s="154" t="s">
        <v>141</v>
      </c>
      <c r="AU100" s="154" t="s">
        <v>86</v>
      </c>
      <c r="AV100" s="13" t="s">
        <v>86</v>
      </c>
      <c r="AW100" s="13" t="s">
        <v>37</v>
      </c>
      <c r="AX100" s="13" t="s">
        <v>84</v>
      </c>
      <c r="AY100" s="154" t="s">
        <v>129</v>
      </c>
    </row>
    <row r="101" spans="2:65" s="1" customFormat="1" ht="16.5" customHeight="1">
      <c r="B101" s="32"/>
      <c r="C101" s="128" t="s">
        <v>135</v>
      </c>
      <c r="D101" s="128" t="s">
        <v>131</v>
      </c>
      <c r="E101" s="129" t="s">
        <v>283</v>
      </c>
      <c r="F101" s="130" t="s">
        <v>284</v>
      </c>
      <c r="G101" s="131" t="s">
        <v>187</v>
      </c>
      <c r="H101" s="132">
        <v>9.6519999999999992</v>
      </c>
      <c r="I101" s="133"/>
      <c r="J101" s="134">
        <f>ROUND(I101*H101,2)</f>
        <v>0</v>
      </c>
      <c r="K101" s="130" t="s">
        <v>134</v>
      </c>
      <c r="L101" s="32"/>
      <c r="M101" s="135" t="s">
        <v>19</v>
      </c>
      <c r="N101" s="136" t="s">
        <v>47</v>
      </c>
      <c r="P101" s="137">
        <f>O101*H101</f>
        <v>0</v>
      </c>
      <c r="Q101" s="137">
        <v>0</v>
      </c>
      <c r="R101" s="137">
        <f>Q101*H101</f>
        <v>0</v>
      </c>
      <c r="S101" s="137">
        <v>0</v>
      </c>
      <c r="T101" s="138">
        <f>S101*H101</f>
        <v>0</v>
      </c>
      <c r="AR101" s="139" t="s">
        <v>135</v>
      </c>
      <c r="AT101" s="139" t="s">
        <v>131</v>
      </c>
      <c r="AU101" s="139" t="s">
        <v>86</v>
      </c>
      <c r="AY101" s="17" t="s">
        <v>129</v>
      </c>
      <c r="BE101" s="140">
        <f>IF(N101="základní",J101,0)</f>
        <v>0</v>
      </c>
      <c r="BF101" s="140">
        <f>IF(N101="snížená",J101,0)</f>
        <v>0</v>
      </c>
      <c r="BG101" s="140">
        <f>IF(N101="zákl. přenesená",J101,0)</f>
        <v>0</v>
      </c>
      <c r="BH101" s="140">
        <f>IF(N101="sníž. přenesená",J101,0)</f>
        <v>0</v>
      </c>
      <c r="BI101" s="140">
        <f>IF(N101="nulová",J101,0)</f>
        <v>0</v>
      </c>
      <c r="BJ101" s="17" t="s">
        <v>84</v>
      </c>
      <c r="BK101" s="140">
        <f>ROUND(I101*H101,2)</f>
        <v>0</v>
      </c>
      <c r="BL101" s="17" t="s">
        <v>135</v>
      </c>
      <c r="BM101" s="139" t="s">
        <v>285</v>
      </c>
    </row>
    <row r="102" spans="2:65" s="1" customFormat="1" ht="19.5">
      <c r="B102" s="32"/>
      <c r="D102" s="141" t="s">
        <v>137</v>
      </c>
      <c r="F102" s="142" t="s">
        <v>286</v>
      </c>
      <c r="I102" s="143"/>
      <c r="L102" s="32"/>
      <c r="M102" s="144"/>
      <c r="T102" s="53"/>
      <c r="AT102" s="17" t="s">
        <v>137</v>
      </c>
      <c r="AU102" s="17" t="s">
        <v>86</v>
      </c>
    </row>
    <row r="103" spans="2:65" s="1" customFormat="1" ht="11.25">
      <c r="B103" s="32"/>
      <c r="D103" s="145" t="s">
        <v>139</v>
      </c>
      <c r="F103" s="146" t="s">
        <v>287</v>
      </c>
      <c r="I103" s="143"/>
      <c r="L103" s="32"/>
      <c r="M103" s="144"/>
      <c r="T103" s="53"/>
      <c r="AT103" s="17" t="s">
        <v>139</v>
      </c>
      <c r="AU103" s="17" t="s">
        <v>86</v>
      </c>
    </row>
    <row r="104" spans="2:65" s="13" customFormat="1" ht="11.25">
      <c r="B104" s="153"/>
      <c r="D104" s="141" t="s">
        <v>141</v>
      </c>
      <c r="E104" s="154" t="s">
        <v>19</v>
      </c>
      <c r="F104" s="155" t="s">
        <v>288</v>
      </c>
      <c r="H104" s="156">
        <v>9.6519999999999992</v>
      </c>
      <c r="I104" s="157"/>
      <c r="L104" s="153"/>
      <c r="M104" s="158"/>
      <c r="T104" s="159"/>
      <c r="AT104" s="154" t="s">
        <v>141</v>
      </c>
      <c r="AU104" s="154" t="s">
        <v>86</v>
      </c>
      <c r="AV104" s="13" t="s">
        <v>86</v>
      </c>
      <c r="AW104" s="13" t="s">
        <v>37</v>
      </c>
      <c r="AX104" s="13" t="s">
        <v>84</v>
      </c>
      <c r="AY104" s="154" t="s">
        <v>129</v>
      </c>
    </row>
    <row r="105" spans="2:65" s="1" customFormat="1" ht="16.5" customHeight="1">
      <c r="B105" s="32"/>
      <c r="C105" s="128" t="s">
        <v>162</v>
      </c>
      <c r="D105" s="128" t="s">
        <v>131</v>
      </c>
      <c r="E105" s="129" t="s">
        <v>289</v>
      </c>
      <c r="F105" s="130" t="s">
        <v>290</v>
      </c>
      <c r="G105" s="131" t="s">
        <v>187</v>
      </c>
      <c r="H105" s="132">
        <v>9.6519999999999992</v>
      </c>
      <c r="I105" s="133"/>
      <c r="J105" s="134">
        <f>ROUND(I105*H105,2)</f>
        <v>0</v>
      </c>
      <c r="K105" s="130" t="s">
        <v>134</v>
      </c>
      <c r="L105" s="32"/>
      <c r="M105" s="135" t="s">
        <v>19</v>
      </c>
      <c r="N105" s="136" t="s">
        <v>47</v>
      </c>
      <c r="P105" s="137">
        <f>O105*H105</f>
        <v>0</v>
      </c>
      <c r="Q105" s="137">
        <v>0</v>
      </c>
      <c r="R105" s="137">
        <f>Q105*H105</f>
        <v>0</v>
      </c>
      <c r="S105" s="137">
        <v>0</v>
      </c>
      <c r="T105" s="138">
        <f>S105*H105</f>
        <v>0</v>
      </c>
      <c r="AR105" s="139" t="s">
        <v>135</v>
      </c>
      <c r="AT105" s="139" t="s">
        <v>131</v>
      </c>
      <c r="AU105" s="139" t="s">
        <v>86</v>
      </c>
      <c r="AY105" s="17" t="s">
        <v>129</v>
      </c>
      <c r="BE105" s="140">
        <f>IF(N105="základní",J105,0)</f>
        <v>0</v>
      </c>
      <c r="BF105" s="140">
        <f>IF(N105="snížená",J105,0)</f>
        <v>0</v>
      </c>
      <c r="BG105" s="140">
        <f>IF(N105="zákl. přenesená",J105,0)</f>
        <v>0</v>
      </c>
      <c r="BH105" s="140">
        <f>IF(N105="sníž. přenesená",J105,0)</f>
        <v>0</v>
      </c>
      <c r="BI105" s="140">
        <f>IF(N105="nulová",J105,0)</f>
        <v>0</v>
      </c>
      <c r="BJ105" s="17" t="s">
        <v>84</v>
      </c>
      <c r="BK105" s="140">
        <f>ROUND(I105*H105,2)</f>
        <v>0</v>
      </c>
      <c r="BL105" s="17" t="s">
        <v>135</v>
      </c>
      <c r="BM105" s="139" t="s">
        <v>291</v>
      </c>
    </row>
    <row r="106" spans="2:65" s="1" customFormat="1" ht="11.25">
      <c r="B106" s="32"/>
      <c r="D106" s="141" t="s">
        <v>137</v>
      </c>
      <c r="F106" s="142" t="s">
        <v>292</v>
      </c>
      <c r="I106" s="143"/>
      <c r="L106" s="32"/>
      <c r="M106" s="144"/>
      <c r="T106" s="53"/>
      <c r="AT106" s="17" t="s">
        <v>137</v>
      </c>
      <c r="AU106" s="17" t="s">
        <v>86</v>
      </c>
    </row>
    <row r="107" spans="2:65" s="1" customFormat="1" ht="11.25">
      <c r="B107" s="32"/>
      <c r="D107" s="145" t="s">
        <v>139</v>
      </c>
      <c r="F107" s="146" t="s">
        <v>293</v>
      </c>
      <c r="I107" s="143"/>
      <c r="L107" s="32"/>
      <c r="M107" s="144"/>
      <c r="T107" s="53"/>
      <c r="AT107" s="17" t="s">
        <v>139</v>
      </c>
      <c r="AU107" s="17" t="s">
        <v>86</v>
      </c>
    </row>
    <row r="108" spans="2:65" s="13" customFormat="1" ht="11.25">
      <c r="B108" s="153"/>
      <c r="D108" s="141" t="s">
        <v>141</v>
      </c>
      <c r="E108" s="154" t="s">
        <v>19</v>
      </c>
      <c r="F108" s="155" t="s">
        <v>294</v>
      </c>
      <c r="H108" s="156">
        <v>9.6519999999999992</v>
      </c>
      <c r="I108" s="157"/>
      <c r="L108" s="153"/>
      <c r="M108" s="158"/>
      <c r="T108" s="159"/>
      <c r="AT108" s="154" t="s">
        <v>141</v>
      </c>
      <c r="AU108" s="154" t="s">
        <v>86</v>
      </c>
      <c r="AV108" s="13" t="s">
        <v>86</v>
      </c>
      <c r="AW108" s="13" t="s">
        <v>37</v>
      </c>
      <c r="AX108" s="13" t="s">
        <v>84</v>
      </c>
      <c r="AY108" s="154" t="s">
        <v>129</v>
      </c>
    </row>
    <row r="109" spans="2:65" s="1" customFormat="1" ht="16.5" customHeight="1">
      <c r="B109" s="32"/>
      <c r="C109" s="128" t="s">
        <v>168</v>
      </c>
      <c r="D109" s="128" t="s">
        <v>131</v>
      </c>
      <c r="E109" s="129" t="s">
        <v>295</v>
      </c>
      <c r="F109" s="130" t="s">
        <v>296</v>
      </c>
      <c r="G109" s="131" t="s">
        <v>187</v>
      </c>
      <c r="H109" s="132">
        <v>10.64</v>
      </c>
      <c r="I109" s="133"/>
      <c r="J109" s="134">
        <f>ROUND(I109*H109,2)</f>
        <v>0</v>
      </c>
      <c r="K109" s="130" t="s">
        <v>134</v>
      </c>
      <c r="L109" s="32"/>
      <c r="M109" s="135" t="s">
        <v>19</v>
      </c>
      <c r="N109" s="136" t="s">
        <v>47</v>
      </c>
      <c r="P109" s="137">
        <f>O109*H109</f>
        <v>0</v>
      </c>
      <c r="Q109" s="137">
        <v>0</v>
      </c>
      <c r="R109" s="137">
        <f>Q109*H109</f>
        <v>0</v>
      </c>
      <c r="S109" s="137">
        <v>0</v>
      </c>
      <c r="T109" s="138">
        <f>S109*H109</f>
        <v>0</v>
      </c>
      <c r="AR109" s="139" t="s">
        <v>135</v>
      </c>
      <c r="AT109" s="139" t="s">
        <v>131</v>
      </c>
      <c r="AU109" s="139" t="s">
        <v>86</v>
      </c>
      <c r="AY109" s="17" t="s">
        <v>129</v>
      </c>
      <c r="BE109" s="140">
        <f>IF(N109="základní",J109,0)</f>
        <v>0</v>
      </c>
      <c r="BF109" s="140">
        <f>IF(N109="snížená",J109,0)</f>
        <v>0</v>
      </c>
      <c r="BG109" s="140">
        <f>IF(N109="zákl. přenesená",J109,0)</f>
        <v>0</v>
      </c>
      <c r="BH109" s="140">
        <f>IF(N109="sníž. přenesená",J109,0)</f>
        <v>0</v>
      </c>
      <c r="BI109" s="140">
        <f>IF(N109="nulová",J109,0)</f>
        <v>0</v>
      </c>
      <c r="BJ109" s="17" t="s">
        <v>84</v>
      </c>
      <c r="BK109" s="140">
        <f>ROUND(I109*H109,2)</f>
        <v>0</v>
      </c>
      <c r="BL109" s="17" t="s">
        <v>135</v>
      </c>
      <c r="BM109" s="139" t="s">
        <v>297</v>
      </c>
    </row>
    <row r="110" spans="2:65" s="1" customFormat="1" ht="19.5">
      <c r="B110" s="32"/>
      <c r="D110" s="141" t="s">
        <v>137</v>
      </c>
      <c r="F110" s="142" t="s">
        <v>298</v>
      </c>
      <c r="I110" s="143"/>
      <c r="L110" s="32"/>
      <c r="M110" s="144"/>
      <c r="T110" s="53"/>
      <c r="AT110" s="17" t="s">
        <v>137</v>
      </c>
      <c r="AU110" s="17" t="s">
        <v>86</v>
      </c>
    </row>
    <row r="111" spans="2:65" s="1" customFormat="1" ht="11.25">
      <c r="B111" s="32"/>
      <c r="D111" s="145" t="s">
        <v>139</v>
      </c>
      <c r="F111" s="146" t="s">
        <v>299</v>
      </c>
      <c r="I111" s="143"/>
      <c r="L111" s="32"/>
      <c r="M111" s="144"/>
      <c r="T111" s="53"/>
      <c r="AT111" s="17" t="s">
        <v>139</v>
      </c>
      <c r="AU111" s="17" t="s">
        <v>86</v>
      </c>
    </row>
    <row r="112" spans="2:65" s="12" customFormat="1" ht="11.25">
      <c r="B112" s="147"/>
      <c r="D112" s="141" t="s">
        <v>141</v>
      </c>
      <c r="E112" s="148" t="s">
        <v>19</v>
      </c>
      <c r="F112" s="149" t="s">
        <v>300</v>
      </c>
      <c r="H112" s="148" t="s">
        <v>19</v>
      </c>
      <c r="I112" s="150"/>
      <c r="L112" s="147"/>
      <c r="M112" s="151"/>
      <c r="T112" s="152"/>
      <c r="AT112" s="148" t="s">
        <v>141</v>
      </c>
      <c r="AU112" s="148" t="s">
        <v>86</v>
      </c>
      <c r="AV112" s="12" t="s">
        <v>84</v>
      </c>
      <c r="AW112" s="12" t="s">
        <v>37</v>
      </c>
      <c r="AX112" s="12" t="s">
        <v>76</v>
      </c>
      <c r="AY112" s="148" t="s">
        <v>129</v>
      </c>
    </row>
    <row r="113" spans="2:65" s="13" customFormat="1" ht="11.25">
      <c r="B113" s="153"/>
      <c r="D113" s="141" t="s">
        <v>141</v>
      </c>
      <c r="E113" s="154" t="s">
        <v>19</v>
      </c>
      <c r="F113" s="155" t="s">
        <v>301</v>
      </c>
      <c r="H113" s="156">
        <v>10.64</v>
      </c>
      <c r="I113" s="157"/>
      <c r="L113" s="153"/>
      <c r="M113" s="158"/>
      <c r="T113" s="159"/>
      <c r="AT113" s="154" t="s">
        <v>141</v>
      </c>
      <c r="AU113" s="154" t="s">
        <v>86</v>
      </c>
      <c r="AV113" s="13" t="s">
        <v>86</v>
      </c>
      <c r="AW113" s="13" t="s">
        <v>37</v>
      </c>
      <c r="AX113" s="13" t="s">
        <v>76</v>
      </c>
      <c r="AY113" s="154" t="s">
        <v>129</v>
      </c>
    </row>
    <row r="114" spans="2:65" s="14" customFormat="1" ht="11.25">
      <c r="B114" s="161"/>
      <c r="D114" s="141" t="s">
        <v>141</v>
      </c>
      <c r="E114" s="162" t="s">
        <v>262</v>
      </c>
      <c r="F114" s="163" t="s">
        <v>153</v>
      </c>
      <c r="H114" s="164">
        <v>10.64</v>
      </c>
      <c r="I114" s="165"/>
      <c r="L114" s="161"/>
      <c r="M114" s="166"/>
      <c r="T114" s="167"/>
      <c r="AT114" s="162" t="s">
        <v>141</v>
      </c>
      <c r="AU114" s="162" t="s">
        <v>86</v>
      </c>
      <c r="AV114" s="14" t="s">
        <v>135</v>
      </c>
      <c r="AW114" s="14" t="s">
        <v>37</v>
      </c>
      <c r="AX114" s="14" t="s">
        <v>84</v>
      </c>
      <c r="AY114" s="162" t="s">
        <v>129</v>
      </c>
    </row>
    <row r="115" spans="2:65" s="1" customFormat="1" ht="16.5" customHeight="1">
      <c r="B115" s="32"/>
      <c r="C115" s="171" t="s">
        <v>172</v>
      </c>
      <c r="D115" s="171" t="s">
        <v>302</v>
      </c>
      <c r="E115" s="172" t="s">
        <v>303</v>
      </c>
      <c r="F115" s="173" t="s">
        <v>304</v>
      </c>
      <c r="G115" s="174" t="s">
        <v>242</v>
      </c>
      <c r="H115" s="175">
        <v>1.778</v>
      </c>
      <c r="I115" s="176"/>
      <c r="J115" s="177">
        <f>ROUND(I115*H115,2)</f>
        <v>0</v>
      </c>
      <c r="K115" s="173" t="s">
        <v>134</v>
      </c>
      <c r="L115" s="178"/>
      <c r="M115" s="179" t="s">
        <v>19</v>
      </c>
      <c r="N115" s="180" t="s">
        <v>47</v>
      </c>
      <c r="P115" s="137">
        <f>O115*H115</f>
        <v>0</v>
      </c>
      <c r="Q115" s="137">
        <v>1</v>
      </c>
      <c r="R115" s="137">
        <f>Q115*H115</f>
        <v>1.778</v>
      </c>
      <c r="S115" s="137">
        <v>0</v>
      </c>
      <c r="T115" s="138">
        <f>S115*H115</f>
        <v>0</v>
      </c>
      <c r="AR115" s="139" t="s">
        <v>180</v>
      </c>
      <c r="AT115" s="139" t="s">
        <v>302</v>
      </c>
      <c r="AU115" s="139" t="s">
        <v>86</v>
      </c>
      <c r="AY115" s="17" t="s">
        <v>129</v>
      </c>
      <c r="BE115" s="140">
        <f>IF(N115="základní",J115,0)</f>
        <v>0</v>
      </c>
      <c r="BF115" s="140">
        <f>IF(N115="snížená",J115,0)</f>
        <v>0</v>
      </c>
      <c r="BG115" s="140">
        <f>IF(N115="zákl. přenesená",J115,0)</f>
        <v>0</v>
      </c>
      <c r="BH115" s="140">
        <f>IF(N115="sníž. přenesená",J115,0)</f>
        <v>0</v>
      </c>
      <c r="BI115" s="140">
        <f>IF(N115="nulová",J115,0)</f>
        <v>0</v>
      </c>
      <c r="BJ115" s="17" t="s">
        <v>84</v>
      </c>
      <c r="BK115" s="140">
        <f>ROUND(I115*H115,2)</f>
        <v>0</v>
      </c>
      <c r="BL115" s="17" t="s">
        <v>135</v>
      </c>
      <c r="BM115" s="139" t="s">
        <v>305</v>
      </c>
    </row>
    <row r="116" spans="2:65" s="1" customFormat="1" ht="11.25">
      <c r="B116" s="32"/>
      <c r="D116" s="141" t="s">
        <v>137</v>
      </c>
      <c r="F116" s="142" t="s">
        <v>304</v>
      </c>
      <c r="I116" s="143"/>
      <c r="L116" s="32"/>
      <c r="M116" s="144"/>
      <c r="T116" s="53"/>
      <c r="AT116" s="17" t="s">
        <v>137</v>
      </c>
      <c r="AU116" s="17" t="s">
        <v>86</v>
      </c>
    </row>
    <row r="117" spans="2:65" s="12" customFormat="1" ht="11.25">
      <c r="B117" s="147"/>
      <c r="D117" s="141" t="s">
        <v>141</v>
      </c>
      <c r="E117" s="148" t="s">
        <v>19</v>
      </c>
      <c r="F117" s="149" t="s">
        <v>306</v>
      </c>
      <c r="H117" s="148" t="s">
        <v>19</v>
      </c>
      <c r="I117" s="150"/>
      <c r="L117" s="147"/>
      <c r="M117" s="151"/>
      <c r="T117" s="152"/>
      <c r="AT117" s="148" t="s">
        <v>141</v>
      </c>
      <c r="AU117" s="148" t="s">
        <v>86</v>
      </c>
      <c r="AV117" s="12" t="s">
        <v>84</v>
      </c>
      <c r="AW117" s="12" t="s">
        <v>37</v>
      </c>
      <c r="AX117" s="12" t="s">
        <v>76</v>
      </c>
      <c r="AY117" s="148" t="s">
        <v>129</v>
      </c>
    </row>
    <row r="118" spans="2:65" s="13" customFormat="1" ht="11.25">
      <c r="B118" s="153"/>
      <c r="D118" s="141" t="s">
        <v>141</v>
      </c>
      <c r="E118" s="154" t="s">
        <v>19</v>
      </c>
      <c r="F118" s="155" t="s">
        <v>307</v>
      </c>
      <c r="H118" s="156">
        <v>1.778</v>
      </c>
      <c r="I118" s="157"/>
      <c r="L118" s="153"/>
      <c r="M118" s="158"/>
      <c r="T118" s="159"/>
      <c r="AT118" s="154" t="s">
        <v>141</v>
      </c>
      <c r="AU118" s="154" t="s">
        <v>86</v>
      </c>
      <c r="AV118" s="13" t="s">
        <v>86</v>
      </c>
      <c r="AW118" s="13" t="s">
        <v>37</v>
      </c>
      <c r="AX118" s="13" t="s">
        <v>84</v>
      </c>
      <c r="AY118" s="154" t="s">
        <v>129</v>
      </c>
    </row>
    <row r="119" spans="2:65" s="1" customFormat="1" ht="16.5" customHeight="1">
      <c r="B119" s="32"/>
      <c r="C119" s="128" t="s">
        <v>180</v>
      </c>
      <c r="D119" s="128" t="s">
        <v>131</v>
      </c>
      <c r="E119" s="129" t="s">
        <v>308</v>
      </c>
      <c r="F119" s="130" t="s">
        <v>309</v>
      </c>
      <c r="G119" s="131" t="s">
        <v>187</v>
      </c>
      <c r="H119" s="132">
        <v>11.7</v>
      </c>
      <c r="I119" s="133"/>
      <c r="J119" s="134">
        <f>ROUND(I119*H119,2)</f>
        <v>0</v>
      </c>
      <c r="K119" s="130" t="s">
        <v>134</v>
      </c>
      <c r="L119" s="32"/>
      <c r="M119" s="135" t="s">
        <v>19</v>
      </c>
      <c r="N119" s="136" t="s">
        <v>47</v>
      </c>
      <c r="P119" s="137">
        <f>O119*H119</f>
        <v>0</v>
      </c>
      <c r="Q119" s="137">
        <v>0</v>
      </c>
      <c r="R119" s="137">
        <f>Q119*H119</f>
        <v>0</v>
      </c>
      <c r="S119" s="137">
        <v>0</v>
      </c>
      <c r="T119" s="138">
        <f>S119*H119</f>
        <v>0</v>
      </c>
      <c r="AR119" s="139" t="s">
        <v>135</v>
      </c>
      <c r="AT119" s="139" t="s">
        <v>131</v>
      </c>
      <c r="AU119" s="139" t="s">
        <v>86</v>
      </c>
      <c r="AY119" s="17" t="s">
        <v>129</v>
      </c>
      <c r="BE119" s="140">
        <f>IF(N119="základní",J119,0)</f>
        <v>0</v>
      </c>
      <c r="BF119" s="140">
        <f>IF(N119="snížená",J119,0)</f>
        <v>0</v>
      </c>
      <c r="BG119" s="140">
        <f>IF(N119="zákl. přenesená",J119,0)</f>
        <v>0</v>
      </c>
      <c r="BH119" s="140">
        <f>IF(N119="sníž. přenesená",J119,0)</f>
        <v>0</v>
      </c>
      <c r="BI119" s="140">
        <f>IF(N119="nulová",J119,0)</f>
        <v>0</v>
      </c>
      <c r="BJ119" s="17" t="s">
        <v>84</v>
      </c>
      <c r="BK119" s="140">
        <f>ROUND(I119*H119,2)</f>
        <v>0</v>
      </c>
      <c r="BL119" s="17" t="s">
        <v>135</v>
      </c>
      <c r="BM119" s="139" t="s">
        <v>310</v>
      </c>
    </row>
    <row r="120" spans="2:65" s="1" customFormat="1" ht="19.5">
      <c r="B120" s="32"/>
      <c r="D120" s="141" t="s">
        <v>137</v>
      </c>
      <c r="F120" s="142" t="s">
        <v>311</v>
      </c>
      <c r="I120" s="143"/>
      <c r="L120" s="32"/>
      <c r="M120" s="144"/>
      <c r="T120" s="53"/>
      <c r="AT120" s="17" t="s">
        <v>137</v>
      </c>
      <c r="AU120" s="17" t="s">
        <v>86</v>
      </c>
    </row>
    <row r="121" spans="2:65" s="1" customFormat="1" ht="11.25">
      <c r="B121" s="32"/>
      <c r="D121" s="145" t="s">
        <v>139</v>
      </c>
      <c r="F121" s="146" t="s">
        <v>312</v>
      </c>
      <c r="I121" s="143"/>
      <c r="L121" s="32"/>
      <c r="M121" s="144"/>
      <c r="T121" s="53"/>
      <c r="AT121" s="17" t="s">
        <v>139</v>
      </c>
      <c r="AU121" s="17" t="s">
        <v>86</v>
      </c>
    </row>
    <row r="122" spans="2:65" s="12" customFormat="1" ht="11.25">
      <c r="B122" s="147"/>
      <c r="D122" s="141" t="s">
        <v>141</v>
      </c>
      <c r="E122" s="148" t="s">
        <v>19</v>
      </c>
      <c r="F122" s="149" t="s">
        <v>313</v>
      </c>
      <c r="H122" s="148" t="s">
        <v>19</v>
      </c>
      <c r="I122" s="150"/>
      <c r="L122" s="147"/>
      <c r="M122" s="151"/>
      <c r="T122" s="152"/>
      <c r="AT122" s="148" t="s">
        <v>141</v>
      </c>
      <c r="AU122" s="148" t="s">
        <v>86</v>
      </c>
      <c r="AV122" s="12" t="s">
        <v>84</v>
      </c>
      <c r="AW122" s="12" t="s">
        <v>37</v>
      </c>
      <c r="AX122" s="12" t="s">
        <v>76</v>
      </c>
      <c r="AY122" s="148" t="s">
        <v>129</v>
      </c>
    </row>
    <row r="123" spans="2:65" s="13" customFormat="1" ht="11.25">
      <c r="B123" s="153"/>
      <c r="D123" s="141" t="s">
        <v>141</v>
      </c>
      <c r="E123" s="154" t="s">
        <v>19</v>
      </c>
      <c r="F123" s="155" t="s">
        <v>314</v>
      </c>
      <c r="H123" s="156">
        <v>11.7</v>
      </c>
      <c r="I123" s="157"/>
      <c r="L123" s="153"/>
      <c r="M123" s="158"/>
      <c r="T123" s="159"/>
      <c r="AT123" s="154" t="s">
        <v>141</v>
      </c>
      <c r="AU123" s="154" t="s">
        <v>86</v>
      </c>
      <c r="AV123" s="13" t="s">
        <v>86</v>
      </c>
      <c r="AW123" s="13" t="s">
        <v>37</v>
      </c>
      <c r="AX123" s="13" t="s">
        <v>76</v>
      </c>
      <c r="AY123" s="154" t="s">
        <v>129</v>
      </c>
    </row>
    <row r="124" spans="2:65" s="14" customFormat="1" ht="11.25">
      <c r="B124" s="161"/>
      <c r="D124" s="141" t="s">
        <v>141</v>
      </c>
      <c r="E124" s="162" t="s">
        <v>253</v>
      </c>
      <c r="F124" s="163" t="s">
        <v>153</v>
      </c>
      <c r="H124" s="164">
        <v>11.7</v>
      </c>
      <c r="I124" s="165"/>
      <c r="L124" s="161"/>
      <c r="M124" s="166"/>
      <c r="T124" s="167"/>
      <c r="AT124" s="162" t="s">
        <v>141</v>
      </c>
      <c r="AU124" s="162" t="s">
        <v>86</v>
      </c>
      <c r="AV124" s="14" t="s">
        <v>135</v>
      </c>
      <c r="AW124" s="14" t="s">
        <v>37</v>
      </c>
      <c r="AX124" s="14" t="s">
        <v>84</v>
      </c>
      <c r="AY124" s="162" t="s">
        <v>129</v>
      </c>
    </row>
    <row r="125" spans="2:65" s="1" customFormat="1" ht="16.5" customHeight="1">
      <c r="B125" s="32"/>
      <c r="C125" s="171" t="s">
        <v>178</v>
      </c>
      <c r="D125" s="171" t="s">
        <v>302</v>
      </c>
      <c r="E125" s="172" t="s">
        <v>315</v>
      </c>
      <c r="F125" s="173" t="s">
        <v>316</v>
      </c>
      <c r="G125" s="174" t="s">
        <v>242</v>
      </c>
      <c r="H125" s="175">
        <v>23.4</v>
      </c>
      <c r="I125" s="176"/>
      <c r="J125" s="177">
        <f>ROUND(I125*H125,2)</f>
        <v>0</v>
      </c>
      <c r="K125" s="173" t="s">
        <v>134</v>
      </c>
      <c r="L125" s="178"/>
      <c r="M125" s="179" t="s">
        <v>19</v>
      </c>
      <c r="N125" s="180" t="s">
        <v>47</v>
      </c>
      <c r="P125" s="137">
        <f>O125*H125</f>
        <v>0</v>
      </c>
      <c r="Q125" s="137">
        <v>1</v>
      </c>
      <c r="R125" s="137">
        <f>Q125*H125</f>
        <v>23.4</v>
      </c>
      <c r="S125" s="137">
        <v>0</v>
      </c>
      <c r="T125" s="138">
        <f>S125*H125</f>
        <v>0</v>
      </c>
      <c r="AR125" s="139" t="s">
        <v>180</v>
      </c>
      <c r="AT125" s="139" t="s">
        <v>302</v>
      </c>
      <c r="AU125" s="139" t="s">
        <v>86</v>
      </c>
      <c r="AY125" s="17" t="s">
        <v>129</v>
      </c>
      <c r="BE125" s="140">
        <f>IF(N125="základní",J125,0)</f>
        <v>0</v>
      </c>
      <c r="BF125" s="140">
        <f>IF(N125="snížená",J125,0)</f>
        <v>0</v>
      </c>
      <c r="BG125" s="140">
        <f>IF(N125="zákl. přenesená",J125,0)</f>
        <v>0</v>
      </c>
      <c r="BH125" s="140">
        <f>IF(N125="sníž. přenesená",J125,0)</f>
        <v>0</v>
      </c>
      <c r="BI125" s="140">
        <f>IF(N125="nulová",J125,0)</f>
        <v>0</v>
      </c>
      <c r="BJ125" s="17" t="s">
        <v>84</v>
      </c>
      <c r="BK125" s="140">
        <f>ROUND(I125*H125,2)</f>
        <v>0</v>
      </c>
      <c r="BL125" s="17" t="s">
        <v>135</v>
      </c>
      <c r="BM125" s="139" t="s">
        <v>317</v>
      </c>
    </row>
    <row r="126" spans="2:65" s="1" customFormat="1" ht="11.25">
      <c r="B126" s="32"/>
      <c r="D126" s="141" t="s">
        <v>137</v>
      </c>
      <c r="F126" s="142" t="s">
        <v>316</v>
      </c>
      <c r="I126" s="143"/>
      <c r="L126" s="32"/>
      <c r="M126" s="144"/>
      <c r="T126" s="53"/>
      <c r="AT126" s="17" t="s">
        <v>137</v>
      </c>
      <c r="AU126" s="17" t="s">
        <v>86</v>
      </c>
    </row>
    <row r="127" spans="2:65" s="13" customFormat="1" ht="11.25">
      <c r="B127" s="153"/>
      <c r="D127" s="141" t="s">
        <v>141</v>
      </c>
      <c r="E127" s="154" t="s">
        <v>19</v>
      </c>
      <c r="F127" s="155" t="s">
        <v>318</v>
      </c>
      <c r="H127" s="156">
        <v>23.4</v>
      </c>
      <c r="I127" s="157"/>
      <c r="L127" s="153"/>
      <c r="M127" s="158"/>
      <c r="T127" s="159"/>
      <c r="AT127" s="154" t="s">
        <v>141</v>
      </c>
      <c r="AU127" s="154" t="s">
        <v>86</v>
      </c>
      <c r="AV127" s="13" t="s">
        <v>86</v>
      </c>
      <c r="AW127" s="13" t="s">
        <v>37</v>
      </c>
      <c r="AX127" s="13" t="s">
        <v>84</v>
      </c>
      <c r="AY127" s="154" t="s">
        <v>129</v>
      </c>
    </row>
    <row r="128" spans="2:65" s="1" customFormat="1" ht="16.5" customHeight="1">
      <c r="B128" s="32"/>
      <c r="C128" s="128" t="s">
        <v>248</v>
      </c>
      <c r="D128" s="128" t="s">
        <v>131</v>
      </c>
      <c r="E128" s="129" t="s">
        <v>319</v>
      </c>
      <c r="F128" s="130" t="s">
        <v>320</v>
      </c>
      <c r="G128" s="131" t="s">
        <v>102</v>
      </c>
      <c r="H128" s="132">
        <v>42.095999999999997</v>
      </c>
      <c r="I128" s="133"/>
      <c r="J128" s="134">
        <f>ROUND(I128*H128,2)</f>
        <v>0</v>
      </c>
      <c r="K128" s="130" t="s">
        <v>134</v>
      </c>
      <c r="L128" s="32"/>
      <c r="M128" s="135" t="s">
        <v>19</v>
      </c>
      <c r="N128" s="136" t="s">
        <v>47</v>
      </c>
      <c r="P128" s="137">
        <f>O128*H128</f>
        <v>0</v>
      </c>
      <c r="Q128" s="137">
        <v>0</v>
      </c>
      <c r="R128" s="137">
        <f>Q128*H128</f>
        <v>0</v>
      </c>
      <c r="S128" s="137">
        <v>0</v>
      </c>
      <c r="T128" s="138">
        <f>S128*H128</f>
        <v>0</v>
      </c>
      <c r="AR128" s="139" t="s">
        <v>135</v>
      </c>
      <c r="AT128" s="139" t="s">
        <v>131</v>
      </c>
      <c r="AU128" s="139" t="s">
        <v>86</v>
      </c>
      <c r="AY128" s="17" t="s">
        <v>129</v>
      </c>
      <c r="BE128" s="140">
        <f>IF(N128="základní",J128,0)</f>
        <v>0</v>
      </c>
      <c r="BF128" s="140">
        <f>IF(N128="snížená",J128,0)</f>
        <v>0</v>
      </c>
      <c r="BG128" s="140">
        <f>IF(N128="zákl. přenesená",J128,0)</f>
        <v>0</v>
      </c>
      <c r="BH128" s="140">
        <f>IF(N128="sníž. přenesená",J128,0)</f>
        <v>0</v>
      </c>
      <c r="BI128" s="140">
        <f>IF(N128="nulová",J128,0)</f>
        <v>0</v>
      </c>
      <c r="BJ128" s="17" t="s">
        <v>84</v>
      </c>
      <c r="BK128" s="140">
        <f>ROUND(I128*H128,2)</f>
        <v>0</v>
      </c>
      <c r="BL128" s="17" t="s">
        <v>135</v>
      </c>
      <c r="BM128" s="139" t="s">
        <v>321</v>
      </c>
    </row>
    <row r="129" spans="2:65" s="1" customFormat="1" ht="11.25">
      <c r="B129" s="32"/>
      <c r="D129" s="141" t="s">
        <v>137</v>
      </c>
      <c r="F129" s="142" t="s">
        <v>322</v>
      </c>
      <c r="I129" s="143"/>
      <c r="L129" s="32"/>
      <c r="M129" s="144"/>
      <c r="T129" s="53"/>
      <c r="AT129" s="17" t="s">
        <v>137</v>
      </c>
      <c r="AU129" s="17" t="s">
        <v>86</v>
      </c>
    </row>
    <row r="130" spans="2:65" s="1" customFormat="1" ht="11.25">
      <c r="B130" s="32"/>
      <c r="D130" s="145" t="s">
        <v>139</v>
      </c>
      <c r="F130" s="146" t="s">
        <v>323</v>
      </c>
      <c r="I130" s="143"/>
      <c r="L130" s="32"/>
      <c r="M130" s="144"/>
      <c r="T130" s="53"/>
      <c r="AT130" s="17" t="s">
        <v>139</v>
      </c>
      <c r="AU130" s="17" t="s">
        <v>86</v>
      </c>
    </row>
    <row r="131" spans="2:65" s="13" customFormat="1" ht="11.25">
      <c r="B131" s="153"/>
      <c r="D131" s="141" t="s">
        <v>141</v>
      </c>
      <c r="E131" s="154" t="s">
        <v>19</v>
      </c>
      <c r="F131" s="155" t="s">
        <v>324</v>
      </c>
      <c r="H131" s="156">
        <v>12.996</v>
      </c>
      <c r="I131" s="157"/>
      <c r="L131" s="153"/>
      <c r="M131" s="158"/>
      <c r="T131" s="159"/>
      <c r="AT131" s="154" t="s">
        <v>141</v>
      </c>
      <c r="AU131" s="154" t="s">
        <v>86</v>
      </c>
      <c r="AV131" s="13" t="s">
        <v>86</v>
      </c>
      <c r="AW131" s="13" t="s">
        <v>37</v>
      </c>
      <c r="AX131" s="13" t="s">
        <v>76</v>
      </c>
      <c r="AY131" s="154" t="s">
        <v>129</v>
      </c>
    </row>
    <row r="132" spans="2:65" s="13" customFormat="1" ht="11.25">
      <c r="B132" s="153"/>
      <c r="D132" s="141" t="s">
        <v>141</v>
      </c>
      <c r="E132" s="154" t="s">
        <v>19</v>
      </c>
      <c r="F132" s="155" t="s">
        <v>325</v>
      </c>
      <c r="H132" s="156">
        <v>29.1</v>
      </c>
      <c r="I132" s="157"/>
      <c r="L132" s="153"/>
      <c r="M132" s="158"/>
      <c r="T132" s="159"/>
      <c r="AT132" s="154" t="s">
        <v>141</v>
      </c>
      <c r="AU132" s="154" t="s">
        <v>86</v>
      </c>
      <c r="AV132" s="13" t="s">
        <v>86</v>
      </c>
      <c r="AW132" s="13" t="s">
        <v>37</v>
      </c>
      <c r="AX132" s="13" t="s">
        <v>76</v>
      </c>
      <c r="AY132" s="154" t="s">
        <v>129</v>
      </c>
    </row>
    <row r="133" spans="2:65" s="14" customFormat="1" ht="11.25">
      <c r="B133" s="161"/>
      <c r="D133" s="141" t="s">
        <v>141</v>
      </c>
      <c r="E133" s="162" t="s">
        <v>19</v>
      </c>
      <c r="F133" s="163" t="s">
        <v>153</v>
      </c>
      <c r="H133" s="164">
        <v>42.095999999999997</v>
      </c>
      <c r="I133" s="165"/>
      <c r="L133" s="161"/>
      <c r="M133" s="166"/>
      <c r="T133" s="167"/>
      <c r="AT133" s="162" t="s">
        <v>141</v>
      </c>
      <c r="AU133" s="162" t="s">
        <v>86</v>
      </c>
      <c r="AV133" s="14" t="s">
        <v>135</v>
      </c>
      <c r="AW133" s="14" t="s">
        <v>37</v>
      </c>
      <c r="AX133" s="14" t="s">
        <v>84</v>
      </c>
      <c r="AY133" s="162" t="s">
        <v>129</v>
      </c>
    </row>
    <row r="134" spans="2:65" s="1" customFormat="1" ht="16.5" customHeight="1">
      <c r="B134" s="32"/>
      <c r="C134" s="128" t="s">
        <v>326</v>
      </c>
      <c r="D134" s="128" t="s">
        <v>131</v>
      </c>
      <c r="E134" s="129" t="s">
        <v>327</v>
      </c>
      <c r="F134" s="130" t="s">
        <v>328</v>
      </c>
      <c r="G134" s="131" t="s">
        <v>102</v>
      </c>
      <c r="H134" s="132">
        <v>23.64</v>
      </c>
      <c r="I134" s="133"/>
      <c r="J134" s="134">
        <f>ROUND(I134*H134,2)</f>
        <v>0</v>
      </c>
      <c r="K134" s="130" t="s">
        <v>134</v>
      </c>
      <c r="L134" s="32"/>
      <c r="M134" s="135" t="s">
        <v>19</v>
      </c>
      <c r="N134" s="136" t="s">
        <v>47</v>
      </c>
      <c r="P134" s="137">
        <f>O134*H134</f>
        <v>0</v>
      </c>
      <c r="Q134" s="137">
        <v>0</v>
      </c>
      <c r="R134" s="137">
        <f>Q134*H134</f>
        <v>0</v>
      </c>
      <c r="S134" s="137">
        <v>0</v>
      </c>
      <c r="T134" s="138">
        <f>S134*H134</f>
        <v>0</v>
      </c>
      <c r="AR134" s="139" t="s">
        <v>135</v>
      </c>
      <c r="AT134" s="139" t="s">
        <v>131</v>
      </c>
      <c r="AU134" s="139" t="s">
        <v>86</v>
      </c>
      <c r="AY134" s="17" t="s">
        <v>129</v>
      </c>
      <c r="BE134" s="140">
        <f>IF(N134="základní",J134,0)</f>
        <v>0</v>
      </c>
      <c r="BF134" s="140">
        <f>IF(N134="snížená",J134,0)</f>
        <v>0</v>
      </c>
      <c r="BG134" s="140">
        <f>IF(N134="zákl. přenesená",J134,0)</f>
        <v>0</v>
      </c>
      <c r="BH134" s="140">
        <f>IF(N134="sníž. přenesená",J134,0)</f>
        <v>0</v>
      </c>
      <c r="BI134" s="140">
        <f>IF(N134="nulová",J134,0)</f>
        <v>0</v>
      </c>
      <c r="BJ134" s="17" t="s">
        <v>84</v>
      </c>
      <c r="BK134" s="140">
        <f>ROUND(I134*H134,2)</f>
        <v>0</v>
      </c>
      <c r="BL134" s="17" t="s">
        <v>135</v>
      </c>
      <c r="BM134" s="139" t="s">
        <v>329</v>
      </c>
    </row>
    <row r="135" spans="2:65" s="1" customFormat="1" ht="19.5">
      <c r="B135" s="32"/>
      <c r="D135" s="141" t="s">
        <v>137</v>
      </c>
      <c r="F135" s="142" t="s">
        <v>330</v>
      </c>
      <c r="I135" s="143"/>
      <c r="L135" s="32"/>
      <c r="M135" s="144"/>
      <c r="T135" s="53"/>
      <c r="AT135" s="17" t="s">
        <v>137</v>
      </c>
      <c r="AU135" s="17" t="s">
        <v>86</v>
      </c>
    </row>
    <row r="136" spans="2:65" s="1" customFormat="1" ht="11.25">
      <c r="B136" s="32"/>
      <c r="D136" s="145" t="s">
        <v>139</v>
      </c>
      <c r="F136" s="146" t="s">
        <v>331</v>
      </c>
      <c r="I136" s="143"/>
      <c r="L136" s="32"/>
      <c r="M136" s="144"/>
      <c r="T136" s="53"/>
      <c r="AT136" s="17" t="s">
        <v>139</v>
      </c>
      <c r="AU136" s="17" t="s">
        <v>86</v>
      </c>
    </row>
    <row r="137" spans="2:65" s="12" customFormat="1" ht="11.25">
      <c r="B137" s="147"/>
      <c r="D137" s="141" t="s">
        <v>141</v>
      </c>
      <c r="E137" s="148" t="s">
        <v>19</v>
      </c>
      <c r="F137" s="149" t="s">
        <v>332</v>
      </c>
      <c r="H137" s="148" t="s">
        <v>19</v>
      </c>
      <c r="I137" s="150"/>
      <c r="L137" s="147"/>
      <c r="M137" s="151"/>
      <c r="T137" s="152"/>
      <c r="AT137" s="148" t="s">
        <v>141</v>
      </c>
      <c r="AU137" s="148" t="s">
        <v>86</v>
      </c>
      <c r="AV137" s="12" t="s">
        <v>84</v>
      </c>
      <c r="AW137" s="12" t="s">
        <v>37</v>
      </c>
      <c r="AX137" s="12" t="s">
        <v>76</v>
      </c>
      <c r="AY137" s="148" t="s">
        <v>129</v>
      </c>
    </row>
    <row r="138" spans="2:65" s="13" customFormat="1" ht="11.25">
      <c r="B138" s="153"/>
      <c r="D138" s="141" t="s">
        <v>141</v>
      </c>
      <c r="E138" s="154" t="s">
        <v>19</v>
      </c>
      <c r="F138" s="155" t="s">
        <v>333</v>
      </c>
      <c r="H138" s="156">
        <v>23.64</v>
      </c>
      <c r="I138" s="157"/>
      <c r="L138" s="153"/>
      <c r="M138" s="158"/>
      <c r="T138" s="159"/>
      <c r="AT138" s="154" t="s">
        <v>141</v>
      </c>
      <c r="AU138" s="154" t="s">
        <v>86</v>
      </c>
      <c r="AV138" s="13" t="s">
        <v>86</v>
      </c>
      <c r="AW138" s="13" t="s">
        <v>37</v>
      </c>
      <c r="AX138" s="13" t="s">
        <v>84</v>
      </c>
      <c r="AY138" s="154" t="s">
        <v>129</v>
      </c>
    </row>
    <row r="139" spans="2:65" s="11" customFormat="1" ht="22.9" customHeight="1">
      <c r="B139" s="116"/>
      <c r="D139" s="117" t="s">
        <v>75</v>
      </c>
      <c r="E139" s="126" t="s">
        <v>135</v>
      </c>
      <c r="F139" s="126" t="s">
        <v>334</v>
      </c>
      <c r="I139" s="119"/>
      <c r="J139" s="127">
        <f>BK139</f>
        <v>0</v>
      </c>
      <c r="L139" s="116"/>
      <c r="M139" s="121"/>
      <c r="P139" s="122">
        <f>SUM(P140:P144)</f>
        <v>0</v>
      </c>
      <c r="R139" s="122">
        <f>SUM(R140:R144)</f>
        <v>0</v>
      </c>
      <c r="T139" s="123">
        <f>SUM(T140:T144)</f>
        <v>0</v>
      </c>
      <c r="AR139" s="117" t="s">
        <v>84</v>
      </c>
      <c r="AT139" s="124" t="s">
        <v>75</v>
      </c>
      <c r="AU139" s="124" t="s">
        <v>84</v>
      </c>
      <c r="AY139" s="117" t="s">
        <v>129</v>
      </c>
      <c r="BK139" s="125">
        <f>SUM(BK140:BK144)</f>
        <v>0</v>
      </c>
    </row>
    <row r="140" spans="2:65" s="1" customFormat="1" ht="16.5" customHeight="1">
      <c r="B140" s="32"/>
      <c r="C140" s="128" t="s">
        <v>335</v>
      </c>
      <c r="D140" s="128" t="s">
        <v>131</v>
      </c>
      <c r="E140" s="129" t="s">
        <v>336</v>
      </c>
      <c r="F140" s="130" t="s">
        <v>337</v>
      </c>
      <c r="G140" s="131" t="s">
        <v>187</v>
      </c>
      <c r="H140" s="132">
        <v>5.548</v>
      </c>
      <c r="I140" s="133"/>
      <c r="J140" s="134">
        <f>ROUND(I140*H140,2)</f>
        <v>0</v>
      </c>
      <c r="K140" s="130" t="s">
        <v>134</v>
      </c>
      <c r="L140" s="32"/>
      <c r="M140" s="135" t="s">
        <v>19</v>
      </c>
      <c r="N140" s="136" t="s">
        <v>47</v>
      </c>
      <c r="P140" s="137">
        <f>O140*H140</f>
        <v>0</v>
      </c>
      <c r="Q140" s="137">
        <v>0</v>
      </c>
      <c r="R140" s="137">
        <f>Q140*H140</f>
        <v>0</v>
      </c>
      <c r="S140" s="137">
        <v>0</v>
      </c>
      <c r="T140" s="138">
        <f>S140*H140</f>
        <v>0</v>
      </c>
      <c r="AR140" s="139" t="s">
        <v>135</v>
      </c>
      <c r="AT140" s="139" t="s">
        <v>131</v>
      </c>
      <c r="AU140" s="139" t="s">
        <v>86</v>
      </c>
      <c r="AY140" s="17" t="s">
        <v>129</v>
      </c>
      <c r="BE140" s="140">
        <f>IF(N140="základní",J140,0)</f>
        <v>0</v>
      </c>
      <c r="BF140" s="140">
        <f>IF(N140="snížená",J140,0)</f>
        <v>0</v>
      </c>
      <c r="BG140" s="140">
        <f>IF(N140="zákl. přenesená",J140,0)</f>
        <v>0</v>
      </c>
      <c r="BH140" s="140">
        <f>IF(N140="sníž. přenesená",J140,0)</f>
        <v>0</v>
      </c>
      <c r="BI140" s="140">
        <f>IF(N140="nulová",J140,0)</f>
        <v>0</v>
      </c>
      <c r="BJ140" s="17" t="s">
        <v>84</v>
      </c>
      <c r="BK140" s="140">
        <f>ROUND(I140*H140,2)</f>
        <v>0</v>
      </c>
      <c r="BL140" s="17" t="s">
        <v>135</v>
      </c>
      <c r="BM140" s="139" t="s">
        <v>338</v>
      </c>
    </row>
    <row r="141" spans="2:65" s="1" customFormat="1" ht="11.25">
      <c r="B141" s="32"/>
      <c r="D141" s="141" t="s">
        <v>137</v>
      </c>
      <c r="F141" s="142" t="s">
        <v>339</v>
      </c>
      <c r="I141" s="143"/>
      <c r="L141" s="32"/>
      <c r="M141" s="144"/>
      <c r="T141" s="53"/>
      <c r="AT141" s="17" t="s">
        <v>137</v>
      </c>
      <c r="AU141" s="17" t="s">
        <v>86</v>
      </c>
    </row>
    <row r="142" spans="2:65" s="1" customFormat="1" ht="11.25">
      <c r="B142" s="32"/>
      <c r="D142" s="145" t="s">
        <v>139</v>
      </c>
      <c r="F142" s="146" t="s">
        <v>340</v>
      </c>
      <c r="I142" s="143"/>
      <c r="L142" s="32"/>
      <c r="M142" s="144"/>
      <c r="T142" s="53"/>
      <c r="AT142" s="17" t="s">
        <v>139</v>
      </c>
      <c r="AU142" s="17" t="s">
        <v>86</v>
      </c>
    </row>
    <row r="143" spans="2:65" s="12" customFormat="1" ht="11.25">
      <c r="B143" s="147"/>
      <c r="D143" s="141" t="s">
        <v>141</v>
      </c>
      <c r="E143" s="148" t="s">
        <v>19</v>
      </c>
      <c r="F143" s="149" t="s">
        <v>341</v>
      </c>
      <c r="H143" s="148" t="s">
        <v>19</v>
      </c>
      <c r="I143" s="150"/>
      <c r="L143" s="147"/>
      <c r="M143" s="151"/>
      <c r="T143" s="152"/>
      <c r="AT143" s="148" t="s">
        <v>141</v>
      </c>
      <c r="AU143" s="148" t="s">
        <v>86</v>
      </c>
      <c r="AV143" s="12" t="s">
        <v>84</v>
      </c>
      <c r="AW143" s="12" t="s">
        <v>37</v>
      </c>
      <c r="AX143" s="12" t="s">
        <v>76</v>
      </c>
      <c r="AY143" s="148" t="s">
        <v>129</v>
      </c>
    </row>
    <row r="144" spans="2:65" s="13" customFormat="1" ht="11.25">
      <c r="B144" s="153"/>
      <c r="D144" s="141" t="s">
        <v>141</v>
      </c>
      <c r="E144" s="154" t="s">
        <v>19</v>
      </c>
      <c r="F144" s="155" t="s">
        <v>342</v>
      </c>
      <c r="H144" s="156">
        <v>5.548</v>
      </c>
      <c r="I144" s="157"/>
      <c r="L144" s="153"/>
      <c r="M144" s="158"/>
      <c r="T144" s="159"/>
      <c r="AT144" s="154" t="s">
        <v>141</v>
      </c>
      <c r="AU144" s="154" t="s">
        <v>86</v>
      </c>
      <c r="AV144" s="13" t="s">
        <v>86</v>
      </c>
      <c r="AW144" s="13" t="s">
        <v>37</v>
      </c>
      <c r="AX144" s="13" t="s">
        <v>84</v>
      </c>
      <c r="AY144" s="154" t="s">
        <v>129</v>
      </c>
    </row>
    <row r="145" spans="2:65" s="11" customFormat="1" ht="22.9" customHeight="1">
      <c r="B145" s="116"/>
      <c r="D145" s="117" t="s">
        <v>75</v>
      </c>
      <c r="E145" s="126" t="s">
        <v>162</v>
      </c>
      <c r="F145" s="126" t="s">
        <v>343</v>
      </c>
      <c r="I145" s="119"/>
      <c r="J145" s="127">
        <f>BK145</f>
        <v>0</v>
      </c>
      <c r="L145" s="116"/>
      <c r="M145" s="121"/>
      <c r="P145" s="122">
        <f>SUM(P146:P151)</f>
        <v>0</v>
      </c>
      <c r="R145" s="122">
        <f>SUM(R146:R151)</f>
        <v>0</v>
      </c>
      <c r="T145" s="123">
        <f>SUM(T146:T151)</f>
        <v>0</v>
      </c>
      <c r="AR145" s="117" t="s">
        <v>84</v>
      </c>
      <c r="AT145" s="124" t="s">
        <v>75</v>
      </c>
      <c r="AU145" s="124" t="s">
        <v>84</v>
      </c>
      <c r="AY145" s="117" t="s">
        <v>129</v>
      </c>
      <c r="BK145" s="125">
        <f>SUM(BK146:BK151)</f>
        <v>0</v>
      </c>
    </row>
    <row r="146" spans="2:65" s="1" customFormat="1" ht="16.5" customHeight="1">
      <c r="B146" s="32"/>
      <c r="C146" s="128" t="s">
        <v>344</v>
      </c>
      <c r="D146" s="128" t="s">
        <v>131</v>
      </c>
      <c r="E146" s="129" t="s">
        <v>345</v>
      </c>
      <c r="F146" s="130" t="s">
        <v>346</v>
      </c>
      <c r="G146" s="131" t="s">
        <v>102</v>
      </c>
      <c r="H146" s="132">
        <v>29.1</v>
      </c>
      <c r="I146" s="133"/>
      <c r="J146" s="134">
        <f>ROUND(I146*H146,2)</f>
        <v>0</v>
      </c>
      <c r="K146" s="130" t="s">
        <v>134</v>
      </c>
      <c r="L146" s="32"/>
      <c r="M146" s="135" t="s">
        <v>19</v>
      </c>
      <c r="N146" s="136" t="s">
        <v>47</v>
      </c>
      <c r="P146" s="137">
        <f>O146*H146</f>
        <v>0</v>
      </c>
      <c r="Q146" s="137">
        <v>0</v>
      </c>
      <c r="R146" s="137">
        <f>Q146*H146</f>
        <v>0</v>
      </c>
      <c r="S146" s="137">
        <v>0</v>
      </c>
      <c r="T146" s="138">
        <f>S146*H146</f>
        <v>0</v>
      </c>
      <c r="AR146" s="139" t="s">
        <v>135</v>
      </c>
      <c r="AT146" s="139" t="s">
        <v>131</v>
      </c>
      <c r="AU146" s="139" t="s">
        <v>86</v>
      </c>
      <c r="AY146" s="17" t="s">
        <v>129</v>
      </c>
      <c r="BE146" s="140">
        <f>IF(N146="základní",J146,0)</f>
        <v>0</v>
      </c>
      <c r="BF146" s="140">
        <f>IF(N146="snížená",J146,0)</f>
        <v>0</v>
      </c>
      <c r="BG146" s="140">
        <f>IF(N146="zákl. přenesená",J146,0)</f>
        <v>0</v>
      </c>
      <c r="BH146" s="140">
        <f>IF(N146="sníž. přenesená",J146,0)</f>
        <v>0</v>
      </c>
      <c r="BI146" s="140">
        <f>IF(N146="nulová",J146,0)</f>
        <v>0</v>
      </c>
      <c r="BJ146" s="17" t="s">
        <v>84</v>
      </c>
      <c r="BK146" s="140">
        <f>ROUND(I146*H146,2)</f>
        <v>0</v>
      </c>
      <c r="BL146" s="17" t="s">
        <v>135</v>
      </c>
      <c r="BM146" s="139" t="s">
        <v>347</v>
      </c>
    </row>
    <row r="147" spans="2:65" s="1" customFormat="1" ht="11.25">
      <c r="B147" s="32"/>
      <c r="D147" s="141" t="s">
        <v>137</v>
      </c>
      <c r="F147" s="142" t="s">
        <v>348</v>
      </c>
      <c r="I147" s="143"/>
      <c r="L147" s="32"/>
      <c r="M147" s="144"/>
      <c r="T147" s="53"/>
      <c r="AT147" s="17" t="s">
        <v>137</v>
      </c>
      <c r="AU147" s="17" t="s">
        <v>86</v>
      </c>
    </row>
    <row r="148" spans="2:65" s="1" customFormat="1" ht="11.25">
      <c r="B148" s="32"/>
      <c r="D148" s="145" t="s">
        <v>139</v>
      </c>
      <c r="F148" s="146" t="s">
        <v>349</v>
      </c>
      <c r="I148" s="143"/>
      <c r="L148" s="32"/>
      <c r="M148" s="144"/>
      <c r="T148" s="53"/>
      <c r="AT148" s="17" t="s">
        <v>139</v>
      </c>
      <c r="AU148" s="17" t="s">
        <v>86</v>
      </c>
    </row>
    <row r="149" spans="2:65" s="12" customFormat="1" ht="11.25">
      <c r="B149" s="147"/>
      <c r="D149" s="141" t="s">
        <v>141</v>
      </c>
      <c r="E149" s="148" t="s">
        <v>19</v>
      </c>
      <c r="F149" s="149" t="s">
        <v>350</v>
      </c>
      <c r="H149" s="148" t="s">
        <v>19</v>
      </c>
      <c r="I149" s="150"/>
      <c r="L149" s="147"/>
      <c r="M149" s="151"/>
      <c r="T149" s="152"/>
      <c r="AT149" s="148" t="s">
        <v>141</v>
      </c>
      <c r="AU149" s="148" t="s">
        <v>86</v>
      </c>
      <c r="AV149" s="12" t="s">
        <v>84</v>
      </c>
      <c r="AW149" s="12" t="s">
        <v>37</v>
      </c>
      <c r="AX149" s="12" t="s">
        <v>76</v>
      </c>
      <c r="AY149" s="148" t="s">
        <v>129</v>
      </c>
    </row>
    <row r="150" spans="2:65" s="13" customFormat="1" ht="11.25">
      <c r="B150" s="153"/>
      <c r="D150" s="141" t="s">
        <v>141</v>
      </c>
      <c r="E150" s="154" t="s">
        <v>19</v>
      </c>
      <c r="F150" s="155" t="s">
        <v>351</v>
      </c>
      <c r="H150" s="156">
        <v>29.1</v>
      </c>
      <c r="I150" s="157"/>
      <c r="L150" s="153"/>
      <c r="M150" s="158"/>
      <c r="T150" s="159"/>
      <c r="AT150" s="154" t="s">
        <v>141</v>
      </c>
      <c r="AU150" s="154" t="s">
        <v>86</v>
      </c>
      <c r="AV150" s="13" t="s">
        <v>86</v>
      </c>
      <c r="AW150" s="13" t="s">
        <v>37</v>
      </c>
      <c r="AX150" s="13" t="s">
        <v>76</v>
      </c>
      <c r="AY150" s="154" t="s">
        <v>129</v>
      </c>
    </row>
    <row r="151" spans="2:65" s="14" customFormat="1" ht="11.25">
      <c r="B151" s="161"/>
      <c r="D151" s="141" t="s">
        <v>141</v>
      </c>
      <c r="E151" s="162" t="s">
        <v>256</v>
      </c>
      <c r="F151" s="163" t="s">
        <v>153</v>
      </c>
      <c r="H151" s="164">
        <v>29.1</v>
      </c>
      <c r="I151" s="165"/>
      <c r="L151" s="161"/>
      <c r="M151" s="166"/>
      <c r="T151" s="167"/>
      <c r="AT151" s="162" t="s">
        <v>141</v>
      </c>
      <c r="AU151" s="162" t="s">
        <v>86</v>
      </c>
      <c r="AV151" s="14" t="s">
        <v>135</v>
      </c>
      <c r="AW151" s="14" t="s">
        <v>37</v>
      </c>
      <c r="AX151" s="14" t="s">
        <v>84</v>
      </c>
      <c r="AY151" s="162" t="s">
        <v>129</v>
      </c>
    </row>
    <row r="152" spans="2:65" s="11" customFormat="1" ht="22.9" customHeight="1">
      <c r="B152" s="116"/>
      <c r="D152" s="117" t="s">
        <v>75</v>
      </c>
      <c r="E152" s="126" t="s">
        <v>178</v>
      </c>
      <c r="F152" s="126" t="s">
        <v>179</v>
      </c>
      <c r="I152" s="119"/>
      <c r="J152" s="127">
        <f>BK152</f>
        <v>0</v>
      </c>
      <c r="L152" s="116"/>
      <c r="M152" s="121"/>
      <c r="P152" s="122">
        <f>SUM(P153:P162)</f>
        <v>0</v>
      </c>
      <c r="R152" s="122">
        <f>SUM(R153:R162)</f>
        <v>27.015225000000001</v>
      </c>
      <c r="T152" s="123">
        <f>SUM(T153:T162)</f>
        <v>0</v>
      </c>
      <c r="AR152" s="117" t="s">
        <v>84</v>
      </c>
      <c r="AT152" s="124" t="s">
        <v>75</v>
      </c>
      <c r="AU152" s="124" t="s">
        <v>84</v>
      </c>
      <c r="AY152" s="117" t="s">
        <v>129</v>
      </c>
      <c r="BK152" s="125">
        <f>SUM(BK153:BK162)</f>
        <v>0</v>
      </c>
    </row>
    <row r="153" spans="2:65" s="1" customFormat="1" ht="16.5" customHeight="1">
      <c r="B153" s="32"/>
      <c r="C153" s="128" t="s">
        <v>352</v>
      </c>
      <c r="D153" s="128" t="s">
        <v>131</v>
      </c>
      <c r="E153" s="129" t="s">
        <v>353</v>
      </c>
      <c r="F153" s="130" t="s">
        <v>354</v>
      </c>
      <c r="G153" s="131" t="s">
        <v>355</v>
      </c>
      <c r="H153" s="132">
        <v>7.5</v>
      </c>
      <c r="I153" s="133"/>
      <c r="J153" s="134">
        <f>ROUND(I153*H153,2)</f>
        <v>0</v>
      </c>
      <c r="K153" s="130" t="s">
        <v>134</v>
      </c>
      <c r="L153" s="32"/>
      <c r="M153" s="135" t="s">
        <v>19</v>
      </c>
      <c r="N153" s="136" t="s">
        <v>47</v>
      </c>
      <c r="P153" s="137">
        <f>O153*H153</f>
        <v>0</v>
      </c>
      <c r="Q153" s="137">
        <v>2.2041900000000001</v>
      </c>
      <c r="R153" s="137">
        <f>Q153*H153</f>
        <v>16.531425000000002</v>
      </c>
      <c r="S153" s="137">
        <v>0</v>
      </c>
      <c r="T153" s="138">
        <f>S153*H153</f>
        <v>0</v>
      </c>
      <c r="AR153" s="139" t="s">
        <v>135</v>
      </c>
      <c r="AT153" s="139" t="s">
        <v>131</v>
      </c>
      <c r="AU153" s="139" t="s">
        <v>86</v>
      </c>
      <c r="AY153" s="17" t="s">
        <v>129</v>
      </c>
      <c r="BE153" s="140">
        <f>IF(N153="základní",J153,0)</f>
        <v>0</v>
      </c>
      <c r="BF153" s="140">
        <f>IF(N153="snížená",J153,0)</f>
        <v>0</v>
      </c>
      <c r="BG153" s="140">
        <f>IF(N153="zákl. přenesená",J153,0)</f>
        <v>0</v>
      </c>
      <c r="BH153" s="140">
        <f>IF(N153="sníž. přenesená",J153,0)</f>
        <v>0</v>
      </c>
      <c r="BI153" s="140">
        <f>IF(N153="nulová",J153,0)</f>
        <v>0</v>
      </c>
      <c r="BJ153" s="17" t="s">
        <v>84</v>
      </c>
      <c r="BK153" s="140">
        <f>ROUND(I153*H153,2)</f>
        <v>0</v>
      </c>
      <c r="BL153" s="17" t="s">
        <v>135</v>
      </c>
      <c r="BM153" s="139" t="s">
        <v>356</v>
      </c>
    </row>
    <row r="154" spans="2:65" s="1" customFormat="1" ht="11.25">
      <c r="B154" s="32"/>
      <c r="D154" s="141" t="s">
        <v>137</v>
      </c>
      <c r="F154" s="142" t="s">
        <v>357</v>
      </c>
      <c r="I154" s="143"/>
      <c r="L154" s="32"/>
      <c r="M154" s="144"/>
      <c r="T154" s="53"/>
      <c r="AT154" s="17" t="s">
        <v>137</v>
      </c>
      <c r="AU154" s="17" t="s">
        <v>86</v>
      </c>
    </row>
    <row r="155" spans="2:65" s="1" customFormat="1" ht="11.25">
      <c r="B155" s="32"/>
      <c r="D155" s="145" t="s">
        <v>139</v>
      </c>
      <c r="F155" s="146" t="s">
        <v>358</v>
      </c>
      <c r="I155" s="143"/>
      <c r="L155" s="32"/>
      <c r="M155" s="144"/>
      <c r="T155" s="53"/>
      <c r="AT155" s="17" t="s">
        <v>139</v>
      </c>
      <c r="AU155" s="17" t="s">
        <v>86</v>
      </c>
    </row>
    <row r="156" spans="2:65" s="1" customFormat="1" ht="19.5">
      <c r="B156" s="32"/>
      <c r="D156" s="141" t="s">
        <v>149</v>
      </c>
      <c r="F156" s="160" t="s">
        <v>359</v>
      </c>
      <c r="I156" s="143"/>
      <c r="L156" s="32"/>
      <c r="M156" s="144"/>
      <c r="T156" s="53"/>
      <c r="AT156" s="17" t="s">
        <v>149</v>
      </c>
      <c r="AU156" s="17" t="s">
        <v>86</v>
      </c>
    </row>
    <row r="157" spans="2:65" s="13" customFormat="1" ht="11.25">
      <c r="B157" s="153"/>
      <c r="D157" s="141" t="s">
        <v>141</v>
      </c>
      <c r="E157" s="154" t="s">
        <v>19</v>
      </c>
      <c r="F157" s="155" t="s">
        <v>360</v>
      </c>
      <c r="H157" s="156">
        <v>7.5</v>
      </c>
      <c r="I157" s="157"/>
      <c r="L157" s="153"/>
      <c r="M157" s="158"/>
      <c r="T157" s="159"/>
      <c r="AT157" s="154" t="s">
        <v>141</v>
      </c>
      <c r="AU157" s="154" t="s">
        <v>86</v>
      </c>
      <c r="AV157" s="13" t="s">
        <v>86</v>
      </c>
      <c r="AW157" s="13" t="s">
        <v>37</v>
      </c>
      <c r="AX157" s="13" t="s">
        <v>84</v>
      </c>
      <c r="AY157" s="154" t="s">
        <v>129</v>
      </c>
    </row>
    <row r="158" spans="2:65" s="1" customFormat="1" ht="16.5" customHeight="1">
      <c r="B158" s="32"/>
      <c r="C158" s="171" t="s">
        <v>8</v>
      </c>
      <c r="D158" s="171" t="s">
        <v>302</v>
      </c>
      <c r="E158" s="172" t="s">
        <v>361</v>
      </c>
      <c r="F158" s="173" t="s">
        <v>362</v>
      </c>
      <c r="G158" s="174" t="s">
        <v>355</v>
      </c>
      <c r="H158" s="175">
        <v>7.5750000000000002</v>
      </c>
      <c r="I158" s="176"/>
      <c r="J158" s="177">
        <f>ROUND(I158*H158,2)</f>
        <v>0</v>
      </c>
      <c r="K158" s="173" t="s">
        <v>134</v>
      </c>
      <c r="L158" s="178"/>
      <c r="M158" s="179" t="s">
        <v>19</v>
      </c>
      <c r="N158" s="180" t="s">
        <v>47</v>
      </c>
      <c r="P158" s="137">
        <f>O158*H158</f>
        <v>0</v>
      </c>
      <c r="Q158" s="137">
        <v>1.3839999999999999</v>
      </c>
      <c r="R158" s="137">
        <f>Q158*H158</f>
        <v>10.483799999999999</v>
      </c>
      <c r="S158" s="137">
        <v>0</v>
      </c>
      <c r="T158" s="138">
        <f>S158*H158</f>
        <v>0</v>
      </c>
      <c r="AR158" s="139" t="s">
        <v>180</v>
      </c>
      <c r="AT158" s="139" t="s">
        <v>302</v>
      </c>
      <c r="AU158" s="139" t="s">
        <v>86</v>
      </c>
      <c r="AY158" s="17" t="s">
        <v>129</v>
      </c>
      <c r="BE158" s="140">
        <f>IF(N158="základní",J158,0)</f>
        <v>0</v>
      </c>
      <c r="BF158" s="140">
        <f>IF(N158="snížená",J158,0)</f>
        <v>0</v>
      </c>
      <c r="BG158" s="140">
        <f>IF(N158="zákl. přenesená",J158,0)</f>
        <v>0</v>
      </c>
      <c r="BH158" s="140">
        <f>IF(N158="sníž. přenesená",J158,0)</f>
        <v>0</v>
      </c>
      <c r="BI158" s="140">
        <f>IF(N158="nulová",J158,0)</f>
        <v>0</v>
      </c>
      <c r="BJ158" s="17" t="s">
        <v>84</v>
      </c>
      <c r="BK158" s="140">
        <f>ROUND(I158*H158,2)</f>
        <v>0</v>
      </c>
      <c r="BL158" s="17" t="s">
        <v>135</v>
      </c>
      <c r="BM158" s="139" t="s">
        <v>363</v>
      </c>
    </row>
    <row r="159" spans="2:65" s="1" customFormat="1" ht="11.25">
      <c r="B159" s="32"/>
      <c r="D159" s="141" t="s">
        <v>137</v>
      </c>
      <c r="F159" s="142" t="s">
        <v>362</v>
      </c>
      <c r="I159" s="143"/>
      <c r="L159" s="32"/>
      <c r="M159" s="144"/>
      <c r="T159" s="53"/>
      <c r="AT159" s="17" t="s">
        <v>137</v>
      </c>
      <c r="AU159" s="17" t="s">
        <v>86</v>
      </c>
    </row>
    <row r="160" spans="2:65" s="13" customFormat="1" ht="11.25">
      <c r="B160" s="153"/>
      <c r="D160" s="141" t="s">
        <v>141</v>
      </c>
      <c r="F160" s="155" t="s">
        <v>364</v>
      </c>
      <c r="H160" s="156">
        <v>7.5750000000000002</v>
      </c>
      <c r="I160" s="157"/>
      <c r="L160" s="153"/>
      <c r="M160" s="158"/>
      <c r="T160" s="159"/>
      <c r="AT160" s="154" t="s">
        <v>141</v>
      </c>
      <c r="AU160" s="154" t="s">
        <v>86</v>
      </c>
      <c r="AV160" s="13" t="s">
        <v>86</v>
      </c>
      <c r="AW160" s="13" t="s">
        <v>4</v>
      </c>
      <c r="AX160" s="13" t="s">
        <v>84</v>
      </c>
      <c r="AY160" s="154" t="s">
        <v>129</v>
      </c>
    </row>
    <row r="161" spans="2:65" s="1" customFormat="1" ht="16.5" customHeight="1">
      <c r="B161" s="32"/>
      <c r="C161" s="128" t="s">
        <v>365</v>
      </c>
      <c r="D161" s="128" t="s">
        <v>131</v>
      </c>
      <c r="E161" s="129" t="s">
        <v>230</v>
      </c>
      <c r="F161" s="130" t="s">
        <v>366</v>
      </c>
      <c r="G161" s="131" t="s">
        <v>165</v>
      </c>
      <c r="H161" s="132">
        <v>1</v>
      </c>
      <c r="I161" s="133"/>
      <c r="J161" s="134">
        <f>ROUND(I161*H161,2)</f>
        <v>0</v>
      </c>
      <c r="K161" s="130" t="s">
        <v>19</v>
      </c>
      <c r="L161" s="32"/>
      <c r="M161" s="135" t="s">
        <v>19</v>
      </c>
      <c r="N161" s="136" t="s">
        <v>47</v>
      </c>
      <c r="P161" s="137">
        <f>O161*H161</f>
        <v>0</v>
      </c>
      <c r="Q161" s="137">
        <v>0</v>
      </c>
      <c r="R161" s="137">
        <f>Q161*H161</f>
        <v>0</v>
      </c>
      <c r="S161" s="137">
        <v>0</v>
      </c>
      <c r="T161" s="138">
        <f>S161*H161</f>
        <v>0</v>
      </c>
      <c r="AR161" s="139" t="s">
        <v>135</v>
      </c>
      <c r="AT161" s="139" t="s">
        <v>131</v>
      </c>
      <c r="AU161" s="139" t="s">
        <v>86</v>
      </c>
      <c r="AY161" s="17" t="s">
        <v>129</v>
      </c>
      <c r="BE161" s="140">
        <f>IF(N161="základní",J161,0)</f>
        <v>0</v>
      </c>
      <c r="BF161" s="140">
        <f>IF(N161="snížená",J161,0)</f>
        <v>0</v>
      </c>
      <c r="BG161" s="140">
        <f>IF(N161="zákl. přenesená",J161,0)</f>
        <v>0</v>
      </c>
      <c r="BH161" s="140">
        <f>IF(N161="sníž. přenesená",J161,0)</f>
        <v>0</v>
      </c>
      <c r="BI161" s="140">
        <f>IF(N161="nulová",J161,0)</f>
        <v>0</v>
      </c>
      <c r="BJ161" s="17" t="s">
        <v>84</v>
      </c>
      <c r="BK161" s="140">
        <f>ROUND(I161*H161,2)</f>
        <v>0</v>
      </c>
      <c r="BL161" s="17" t="s">
        <v>135</v>
      </c>
      <c r="BM161" s="139" t="s">
        <v>367</v>
      </c>
    </row>
    <row r="162" spans="2:65" s="1" customFormat="1" ht="29.25">
      <c r="B162" s="32"/>
      <c r="D162" s="141" t="s">
        <v>137</v>
      </c>
      <c r="F162" s="142" t="s">
        <v>368</v>
      </c>
      <c r="I162" s="143"/>
      <c r="L162" s="32"/>
      <c r="M162" s="144"/>
      <c r="T162" s="53"/>
      <c r="AT162" s="17" t="s">
        <v>137</v>
      </c>
      <c r="AU162" s="17" t="s">
        <v>86</v>
      </c>
    </row>
    <row r="163" spans="2:65" s="11" customFormat="1" ht="22.9" customHeight="1">
      <c r="B163" s="116"/>
      <c r="D163" s="117" t="s">
        <v>75</v>
      </c>
      <c r="E163" s="126" t="s">
        <v>238</v>
      </c>
      <c r="F163" s="126" t="s">
        <v>239</v>
      </c>
      <c r="I163" s="119"/>
      <c r="J163" s="127">
        <f>BK163</f>
        <v>0</v>
      </c>
      <c r="L163" s="116"/>
      <c r="M163" s="121"/>
      <c r="P163" s="122">
        <f>SUM(P164:P166)</f>
        <v>0</v>
      </c>
      <c r="R163" s="122">
        <f>SUM(R164:R166)</f>
        <v>0</v>
      </c>
      <c r="T163" s="123">
        <f>SUM(T164:T166)</f>
        <v>0</v>
      </c>
      <c r="AR163" s="117" t="s">
        <v>84</v>
      </c>
      <c r="AT163" s="124" t="s">
        <v>75</v>
      </c>
      <c r="AU163" s="124" t="s">
        <v>84</v>
      </c>
      <c r="AY163" s="117" t="s">
        <v>129</v>
      </c>
      <c r="BK163" s="125">
        <f>SUM(BK164:BK166)</f>
        <v>0</v>
      </c>
    </row>
    <row r="164" spans="2:65" s="1" customFormat="1" ht="21.75" customHeight="1">
      <c r="B164" s="32"/>
      <c r="C164" s="128" t="s">
        <v>369</v>
      </c>
      <c r="D164" s="128" t="s">
        <v>131</v>
      </c>
      <c r="E164" s="129" t="s">
        <v>370</v>
      </c>
      <c r="F164" s="130" t="s">
        <v>371</v>
      </c>
      <c r="G164" s="131" t="s">
        <v>242</v>
      </c>
      <c r="H164" s="132">
        <v>52.194000000000003</v>
      </c>
      <c r="I164" s="133"/>
      <c r="J164" s="134">
        <f>ROUND(I164*H164,2)</f>
        <v>0</v>
      </c>
      <c r="K164" s="130" t="s">
        <v>134</v>
      </c>
      <c r="L164" s="32"/>
      <c r="M164" s="135" t="s">
        <v>19</v>
      </c>
      <c r="N164" s="136" t="s">
        <v>47</v>
      </c>
      <c r="P164" s="137">
        <f>O164*H164</f>
        <v>0</v>
      </c>
      <c r="Q164" s="137">
        <v>0</v>
      </c>
      <c r="R164" s="137">
        <f>Q164*H164</f>
        <v>0</v>
      </c>
      <c r="S164" s="137">
        <v>0</v>
      </c>
      <c r="T164" s="138">
        <f>S164*H164</f>
        <v>0</v>
      </c>
      <c r="AR164" s="139" t="s">
        <v>135</v>
      </c>
      <c r="AT164" s="139" t="s">
        <v>131</v>
      </c>
      <c r="AU164" s="139" t="s">
        <v>86</v>
      </c>
      <c r="AY164" s="17" t="s">
        <v>129</v>
      </c>
      <c r="BE164" s="140">
        <f>IF(N164="základní",J164,0)</f>
        <v>0</v>
      </c>
      <c r="BF164" s="140">
        <f>IF(N164="snížená",J164,0)</f>
        <v>0</v>
      </c>
      <c r="BG164" s="140">
        <f>IF(N164="zákl. přenesená",J164,0)</f>
        <v>0</v>
      </c>
      <c r="BH164" s="140">
        <f>IF(N164="sníž. přenesená",J164,0)</f>
        <v>0</v>
      </c>
      <c r="BI164" s="140">
        <f>IF(N164="nulová",J164,0)</f>
        <v>0</v>
      </c>
      <c r="BJ164" s="17" t="s">
        <v>84</v>
      </c>
      <c r="BK164" s="140">
        <f>ROUND(I164*H164,2)</f>
        <v>0</v>
      </c>
      <c r="BL164" s="17" t="s">
        <v>135</v>
      </c>
      <c r="BM164" s="139" t="s">
        <v>372</v>
      </c>
    </row>
    <row r="165" spans="2:65" s="1" customFormat="1" ht="19.5">
      <c r="B165" s="32"/>
      <c r="D165" s="141" t="s">
        <v>137</v>
      </c>
      <c r="F165" s="142" t="s">
        <v>373</v>
      </c>
      <c r="I165" s="143"/>
      <c r="L165" s="32"/>
      <c r="M165" s="144"/>
      <c r="T165" s="53"/>
      <c r="AT165" s="17" t="s">
        <v>137</v>
      </c>
      <c r="AU165" s="17" t="s">
        <v>86</v>
      </c>
    </row>
    <row r="166" spans="2:65" s="1" customFormat="1" ht="11.25">
      <c r="B166" s="32"/>
      <c r="D166" s="145" t="s">
        <v>139</v>
      </c>
      <c r="F166" s="146" t="s">
        <v>374</v>
      </c>
      <c r="I166" s="143"/>
      <c r="L166" s="32"/>
      <c r="M166" s="168"/>
      <c r="N166" s="169"/>
      <c r="O166" s="169"/>
      <c r="P166" s="169"/>
      <c r="Q166" s="169"/>
      <c r="R166" s="169"/>
      <c r="S166" s="169"/>
      <c r="T166" s="170"/>
      <c r="AT166" s="17" t="s">
        <v>139</v>
      </c>
      <c r="AU166" s="17" t="s">
        <v>86</v>
      </c>
    </row>
    <row r="167" spans="2:65" s="1" customFormat="1" ht="6.95" customHeight="1">
      <c r="B167" s="41"/>
      <c r="C167" s="42"/>
      <c r="D167" s="42"/>
      <c r="E167" s="42"/>
      <c r="F167" s="42"/>
      <c r="G167" s="42"/>
      <c r="H167" s="42"/>
      <c r="I167" s="42"/>
      <c r="J167" s="42"/>
      <c r="K167" s="42"/>
      <c r="L167" s="32"/>
    </row>
  </sheetData>
  <sheetProtection algorithmName="SHA-512" hashValue="/i/Qdl47+U9iualVaUk2YxwMLHjP073s42dG1LzIaCgieSvv4P7u5vvgbpi1liCaxGGHDe21XlX2uRT/ojlq0A==" saltValue="aBk0IjEgbjo528WwHO22G7tjnJRDrfTZTzYvVdozGRr3KWxJ6/8J9amxAvUB0zMn6TRa2a+IH+XqhR6UbteNTA==" spinCount="100000" sheet="1" objects="1" scenarios="1" formatColumns="0" formatRows="0" autoFilter="0"/>
  <autoFilter ref="C84:K166" xr:uid="{00000000-0009-0000-0000-000003000000}"/>
  <mergeCells count="9">
    <mergeCell ref="E50:H50"/>
    <mergeCell ref="E75:H75"/>
    <mergeCell ref="E77:H77"/>
    <mergeCell ref="L2:V2"/>
    <mergeCell ref="E7:H7"/>
    <mergeCell ref="E9:H9"/>
    <mergeCell ref="E18:H18"/>
    <mergeCell ref="E27:H27"/>
    <mergeCell ref="E48:H48"/>
  </mergeCells>
  <hyperlinks>
    <hyperlink ref="F90" r:id="rId1" xr:uid="{00000000-0004-0000-0300-000000000000}"/>
    <hyperlink ref="F94" r:id="rId2" xr:uid="{00000000-0004-0000-0300-000001000000}"/>
    <hyperlink ref="F99" r:id="rId3" xr:uid="{00000000-0004-0000-0300-000002000000}"/>
    <hyperlink ref="F103" r:id="rId4" xr:uid="{00000000-0004-0000-0300-000003000000}"/>
    <hyperlink ref="F107" r:id="rId5" xr:uid="{00000000-0004-0000-0300-000004000000}"/>
    <hyperlink ref="F111" r:id="rId6" xr:uid="{00000000-0004-0000-0300-000005000000}"/>
    <hyperlink ref="F121" r:id="rId7" xr:uid="{00000000-0004-0000-0300-000006000000}"/>
    <hyperlink ref="F130" r:id="rId8" xr:uid="{00000000-0004-0000-0300-000007000000}"/>
    <hyperlink ref="F136" r:id="rId9" xr:uid="{00000000-0004-0000-0300-000008000000}"/>
    <hyperlink ref="F142" r:id="rId10" xr:uid="{00000000-0004-0000-0300-000009000000}"/>
    <hyperlink ref="F148" r:id="rId11" xr:uid="{00000000-0004-0000-0300-00000A000000}"/>
    <hyperlink ref="F155" r:id="rId12" xr:uid="{00000000-0004-0000-0300-00000B000000}"/>
    <hyperlink ref="F166" r:id="rId13" xr:uid="{00000000-0004-0000-0300-00000C000000}"/>
  </hyperlinks>
  <pageMargins left="0.39374999999999999" right="0.39374999999999999" top="0.39374999999999999" bottom="0.39374999999999999" header="0" footer="0"/>
  <pageSetup paperSize="9" scale="84" fitToHeight="100" orientation="landscape" blackAndWhite="1" r:id="rId14"/>
  <headerFooter>
    <oddFooter>&amp;CStrana &amp;P z &amp;N</oddFooter>
  </headerFooter>
  <drawing r:id="rId1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98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90"/>
      <c r="M2" s="290"/>
      <c r="N2" s="290"/>
      <c r="O2" s="290"/>
      <c r="P2" s="290"/>
      <c r="Q2" s="290"/>
      <c r="R2" s="290"/>
      <c r="S2" s="290"/>
      <c r="T2" s="290"/>
      <c r="U2" s="290"/>
      <c r="V2" s="290"/>
      <c r="AT2" s="17" t="s">
        <v>95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86</v>
      </c>
    </row>
    <row r="4" spans="2:46" ht="24.95" customHeight="1">
      <c r="B4" s="20"/>
      <c r="D4" s="21" t="s">
        <v>104</v>
      </c>
      <c r="L4" s="20"/>
      <c r="M4" s="86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305" t="str">
        <f>'Rekapitulace stavby'!K6</f>
        <v>Červený příkop, úsek I,II – odstranění lokálních odtokových závad</v>
      </c>
      <c r="F7" s="306"/>
      <c r="G7" s="306"/>
      <c r="H7" s="306"/>
      <c r="L7" s="20"/>
    </row>
    <row r="8" spans="2:46" s="1" customFormat="1" ht="12" customHeight="1">
      <c r="B8" s="32"/>
      <c r="D8" s="27" t="s">
        <v>105</v>
      </c>
      <c r="L8" s="32"/>
    </row>
    <row r="9" spans="2:46" s="1" customFormat="1" ht="16.5" customHeight="1">
      <c r="B9" s="32"/>
      <c r="E9" s="268" t="s">
        <v>375</v>
      </c>
      <c r="F9" s="307"/>
      <c r="G9" s="307"/>
      <c r="H9" s="307"/>
      <c r="L9" s="32"/>
    </row>
    <row r="10" spans="2:46" s="1" customFormat="1" ht="11.25">
      <c r="B10" s="32"/>
      <c r="L10" s="32"/>
    </row>
    <row r="11" spans="2:46" s="1" customFormat="1" ht="12" customHeight="1">
      <c r="B11" s="32"/>
      <c r="D11" s="27" t="s">
        <v>18</v>
      </c>
      <c r="F11" s="25" t="s">
        <v>19</v>
      </c>
      <c r="I11" s="27" t="s">
        <v>20</v>
      </c>
      <c r="J11" s="25" t="s">
        <v>19</v>
      </c>
      <c r="L11" s="32"/>
    </row>
    <row r="12" spans="2:46" s="1" customFormat="1" ht="12" customHeight="1">
      <c r="B12" s="32"/>
      <c r="D12" s="27" t="s">
        <v>21</v>
      </c>
      <c r="F12" s="25" t="s">
        <v>22</v>
      </c>
      <c r="I12" s="27" t="s">
        <v>23</v>
      </c>
      <c r="J12" s="49" t="str">
        <f>'Rekapitulace stavby'!AN8</f>
        <v>19. 12. 2023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25</v>
      </c>
      <c r="I14" s="27" t="s">
        <v>26</v>
      </c>
      <c r="J14" s="25" t="s">
        <v>27</v>
      </c>
      <c r="L14" s="32"/>
    </row>
    <row r="15" spans="2:46" s="1" customFormat="1" ht="18" customHeight="1">
      <c r="B15" s="32"/>
      <c r="E15" s="25" t="s">
        <v>28</v>
      </c>
      <c r="I15" s="27" t="s">
        <v>29</v>
      </c>
      <c r="J15" s="25" t="s">
        <v>30</v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31</v>
      </c>
      <c r="I17" s="27" t="s">
        <v>26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308" t="str">
        <f>'Rekapitulace stavby'!E14</f>
        <v>Vyplň údaj</v>
      </c>
      <c r="F18" s="289"/>
      <c r="G18" s="289"/>
      <c r="H18" s="289"/>
      <c r="I18" s="27" t="s">
        <v>29</v>
      </c>
      <c r="J18" s="28" t="str">
        <f>'Rekapitulace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33</v>
      </c>
      <c r="I20" s="27" t="s">
        <v>26</v>
      </c>
      <c r="J20" s="25" t="s">
        <v>34</v>
      </c>
      <c r="L20" s="32"/>
    </row>
    <row r="21" spans="2:12" s="1" customFormat="1" ht="18" customHeight="1">
      <c r="B21" s="32"/>
      <c r="E21" s="25" t="s">
        <v>35</v>
      </c>
      <c r="I21" s="27" t="s">
        <v>29</v>
      </c>
      <c r="J21" s="25" t="s">
        <v>36</v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38</v>
      </c>
      <c r="I23" s="27" t="s">
        <v>26</v>
      </c>
      <c r="J23" s="25" t="str">
        <f>IF('Rekapitulace stavby'!AN19="","",'Rekapitulace stavby'!AN19)</f>
        <v/>
      </c>
      <c r="L23" s="32"/>
    </row>
    <row r="24" spans="2:12" s="1" customFormat="1" ht="18" customHeight="1">
      <c r="B24" s="32"/>
      <c r="E24" s="25" t="str">
        <f>IF('Rekapitulace stavby'!E20="","",'Rekapitulace stavby'!E20)</f>
        <v xml:space="preserve"> </v>
      </c>
      <c r="I24" s="27" t="s">
        <v>29</v>
      </c>
      <c r="J24" s="25" t="str">
        <f>IF('Rekapitulace stavby'!AN20="","",'Rekapitulace stavby'!AN20)</f>
        <v/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40</v>
      </c>
      <c r="L26" s="32"/>
    </row>
    <row r="27" spans="2:12" s="7" customFormat="1" ht="16.5" customHeight="1">
      <c r="B27" s="87"/>
      <c r="E27" s="294" t="s">
        <v>19</v>
      </c>
      <c r="F27" s="294"/>
      <c r="G27" s="294"/>
      <c r="H27" s="294"/>
      <c r="L27" s="87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0"/>
      <c r="E29" s="50"/>
      <c r="F29" s="50"/>
      <c r="G29" s="50"/>
      <c r="H29" s="50"/>
      <c r="I29" s="50"/>
      <c r="J29" s="50"/>
      <c r="K29" s="50"/>
      <c r="L29" s="32"/>
    </row>
    <row r="30" spans="2:12" s="1" customFormat="1" ht="25.35" customHeight="1">
      <c r="B30" s="32"/>
      <c r="D30" s="88" t="s">
        <v>42</v>
      </c>
      <c r="J30" s="63">
        <f>ROUND(J80, 2)</f>
        <v>0</v>
      </c>
      <c r="L30" s="32"/>
    </row>
    <row r="31" spans="2:12" s="1" customFormat="1" ht="6.95" customHeight="1">
      <c r="B31" s="32"/>
      <c r="D31" s="50"/>
      <c r="E31" s="50"/>
      <c r="F31" s="50"/>
      <c r="G31" s="50"/>
      <c r="H31" s="50"/>
      <c r="I31" s="50"/>
      <c r="J31" s="50"/>
      <c r="K31" s="50"/>
      <c r="L31" s="32"/>
    </row>
    <row r="32" spans="2:12" s="1" customFormat="1" ht="14.45" customHeight="1">
      <c r="B32" s="32"/>
      <c r="F32" s="35" t="s">
        <v>44</v>
      </c>
      <c r="I32" s="35" t="s">
        <v>43</v>
      </c>
      <c r="J32" s="35" t="s">
        <v>45</v>
      </c>
      <c r="L32" s="32"/>
    </row>
    <row r="33" spans="2:12" s="1" customFormat="1" ht="14.45" customHeight="1">
      <c r="B33" s="32"/>
      <c r="D33" s="52" t="s">
        <v>46</v>
      </c>
      <c r="E33" s="27" t="s">
        <v>47</v>
      </c>
      <c r="F33" s="89">
        <f>ROUND((SUM(BE80:BE97)),  2)</f>
        <v>0</v>
      </c>
      <c r="I33" s="90">
        <v>0.21</v>
      </c>
      <c r="J33" s="89">
        <f>ROUND(((SUM(BE80:BE97))*I33),  2)</f>
        <v>0</v>
      </c>
      <c r="L33" s="32"/>
    </row>
    <row r="34" spans="2:12" s="1" customFormat="1" ht="14.45" customHeight="1">
      <c r="B34" s="32"/>
      <c r="E34" s="27" t="s">
        <v>48</v>
      </c>
      <c r="F34" s="89">
        <f>ROUND((SUM(BF80:BF97)),  2)</f>
        <v>0</v>
      </c>
      <c r="I34" s="90">
        <v>0.15</v>
      </c>
      <c r="J34" s="89">
        <f>ROUND(((SUM(BF80:BF97))*I34),  2)</f>
        <v>0</v>
      </c>
      <c r="L34" s="32"/>
    </row>
    <row r="35" spans="2:12" s="1" customFormat="1" ht="14.45" hidden="1" customHeight="1">
      <c r="B35" s="32"/>
      <c r="E35" s="27" t="s">
        <v>49</v>
      </c>
      <c r="F35" s="89">
        <f>ROUND((SUM(BG80:BG97)),  2)</f>
        <v>0</v>
      </c>
      <c r="I35" s="90">
        <v>0.21</v>
      </c>
      <c r="J35" s="89">
        <f>0</f>
        <v>0</v>
      </c>
      <c r="L35" s="32"/>
    </row>
    <row r="36" spans="2:12" s="1" customFormat="1" ht="14.45" hidden="1" customHeight="1">
      <c r="B36" s="32"/>
      <c r="E36" s="27" t="s">
        <v>50</v>
      </c>
      <c r="F36" s="89">
        <f>ROUND((SUM(BH80:BH97)),  2)</f>
        <v>0</v>
      </c>
      <c r="I36" s="90">
        <v>0.15</v>
      </c>
      <c r="J36" s="89">
        <f>0</f>
        <v>0</v>
      </c>
      <c r="L36" s="32"/>
    </row>
    <row r="37" spans="2:12" s="1" customFormat="1" ht="14.45" hidden="1" customHeight="1">
      <c r="B37" s="32"/>
      <c r="E37" s="27" t="s">
        <v>51</v>
      </c>
      <c r="F37" s="89">
        <f>ROUND((SUM(BI80:BI97)),  2)</f>
        <v>0</v>
      </c>
      <c r="I37" s="90">
        <v>0</v>
      </c>
      <c r="J37" s="89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1"/>
      <c r="D39" s="92" t="s">
        <v>52</v>
      </c>
      <c r="E39" s="54"/>
      <c r="F39" s="54"/>
      <c r="G39" s="93" t="s">
        <v>53</v>
      </c>
      <c r="H39" s="94" t="s">
        <v>54</v>
      </c>
      <c r="I39" s="54"/>
      <c r="J39" s="95">
        <f>SUM(J30:J37)</f>
        <v>0</v>
      </c>
      <c r="K39" s="96"/>
      <c r="L39" s="32"/>
    </row>
    <row r="40" spans="2:12" s="1" customFormat="1" ht="14.45" customHeight="1">
      <c r="B40" s="41"/>
      <c r="C40" s="42"/>
      <c r="D40" s="42"/>
      <c r="E40" s="42"/>
      <c r="F40" s="42"/>
      <c r="G40" s="42"/>
      <c r="H40" s="42"/>
      <c r="I40" s="42"/>
      <c r="J40" s="42"/>
      <c r="K40" s="42"/>
      <c r="L40" s="32"/>
    </row>
    <row r="44" spans="2:12" s="1" customFormat="1" ht="6.95" customHeight="1">
      <c r="B44" s="43"/>
      <c r="C44" s="44"/>
      <c r="D44" s="44"/>
      <c r="E44" s="44"/>
      <c r="F44" s="44"/>
      <c r="G44" s="44"/>
      <c r="H44" s="44"/>
      <c r="I44" s="44"/>
      <c r="J44" s="44"/>
      <c r="K44" s="44"/>
      <c r="L44" s="32"/>
    </row>
    <row r="45" spans="2:12" s="1" customFormat="1" ht="24.95" customHeight="1">
      <c r="B45" s="32"/>
      <c r="C45" s="21" t="s">
        <v>107</v>
      </c>
      <c r="L45" s="32"/>
    </row>
    <row r="46" spans="2:12" s="1" customFormat="1" ht="6.95" customHeight="1">
      <c r="B46" s="32"/>
      <c r="L46" s="32"/>
    </row>
    <row r="47" spans="2:12" s="1" customFormat="1" ht="12" customHeight="1">
      <c r="B47" s="32"/>
      <c r="C47" s="27" t="s">
        <v>16</v>
      </c>
      <c r="L47" s="32"/>
    </row>
    <row r="48" spans="2:12" s="1" customFormat="1" ht="16.5" customHeight="1">
      <c r="B48" s="32"/>
      <c r="E48" s="305" t="str">
        <f>E7</f>
        <v>Červený příkop, úsek I,II – odstranění lokálních odtokových závad</v>
      </c>
      <c r="F48" s="306"/>
      <c r="G48" s="306"/>
      <c r="H48" s="306"/>
      <c r="L48" s="32"/>
    </row>
    <row r="49" spans="2:47" s="1" customFormat="1" ht="12" customHeight="1">
      <c r="B49" s="32"/>
      <c r="C49" s="27" t="s">
        <v>105</v>
      </c>
      <c r="L49" s="32"/>
    </row>
    <row r="50" spans="2:47" s="1" customFormat="1" ht="16.5" customHeight="1">
      <c r="B50" s="32"/>
      <c r="E50" s="268" t="str">
        <f>E9</f>
        <v>VON - Vedlejší a ostatní náklady</v>
      </c>
      <c r="F50" s="307"/>
      <c r="G50" s="307"/>
      <c r="H50" s="307"/>
      <c r="L50" s="32"/>
    </row>
    <row r="51" spans="2:47" s="1" customFormat="1" ht="6.95" customHeight="1">
      <c r="B51" s="32"/>
      <c r="L51" s="32"/>
    </row>
    <row r="52" spans="2:47" s="1" customFormat="1" ht="12" customHeight="1">
      <c r="B52" s="32"/>
      <c r="C52" s="27" t="s">
        <v>21</v>
      </c>
      <c r="F52" s="25" t="str">
        <f>F12</f>
        <v>Ostrava, Mariánské hory</v>
      </c>
      <c r="I52" s="27" t="s">
        <v>23</v>
      </c>
      <c r="J52" s="49" t="str">
        <f>IF(J12="","",J12)</f>
        <v>19. 12. 2023</v>
      </c>
      <c r="L52" s="32"/>
    </row>
    <row r="53" spans="2:47" s="1" customFormat="1" ht="6.95" customHeight="1">
      <c r="B53" s="32"/>
      <c r="L53" s="32"/>
    </row>
    <row r="54" spans="2:47" s="1" customFormat="1" ht="15.2" customHeight="1">
      <c r="B54" s="32"/>
      <c r="C54" s="27" t="s">
        <v>25</v>
      </c>
      <c r="F54" s="25" t="str">
        <f>E15</f>
        <v>Povodí Odry, státní podnik</v>
      </c>
      <c r="I54" s="27" t="s">
        <v>33</v>
      </c>
      <c r="J54" s="30" t="str">
        <f>E21</f>
        <v>Ing. Pavel Golík</v>
      </c>
      <c r="L54" s="32"/>
    </row>
    <row r="55" spans="2:47" s="1" customFormat="1" ht="15.2" customHeight="1">
      <c r="B55" s="32"/>
      <c r="C55" s="27" t="s">
        <v>31</v>
      </c>
      <c r="F55" s="25" t="str">
        <f>IF(E18="","",E18)</f>
        <v>Vyplň údaj</v>
      </c>
      <c r="I55" s="27" t="s">
        <v>38</v>
      </c>
      <c r="J55" s="30" t="str">
        <f>E24</f>
        <v xml:space="preserve"> </v>
      </c>
      <c r="L55" s="32"/>
    </row>
    <row r="56" spans="2:47" s="1" customFormat="1" ht="10.35" customHeight="1">
      <c r="B56" s="32"/>
      <c r="L56" s="32"/>
    </row>
    <row r="57" spans="2:47" s="1" customFormat="1" ht="29.25" customHeight="1">
      <c r="B57" s="32"/>
      <c r="C57" s="97" t="s">
        <v>108</v>
      </c>
      <c r="D57" s="91"/>
      <c r="E57" s="91"/>
      <c r="F57" s="91"/>
      <c r="G57" s="91"/>
      <c r="H57" s="91"/>
      <c r="I57" s="91"/>
      <c r="J57" s="98" t="s">
        <v>109</v>
      </c>
      <c r="K57" s="91"/>
      <c r="L57" s="32"/>
    </row>
    <row r="58" spans="2:47" s="1" customFormat="1" ht="10.35" customHeight="1">
      <c r="B58" s="32"/>
      <c r="L58" s="32"/>
    </row>
    <row r="59" spans="2:47" s="1" customFormat="1" ht="22.9" customHeight="1">
      <c r="B59" s="32"/>
      <c r="C59" s="99" t="s">
        <v>74</v>
      </c>
      <c r="J59" s="63">
        <f>J80</f>
        <v>0</v>
      </c>
      <c r="L59" s="32"/>
      <c r="AU59" s="17" t="s">
        <v>110</v>
      </c>
    </row>
    <row r="60" spans="2:47" s="8" customFormat="1" ht="24.95" customHeight="1">
      <c r="B60" s="100"/>
      <c r="D60" s="101" t="s">
        <v>375</v>
      </c>
      <c r="E60" s="102"/>
      <c r="F60" s="102"/>
      <c r="G60" s="102"/>
      <c r="H60" s="102"/>
      <c r="I60" s="102"/>
      <c r="J60" s="103">
        <f>J81</f>
        <v>0</v>
      </c>
      <c r="L60" s="100"/>
    </row>
    <row r="61" spans="2:47" s="1" customFormat="1" ht="21.75" customHeight="1">
      <c r="B61" s="32"/>
      <c r="L61" s="32"/>
    </row>
    <row r="62" spans="2:47" s="1" customFormat="1" ht="6.95" customHeight="1"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32"/>
    </row>
    <row r="66" spans="2:63" s="1" customFormat="1" ht="6.95" customHeight="1">
      <c r="B66" s="43"/>
      <c r="C66" s="44"/>
      <c r="D66" s="44"/>
      <c r="E66" s="44"/>
      <c r="F66" s="44"/>
      <c r="G66" s="44"/>
      <c r="H66" s="44"/>
      <c r="I66" s="44"/>
      <c r="J66" s="44"/>
      <c r="K66" s="44"/>
      <c r="L66" s="32"/>
    </row>
    <row r="67" spans="2:63" s="1" customFormat="1" ht="24.95" customHeight="1">
      <c r="B67" s="32"/>
      <c r="C67" s="21" t="s">
        <v>114</v>
      </c>
      <c r="L67" s="32"/>
    </row>
    <row r="68" spans="2:63" s="1" customFormat="1" ht="6.95" customHeight="1">
      <c r="B68" s="32"/>
      <c r="L68" s="32"/>
    </row>
    <row r="69" spans="2:63" s="1" customFormat="1" ht="12" customHeight="1">
      <c r="B69" s="32"/>
      <c r="C69" s="27" t="s">
        <v>16</v>
      </c>
      <c r="L69" s="32"/>
    </row>
    <row r="70" spans="2:63" s="1" customFormat="1" ht="16.5" customHeight="1">
      <c r="B70" s="32"/>
      <c r="E70" s="305" t="str">
        <f>E7</f>
        <v>Červený příkop, úsek I,II – odstranění lokálních odtokových závad</v>
      </c>
      <c r="F70" s="306"/>
      <c r="G70" s="306"/>
      <c r="H70" s="306"/>
      <c r="L70" s="32"/>
    </row>
    <row r="71" spans="2:63" s="1" customFormat="1" ht="12" customHeight="1">
      <c r="B71" s="32"/>
      <c r="C71" s="27" t="s">
        <v>105</v>
      </c>
      <c r="L71" s="32"/>
    </row>
    <row r="72" spans="2:63" s="1" customFormat="1" ht="16.5" customHeight="1">
      <c r="B72" s="32"/>
      <c r="E72" s="268" t="str">
        <f>E9</f>
        <v>VON - Vedlejší a ostatní náklady</v>
      </c>
      <c r="F72" s="307"/>
      <c r="G72" s="307"/>
      <c r="H72" s="307"/>
      <c r="L72" s="32"/>
    </row>
    <row r="73" spans="2:63" s="1" customFormat="1" ht="6.95" customHeight="1">
      <c r="B73" s="32"/>
      <c r="L73" s="32"/>
    </row>
    <row r="74" spans="2:63" s="1" customFormat="1" ht="12" customHeight="1">
      <c r="B74" s="32"/>
      <c r="C74" s="27" t="s">
        <v>21</v>
      </c>
      <c r="F74" s="25" t="str">
        <f>F12</f>
        <v>Ostrava, Mariánské hory</v>
      </c>
      <c r="I74" s="27" t="s">
        <v>23</v>
      </c>
      <c r="J74" s="49" t="str">
        <f>IF(J12="","",J12)</f>
        <v>19. 12. 2023</v>
      </c>
      <c r="L74" s="32"/>
    </row>
    <row r="75" spans="2:63" s="1" customFormat="1" ht="6.95" customHeight="1">
      <c r="B75" s="32"/>
      <c r="L75" s="32"/>
    </row>
    <row r="76" spans="2:63" s="1" customFormat="1" ht="15.2" customHeight="1">
      <c r="B76" s="32"/>
      <c r="C76" s="27" t="s">
        <v>25</v>
      </c>
      <c r="F76" s="25" t="str">
        <f>E15</f>
        <v>Povodí Odry, státní podnik</v>
      </c>
      <c r="I76" s="27" t="s">
        <v>33</v>
      </c>
      <c r="J76" s="30" t="str">
        <f>E21</f>
        <v>Ing. Pavel Golík</v>
      </c>
      <c r="L76" s="32"/>
    </row>
    <row r="77" spans="2:63" s="1" customFormat="1" ht="15.2" customHeight="1">
      <c r="B77" s="32"/>
      <c r="C77" s="27" t="s">
        <v>31</v>
      </c>
      <c r="F77" s="25" t="str">
        <f>IF(E18="","",E18)</f>
        <v>Vyplň údaj</v>
      </c>
      <c r="I77" s="27" t="s">
        <v>38</v>
      </c>
      <c r="J77" s="30" t="str">
        <f>E24</f>
        <v xml:space="preserve"> </v>
      </c>
      <c r="L77" s="32"/>
    </row>
    <row r="78" spans="2:63" s="1" customFormat="1" ht="10.35" customHeight="1">
      <c r="B78" s="32"/>
      <c r="L78" s="32"/>
    </row>
    <row r="79" spans="2:63" s="10" customFormat="1" ht="29.25" customHeight="1">
      <c r="B79" s="108"/>
      <c r="C79" s="109" t="s">
        <v>115</v>
      </c>
      <c r="D79" s="110" t="s">
        <v>61</v>
      </c>
      <c r="E79" s="110" t="s">
        <v>57</v>
      </c>
      <c r="F79" s="110" t="s">
        <v>58</v>
      </c>
      <c r="G79" s="110" t="s">
        <v>116</v>
      </c>
      <c r="H79" s="110" t="s">
        <v>117</v>
      </c>
      <c r="I79" s="110" t="s">
        <v>118</v>
      </c>
      <c r="J79" s="110" t="s">
        <v>109</v>
      </c>
      <c r="K79" s="111" t="s">
        <v>119</v>
      </c>
      <c r="L79" s="108"/>
      <c r="M79" s="56" t="s">
        <v>19</v>
      </c>
      <c r="N79" s="57" t="s">
        <v>46</v>
      </c>
      <c r="O79" s="57" t="s">
        <v>120</v>
      </c>
      <c r="P79" s="57" t="s">
        <v>121</v>
      </c>
      <c r="Q79" s="57" t="s">
        <v>122</v>
      </c>
      <c r="R79" s="57" t="s">
        <v>123</v>
      </c>
      <c r="S79" s="57" t="s">
        <v>124</v>
      </c>
      <c r="T79" s="58" t="s">
        <v>125</v>
      </c>
    </row>
    <row r="80" spans="2:63" s="1" customFormat="1" ht="22.9" customHeight="1">
      <c r="B80" s="32"/>
      <c r="C80" s="61" t="s">
        <v>126</v>
      </c>
      <c r="J80" s="112">
        <f>BK80</f>
        <v>0</v>
      </c>
      <c r="L80" s="32"/>
      <c r="M80" s="59"/>
      <c r="N80" s="50"/>
      <c r="O80" s="50"/>
      <c r="P80" s="113">
        <f>P81</f>
        <v>0</v>
      </c>
      <c r="Q80" s="50"/>
      <c r="R80" s="113">
        <f>R81</f>
        <v>0</v>
      </c>
      <c r="S80" s="50"/>
      <c r="T80" s="114">
        <f>T81</f>
        <v>0</v>
      </c>
      <c r="AT80" s="17" t="s">
        <v>75</v>
      </c>
      <c r="AU80" s="17" t="s">
        <v>110</v>
      </c>
      <c r="BK80" s="115">
        <f>BK81</f>
        <v>0</v>
      </c>
    </row>
    <row r="81" spans="2:65" s="11" customFormat="1" ht="25.9" customHeight="1">
      <c r="B81" s="116"/>
      <c r="D81" s="117" t="s">
        <v>75</v>
      </c>
      <c r="E81" s="118" t="s">
        <v>93</v>
      </c>
      <c r="F81" s="118" t="s">
        <v>94</v>
      </c>
      <c r="I81" s="119"/>
      <c r="J81" s="120">
        <f>BK81</f>
        <v>0</v>
      </c>
      <c r="L81" s="116"/>
      <c r="M81" s="121"/>
      <c r="P81" s="122">
        <f>SUM(P82:P97)</f>
        <v>0</v>
      </c>
      <c r="R81" s="122">
        <f>SUM(R82:R97)</f>
        <v>0</v>
      </c>
      <c r="T81" s="123">
        <f>SUM(T82:T97)</f>
        <v>0</v>
      </c>
      <c r="AR81" s="117" t="s">
        <v>84</v>
      </c>
      <c r="AT81" s="124" t="s">
        <v>75</v>
      </c>
      <c r="AU81" s="124" t="s">
        <v>76</v>
      </c>
      <c r="AY81" s="117" t="s">
        <v>129</v>
      </c>
      <c r="BK81" s="125">
        <f>SUM(BK82:BK97)</f>
        <v>0</v>
      </c>
    </row>
    <row r="82" spans="2:65" s="1" customFormat="1" ht="16.5" customHeight="1">
      <c r="B82" s="32"/>
      <c r="C82" s="128" t="s">
        <v>84</v>
      </c>
      <c r="D82" s="128" t="s">
        <v>131</v>
      </c>
      <c r="E82" s="129" t="s">
        <v>376</v>
      </c>
      <c r="F82" s="130" t="s">
        <v>377</v>
      </c>
      <c r="G82" s="131" t="s">
        <v>165</v>
      </c>
      <c r="H82" s="132">
        <v>1</v>
      </c>
      <c r="I82" s="133"/>
      <c r="J82" s="134">
        <f>ROUND(I82*H82,2)</f>
        <v>0</v>
      </c>
      <c r="K82" s="130" t="s">
        <v>19</v>
      </c>
      <c r="L82" s="32"/>
      <c r="M82" s="135" t="s">
        <v>19</v>
      </c>
      <c r="N82" s="136" t="s">
        <v>47</v>
      </c>
      <c r="P82" s="137">
        <f>O82*H82</f>
        <v>0</v>
      </c>
      <c r="Q82" s="137">
        <v>0</v>
      </c>
      <c r="R82" s="137">
        <f>Q82*H82</f>
        <v>0</v>
      </c>
      <c r="S82" s="137">
        <v>0</v>
      </c>
      <c r="T82" s="138">
        <f>S82*H82</f>
        <v>0</v>
      </c>
      <c r="AR82" s="139" t="s">
        <v>135</v>
      </c>
      <c r="AT82" s="139" t="s">
        <v>131</v>
      </c>
      <c r="AU82" s="139" t="s">
        <v>84</v>
      </c>
      <c r="AY82" s="17" t="s">
        <v>129</v>
      </c>
      <c r="BE82" s="140">
        <f>IF(N82="základní",J82,0)</f>
        <v>0</v>
      </c>
      <c r="BF82" s="140">
        <f>IF(N82="snížená",J82,0)</f>
        <v>0</v>
      </c>
      <c r="BG82" s="140">
        <f>IF(N82="zákl. přenesená",J82,0)</f>
        <v>0</v>
      </c>
      <c r="BH82" s="140">
        <f>IF(N82="sníž. přenesená",J82,0)</f>
        <v>0</v>
      </c>
      <c r="BI82" s="140">
        <f>IF(N82="nulová",J82,0)</f>
        <v>0</v>
      </c>
      <c r="BJ82" s="17" t="s">
        <v>84</v>
      </c>
      <c r="BK82" s="140">
        <f>ROUND(I82*H82,2)</f>
        <v>0</v>
      </c>
      <c r="BL82" s="17" t="s">
        <v>135</v>
      </c>
      <c r="BM82" s="139" t="s">
        <v>378</v>
      </c>
    </row>
    <row r="83" spans="2:65" s="1" customFormat="1" ht="11.25">
      <c r="B83" s="32"/>
      <c r="D83" s="141" t="s">
        <v>137</v>
      </c>
      <c r="F83" s="142" t="s">
        <v>377</v>
      </c>
      <c r="I83" s="143"/>
      <c r="L83" s="32"/>
      <c r="M83" s="144"/>
      <c r="T83" s="53"/>
      <c r="AT83" s="17" t="s">
        <v>137</v>
      </c>
      <c r="AU83" s="17" t="s">
        <v>84</v>
      </c>
    </row>
    <row r="84" spans="2:65" s="1" customFormat="1" ht="16.5" customHeight="1">
      <c r="B84" s="32"/>
      <c r="C84" s="128" t="s">
        <v>86</v>
      </c>
      <c r="D84" s="128" t="s">
        <v>131</v>
      </c>
      <c r="E84" s="129" t="s">
        <v>379</v>
      </c>
      <c r="F84" s="130" t="s">
        <v>380</v>
      </c>
      <c r="G84" s="131" t="s">
        <v>165</v>
      </c>
      <c r="H84" s="132">
        <v>1</v>
      </c>
      <c r="I84" s="133"/>
      <c r="J84" s="134">
        <f>ROUND(I84*H84,2)</f>
        <v>0</v>
      </c>
      <c r="K84" s="130" t="s">
        <v>19</v>
      </c>
      <c r="L84" s="32"/>
      <c r="M84" s="135" t="s">
        <v>19</v>
      </c>
      <c r="N84" s="136" t="s">
        <v>47</v>
      </c>
      <c r="P84" s="137">
        <f>O84*H84</f>
        <v>0</v>
      </c>
      <c r="Q84" s="137">
        <v>0</v>
      </c>
      <c r="R84" s="137">
        <f>Q84*H84</f>
        <v>0</v>
      </c>
      <c r="S84" s="137">
        <v>0</v>
      </c>
      <c r="T84" s="138">
        <f>S84*H84</f>
        <v>0</v>
      </c>
      <c r="AR84" s="139" t="s">
        <v>135</v>
      </c>
      <c r="AT84" s="139" t="s">
        <v>131</v>
      </c>
      <c r="AU84" s="139" t="s">
        <v>84</v>
      </c>
      <c r="AY84" s="17" t="s">
        <v>129</v>
      </c>
      <c r="BE84" s="140">
        <f>IF(N84="základní",J84,0)</f>
        <v>0</v>
      </c>
      <c r="BF84" s="140">
        <f>IF(N84="snížená",J84,0)</f>
        <v>0</v>
      </c>
      <c r="BG84" s="140">
        <f>IF(N84="zákl. přenesená",J84,0)</f>
        <v>0</v>
      </c>
      <c r="BH84" s="140">
        <f>IF(N84="sníž. přenesená",J84,0)</f>
        <v>0</v>
      </c>
      <c r="BI84" s="140">
        <f>IF(N84="nulová",J84,0)</f>
        <v>0</v>
      </c>
      <c r="BJ84" s="17" t="s">
        <v>84</v>
      </c>
      <c r="BK84" s="140">
        <f>ROUND(I84*H84,2)</f>
        <v>0</v>
      </c>
      <c r="BL84" s="17" t="s">
        <v>135</v>
      </c>
      <c r="BM84" s="139" t="s">
        <v>381</v>
      </c>
    </row>
    <row r="85" spans="2:65" s="1" customFormat="1" ht="11.25">
      <c r="B85" s="32"/>
      <c r="D85" s="141" t="s">
        <v>137</v>
      </c>
      <c r="F85" s="142" t="s">
        <v>380</v>
      </c>
      <c r="I85" s="143"/>
      <c r="L85" s="32"/>
      <c r="M85" s="144"/>
      <c r="T85" s="53"/>
      <c r="AT85" s="17" t="s">
        <v>137</v>
      </c>
      <c r="AU85" s="17" t="s">
        <v>84</v>
      </c>
    </row>
    <row r="86" spans="2:65" s="1" customFormat="1" ht="39">
      <c r="B86" s="32"/>
      <c r="D86" s="141" t="s">
        <v>149</v>
      </c>
      <c r="F86" s="160" t="s">
        <v>382</v>
      </c>
      <c r="I86" s="143"/>
      <c r="L86" s="32"/>
      <c r="M86" s="144"/>
      <c r="T86" s="53"/>
      <c r="AT86" s="17" t="s">
        <v>149</v>
      </c>
      <c r="AU86" s="17" t="s">
        <v>84</v>
      </c>
    </row>
    <row r="87" spans="2:65" s="1" customFormat="1" ht="16.5" customHeight="1">
      <c r="B87" s="32"/>
      <c r="C87" s="128" t="s">
        <v>154</v>
      </c>
      <c r="D87" s="128" t="s">
        <v>131</v>
      </c>
      <c r="E87" s="129" t="s">
        <v>383</v>
      </c>
      <c r="F87" s="130" t="s">
        <v>384</v>
      </c>
      <c r="G87" s="131" t="s">
        <v>165</v>
      </c>
      <c r="H87" s="132">
        <v>1</v>
      </c>
      <c r="I87" s="133"/>
      <c r="J87" s="134">
        <f>ROUND(I87*H87,2)</f>
        <v>0</v>
      </c>
      <c r="K87" s="130" t="s">
        <v>19</v>
      </c>
      <c r="L87" s="32"/>
      <c r="M87" s="135" t="s">
        <v>19</v>
      </c>
      <c r="N87" s="136" t="s">
        <v>47</v>
      </c>
      <c r="P87" s="137">
        <f>O87*H87</f>
        <v>0</v>
      </c>
      <c r="Q87" s="137">
        <v>0</v>
      </c>
      <c r="R87" s="137">
        <f>Q87*H87</f>
        <v>0</v>
      </c>
      <c r="S87" s="137">
        <v>0</v>
      </c>
      <c r="T87" s="138">
        <f>S87*H87</f>
        <v>0</v>
      </c>
      <c r="AR87" s="139" t="s">
        <v>135</v>
      </c>
      <c r="AT87" s="139" t="s">
        <v>131</v>
      </c>
      <c r="AU87" s="139" t="s">
        <v>84</v>
      </c>
      <c r="AY87" s="17" t="s">
        <v>129</v>
      </c>
      <c r="BE87" s="140">
        <f>IF(N87="základní",J87,0)</f>
        <v>0</v>
      </c>
      <c r="BF87" s="140">
        <f>IF(N87="snížená",J87,0)</f>
        <v>0</v>
      </c>
      <c r="BG87" s="140">
        <f>IF(N87="zákl. přenesená",J87,0)</f>
        <v>0</v>
      </c>
      <c r="BH87" s="140">
        <f>IF(N87="sníž. přenesená",J87,0)</f>
        <v>0</v>
      </c>
      <c r="BI87" s="140">
        <f>IF(N87="nulová",J87,0)</f>
        <v>0</v>
      </c>
      <c r="BJ87" s="17" t="s">
        <v>84</v>
      </c>
      <c r="BK87" s="140">
        <f>ROUND(I87*H87,2)</f>
        <v>0</v>
      </c>
      <c r="BL87" s="17" t="s">
        <v>135</v>
      </c>
      <c r="BM87" s="139" t="s">
        <v>385</v>
      </c>
    </row>
    <row r="88" spans="2:65" s="1" customFormat="1" ht="11.25">
      <c r="B88" s="32"/>
      <c r="D88" s="141" t="s">
        <v>137</v>
      </c>
      <c r="F88" s="142" t="s">
        <v>384</v>
      </c>
      <c r="I88" s="143"/>
      <c r="L88" s="32"/>
      <c r="M88" s="144"/>
      <c r="T88" s="53"/>
      <c r="AT88" s="17" t="s">
        <v>137</v>
      </c>
      <c r="AU88" s="17" t="s">
        <v>84</v>
      </c>
    </row>
    <row r="89" spans="2:65" s="1" customFormat="1" ht="16.5" customHeight="1">
      <c r="B89" s="32"/>
      <c r="C89" s="128" t="s">
        <v>135</v>
      </c>
      <c r="D89" s="128" t="s">
        <v>131</v>
      </c>
      <c r="E89" s="129" t="s">
        <v>386</v>
      </c>
      <c r="F89" s="130" t="s">
        <v>387</v>
      </c>
      <c r="G89" s="131" t="s">
        <v>165</v>
      </c>
      <c r="H89" s="132">
        <v>1</v>
      </c>
      <c r="I89" s="133"/>
      <c r="J89" s="134">
        <f>ROUND(I89*H89,2)</f>
        <v>0</v>
      </c>
      <c r="K89" s="130" t="s">
        <v>19</v>
      </c>
      <c r="L89" s="32"/>
      <c r="M89" s="135" t="s">
        <v>19</v>
      </c>
      <c r="N89" s="136" t="s">
        <v>47</v>
      </c>
      <c r="P89" s="137">
        <f>O89*H89</f>
        <v>0</v>
      </c>
      <c r="Q89" s="137">
        <v>0</v>
      </c>
      <c r="R89" s="137">
        <f>Q89*H89</f>
        <v>0</v>
      </c>
      <c r="S89" s="137">
        <v>0</v>
      </c>
      <c r="T89" s="138">
        <f>S89*H89</f>
        <v>0</v>
      </c>
      <c r="AR89" s="139" t="s">
        <v>135</v>
      </c>
      <c r="AT89" s="139" t="s">
        <v>131</v>
      </c>
      <c r="AU89" s="139" t="s">
        <v>84</v>
      </c>
      <c r="AY89" s="17" t="s">
        <v>129</v>
      </c>
      <c r="BE89" s="140">
        <f>IF(N89="základní",J89,0)</f>
        <v>0</v>
      </c>
      <c r="BF89" s="140">
        <f>IF(N89="snížená",J89,0)</f>
        <v>0</v>
      </c>
      <c r="BG89" s="140">
        <f>IF(N89="zákl. přenesená",J89,0)</f>
        <v>0</v>
      </c>
      <c r="BH89" s="140">
        <f>IF(N89="sníž. přenesená",J89,0)</f>
        <v>0</v>
      </c>
      <c r="BI89" s="140">
        <f>IF(N89="nulová",J89,0)</f>
        <v>0</v>
      </c>
      <c r="BJ89" s="17" t="s">
        <v>84</v>
      </c>
      <c r="BK89" s="140">
        <f>ROUND(I89*H89,2)</f>
        <v>0</v>
      </c>
      <c r="BL89" s="17" t="s">
        <v>135</v>
      </c>
      <c r="BM89" s="139" t="s">
        <v>388</v>
      </c>
    </row>
    <row r="90" spans="2:65" s="1" customFormat="1" ht="11.25">
      <c r="B90" s="32"/>
      <c r="D90" s="141" t="s">
        <v>137</v>
      </c>
      <c r="F90" s="142" t="s">
        <v>387</v>
      </c>
      <c r="I90" s="143"/>
      <c r="L90" s="32"/>
      <c r="M90" s="144"/>
      <c r="T90" s="53"/>
      <c r="AT90" s="17" t="s">
        <v>137</v>
      </c>
      <c r="AU90" s="17" t="s">
        <v>84</v>
      </c>
    </row>
    <row r="91" spans="2:65" s="1" customFormat="1" ht="19.5">
      <c r="B91" s="32"/>
      <c r="D91" s="141" t="s">
        <v>149</v>
      </c>
      <c r="F91" s="160" t="s">
        <v>389</v>
      </c>
      <c r="I91" s="143"/>
      <c r="L91" s="32"/>
      <c r="M91" s="144"/>
      <c r="T91" s="53"/>
      <c r="AT91" s="17" t="s">
        <v>149</v>
      </c>
      <c r="AU91" s="17" t="s">
        <v>84</v>
      </c>
    </row>
    <row r="92" spans="2:65" s="1" customFormat="1" ht="24.2" customHeight="1">
      <c r="B92" s="32"/>
      <c r="C92" s="128" t="s">
        <v>162</v>
      </c>
      <c r="D92" s="128" t="s">
        <v>131</v>
      </c>
      <c r="E92" s="129" t="s">
        <v>390</v>
      </c>
      <c r="F92" s="130" t="s">
        <v>391</v>
      </c>
      <c r="G92" s="131" t="s">
        <v>165</v>
      </c>
      <c r="H92" s="132">
        <v>1</v>
      </c>
      <c r="I92" s="133"/>
      <c r="J92" s="134">
        <f>ROUND(I92*H92,2)</f>
        <v>0</v>
      </c>
      <c r="K92" s="130" t="s">
        <v>19</v>
      </c>
      <c r="L92" s="32"/>
      <c r="M92" s="135" t="s">
        <v>19</v>
      </c>
      <c r="N92" s="136" t="s">
        <v>47</v>
      </c>
      <c r="P92" s="137">
        <f>O92*H92</f>
        <v>0</v>
      </c>
      <c r="Q92" s="137">
        <v>0</v>
      </c>
      <c r="R92" s="137">
        <f>Q92*H92</f>
        <v>0</v>
      </c>
      <c r="S92" s="137">
        <v>0</v>
      </c>
      <c r="T92" s="138">
        <f>S92*H92</f>
        <v>0</v>
      </c>
      <c r="AR92" s="139" t="s">
        <v>135</v>
      </c>
      <c r="AT92" s="139" t="s">
        <v>131</v>
      </c>
      <c r="AU92" s="139" t="s">
        <v>84</v>
      </c>
      <c r="AY92" s="17" t="s">
        <v>129</v>
      </c>
      <c r="BE92" s="140">
        <f>IF(N92="základní",J92,0)</f>
        <v>0</v>
      </c>
      <c r="BF92" s="140">
        <f>IF(N92="snížená",J92,0)</f>
        <v>0</v>
      </c>
      <c r="BG92" s="140">
        <f>IF(N92="zákl. přenesená",J92,0)</f>
        <v>0</v>
      </c>
      <c r="BH92" s="140">
        <f>IF(N92="sníž. přenesená",J92,0)</f>
        <v>0</v>
      </c>
      <c r="BI92" s="140">
        <f>IF(N92="nulová",J92,0)</f>
        <v>0</v>
      </c>
      <c r="BJ92" s="17" t="s">
        <v>84</v>
      </c>
      <c r="BK92" s="140">
        <f>ROUND(I92*H92,2)</f>
        <v>0</v>
      </c>
      <c r="BL92" s="17" t="s">
        <v>135</v>
      </c>
      <c r="BM92" s="139" t="s">
        <v>392</v>
      </c>
    </row>
    <row r="93" spans="2:65" s="1" customFormat="1" ht="11.25">
      <c r="B93" s="32"/>
      <c r="D93" s="141" t="s">
        <v>137</v>
      </c>
      <c r="F93" s="142" t="s">
        <v>391</v>
      </c>
      <c r="I93" s="143"/>
      <c r="L93" s="32"/>
      <c r="M93" s="144"/>
      <c r="T93" s="53"/>
      <c r="AT93" s="17" t="s">
        <v>137</v>
      </c>
      <c r="AU93" s="17" t="s">
        <v>84</v>
      </c>
    </row>
    <row r="94" spans="2:65" s="1" customFormat="1" ht="16.5" customHeight="1">
      <c r="B94" s="32"/>
      <c r="C94" s="128" t="s">
        <v>168</v>
      </c>
      <c r="D94" s="128" t="s">
        <v>131</v>
      </c>
      <c r="E94" s="129" t="s">
        <v>393</v>
      </c>
      <c r="F94" s="130" t="s">
        <v>394</v>
      </c>
      <c r="G94" s="131" t="s">
        <v>165</v>
      </c>
      <c r="H94" s="132">
        <v>1</v>
      </c>
      <c r="I94" s="133"/>
      <c r="J94" s="134">
        <f>ROUND(I94*H94,2)</f>
        <v>0</v>
      </c>
      <c r="K94" s="130" t="s">
        <v>19</v>
      </c>
      <c r="L94" s="32"/>
      <c r="M94" s="135" t="s">
        <v>19</v>
      </c>
      <c r="N94" s="136" t="s">
        <v>47</v>
      </c>
      <c r="P94" s="137">
        <f>O94*H94</f>
        <v>0</v>
      </c>
      <c r="Q94" s="137">
        <v>0</v>
      </c>
      <c r="R94" s="137">
        <f>Q94*H94</f>
        <v>0</v>
      </c>
      <c r="S94" s="137">
        <v>0</v>
      </c>
      <c r="T94" s="138">
        <f>S94*H94</f>
        <v>0</v>
      </c>
      <c r="AR94" s="139" t="s">
        <v>135</v>
      </c>
      <c r="AT94" s="139" t="s">
        <v>131</v>
      </c>
      <c r="AU94" s="139" t="s">
        <v>84</v>
      </c>
      <c r="AY94" s="17" t="s">
        <v>129</v>
      </c>
      <c r="BE94" s="140">
        <f>IF(N94="základní",J94,0)</f>
        <v>0</v>
      </c>
      <c r="BF94" s="140">
        <f>IF(N94="snížená",J94,0)</f>
        <v>0</v>
      </c>
      <c r="BG94" s="140">
        <f>IF(N94="zákl. přenesená",J94,0)</f>
        <v>0</v>
      </c>
      <c r="BH94" s="140">
        <f>IF(N94="sníž. přenesená",J94,0)</f>
        <v>0</v>
      </c>
      <c r="BI94" s="140">
        <f>IF(N94="nulová",J94,0)</f>
        <v>0</v>
      </c>
      <c r="BJ94" s="17" t="s">
        <v>84</v>
      </c>
      <c r="BK94" s="140">
        <f>ROUND(I94*H94,2)</f>
        <v>0</v>
      </c>
      <c r="BL94" s="17" t="s">
        <v>135</v>
      </c>
      <c r="BM94" s="139" t="s">
        <v>395</v>
      </c>
    </row>
    <row r="95" spans="2:65" s="1" customFormat="1" ht="11.25">
      <c r="B95" s="32"/>
      <c r="D95" s="141" t="s">
        <v>137</v>
      </c>
      <c r="F95" s="142" t="s">
        <v>394</v>
      </c>
      <c r="I95" s="143"/>
      <c r="L95" s="32"/>
      <c r="M95" s="144"/>
      <c r="T95" s="53"/>
      <c r="AT95" s="17" t="s">
        <v>137</v>
      </c>
      <c r="AU95" s="17" t="s">
        <v>84</v>
      </c>
    </row>
    <row r="96" spans="2:65" s="1" customFormat="1" ht="16.5" customHeight="1">
      <c r="B96" s="32"/>
      <c r="C96" s="128" t="s">
        <v>172</v>
      </c>
      <c r="D96" s="128" t="s">
        <v>131</v>
      </c>
      <c r="E96" s="129" t="s">
        <v>396</v>
      </c>
      <c r="F96" s="130" t="s">
        <v>397</v>
      </c>
      <c r="G96" s="131" t="s">
        <v>165</v>
      </c>
      <c r="H96" s="132">
        <v>1</v>
      </c>
      <c r="I96" s="133"/>
      <c r="J96" s="134">
        <f>ROUND(I96*H96,2)</f>
        <v>0</v>
      </c>
      <c r="K96" s="130" t="s">
        <v>19</v>
      </c>
      <c r="L96" s="32"/>
      <c r="M96" s="135" t="s">
        <v>19</v>
      </c>
      <c r="N96" s="136" t="s">
        <v>47</v>
      </c>
      <c r="P96" s="137">
        <f>O96*H96</f>
        <v>0</v>
      </c>
      <c r="Q96" s="137">
        <v>0</v>
      </c>
      <c r="R96" s="137">
        <f>Q96*H96</f>
        <v>0</v>
      </c>
      <c r="S96" s="137">
        <v>0</v>
      </c>
      <c r="T96" s="138">
        <f>S96*H96</f>
        <v>0</v>
      </c>
      <c r="AR96" s="139" t="s">
        <v>135</v>
      </c>
      <c r="AT96" s="139" t="s">
        <v>131</v>
      </c>
      <c r="AU96" s="139" t="s">
        <v>84</v>
      </c>
      <c r="AY96" s="17" t="s">
        <v>129</v>
      </c>
      <c r="BE96" s="140">
        <f>IF(N96="základní",J96,0)</f>
        <v>0</v>
      </c>
      <c r="BF96" s="140">
        <f>IF(N96="snížená",J96,0)</f>
        <v>0</v>
      </c>
      <c r="BG96" s="140">
        <f>IF(N96="zákl. přenesená",J96,0)</f>
        <v>0</v>
      </c>
      <c r="BH96" s="140">
        <f>IF(N96="sníž. přenesená",J96,0)</f>
        <v>0</v>
      </c>
      <c r="BI96" s="140">
        <f>IF(N96="nulová",J96,0)</f>
        <v>0</v>
      </c>
      <c r="BJ96" s="17" t="s">
        <v>84</v>
      </c>
      <c r="BK96" s="140">
        <f>ROUND(I96*H96,2)</f>
        <v>0</v>
      </c>
      <c r="BL96" s="17" t="s">
        <v>135</v>
      </c>
      <c r="BM96" s="139" t="s">
        <v>398</v>
      </c>
    </row>
    <row r="97" spans="2:47" s="1" customFormat="1" ht="11.25">
      <c r="B97" s="32"/>
      <c r="D97" s="141" t="s">
        <v>137</v>
      </c>
      <c r="F97" s="142" t="s">
        <v>397</v>
      </c>
      <c r="I97" s="143"/>
      <c r="L97" s="32"/>
      <c r="M97" s="168"/>
      <c r="N97" s="169"/>
      <c r="O97" s="169"/>
      <c r="P97" s="169"/>
      <c r="Q97" s="169"/>
      <c r="R97" s="169"/>
      <c r="S97" s="169"/>
      <c r="T97" s="170"/>
      <c r="AT97" s="17" t="s">
        <v>137</v>
      </c>
      <c r="AU97" s="17" t="s">
        <v>84</v>
      </c>
    </row>
    <row r="98" spans="2:47" s="1" customFormat="1" ht="6.95" customHeight="1">
      <c r="B98" s="41"/>
      <c r="C98" s="42"/>
      <c r="D98" s="42"/>
      <c r="E98" s="42"/>
      <c r="F98" s="42"/>
      <c r="G98" s="42"/>
      <c r="H98" s="42"/>
      <c r="I98" s="42"/>
      <c r="J98" s="42"/>
      <c r="K98" s="42"/>
      <c r="L98" s="32"/>
    </row>
  </sheetData>
  <sheetProtection algorithmName="SHA-512" hashValue="6aynBm9RqQ6bOlne5Sag/vBI+rmp4H3ipVFDWRB3K9CPQcNzmTwCad4CUZhCuIcESncUoi6S2+IZLVXwrcsu1Q==" saltValue="YFgZTHN7FnfvdXBU3rO/PvAwamvALV1dROdVJT57/M0/b2ktGMId41PYwq5oTWnXWCizUzcZcBQSX8GAhxMpzg==" spinCount="100000" sheet="1" objects="1" scenarios="1" formatColumns="0" formatRows="0" autoFilter="0"/>
  <autoFilter ref="C79:K97" xr:uid="{00000000-0009-0000-0000-000004000000}"/>
  <mergeCells count="9">
    <mergeCell ref="E50:H50"/>
    <mergeCell ref="E70:H70"/>
    <mergeCell ref="E72:H72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scale="84" fitToHeight="100" orientation="landscape" blackAndWhite="1" r:id="rId1"/>
  <headerFooter>
    <oddFooter>&amp;CStrana &amp;P z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H65"/>
  <sheetViews>
    <sheetView showGridLines="0" workbookViewId="0"/>
  </sheetViews>
  <sheetFormatPr defaultRowHeight="15"/>
  <cols>
    <col min="1" max="1" width="8.33203125" customWidth="1"/>
    <col min="2" max="2" width="1.6640625" customWidth="1"/>
    <col min="3" max="3" width="25" customWidth="1"/>
    <col min="4" max="4" width="130.83203125" customWidth="1"/>
    <col min="5" max="5" width="13.33203125" customWidth="1"/>
    <col min="6" max="6" width="20" customWidth="1"/>
    <col min="7" max="7" width="1.6640625" customWidth="1"/>
    <col min="8" max="8" width="8.33203125" customWidth="1"/>
  </cols>
  <sheetData>
    <row r="1" spans="2:8" ht="11.25" customHeight="1"/>
    <row r="2" spans="2:8" ht="36.950000000000003" customHeight="1"/>
    <row r="3" spans="2:8" ht="6.95" customHeight="1">
      <c r="B3" s="18"/>
      <c r="C3" s="19"/>
      <c r="D3" s="19"/>
      <c r="E3" s="19"/>
      <c r="F3" s="19"/>
      <c r="G3" s="19"/>
      <c r="H3" s="20"/>
    </row>
    <row r="4" spans="2:8" ht="24.95" customHeight="1">
      <c r="B4" s="20"/>
      <c r="C4" s="21" t="s">
        <v>399</v>
      </c>
      <c r="H4" s="20"/>
    </row>
    <row r="5" spans="2:8" ht="12" customHeight="1">
      <c r="B5" s="20"/>
      <c r="C5" s="24" t="s">
        <v>13</v>
      </c>
      <c r="D5" s="294" t="s">
        <v>14</v>
      </c>
      <c r="E5" s="290"/>
      <c r="F5" s="290"/>
      <c r="H5" s="20"/>
    </row>
    <row r="6" spans="2:8" ht="36.950000000000003" customHeight="1">
      <c r="B6" s="20"/>
      <c r="C6" s="26" t="s">
        <v>16</v>
      </c>
      <c r="D6" s="291" t="s">
        <v>17</v>
      </c>
      <c r="E6" s="290"/>
      <c r="F6" s="290"/>
      <c r="H6" s="20"/>
    </row>
    <row r="7" spans="2:8" ht="16.5" customHeight="1">
      <c r="B7" s="20"/>
      <c r="C7" s="27" t="s">
        <v>23</v>
      </c>
      <c r="D7" s="49" t="str">
        <f>'Rekapitulace stavby'!AN8</f>
        <v>19. 12. 2023</v>
      </c>
      <c r="H7" s="20"/>
    </row>
    <row r="8" spans="2:8" s="1" customFormat="1" ht="10.9" customHeight="1">
      <c r="B8" s="32"/>
      <c r="H8" s="32"/>
    </row>
    <row r="9" spans="2:8" s="10" customFormat="1" ht="29.25" customHeight="1">
      <c r="B9" s="108"/>
      <c r="C9" s="109" t="s">
        <v>57</v>
      </c>
      <c r="D9" s="110" t="s">
        <v>58</v>
      </c>
      <c r="E9" s="110" t="s">
        <v>116</v>
      </c>
      <c r="F9" s="111" t="s">
        <v>400</v>
      </c>
      <c r="H9" s="108"/>
    </row>
    <row r="10" spans="2:8" s="1" customFormat="1" ht="26.45" customHeight="1">
      <c r="B10" s="32"/>
      <c r="C10" s="181" t="s">
        <v>401</v>
      </c>
      <c r="D10" s="181" t="s">
        <v>82</v>
      </c>
      <c r="H10" s="32"/>
    </row>
    <row r="11" spans="2:8" s="1" customFormat="1" ht="16.899999999999999" customHeight="1">
      <c r="B11" s="32"/>
      <c r="C11" s="182" t="s">
        <v>96</v>
      </c>
      <c r="D11" s="183" t="s">
        <v>97</v>
      </c>
      <c r="E11" s="184" t="s">
        <v>98</v>
      </c>
      <c r="F11" s="185">
        <v>214</v>
      </c>
      <c r="H11" s="32"/>
    </row>
    <row r="12" spans="2:8" s="1" customFormat="1" ht="16.899999999999999" customHeight="1">
      <c r="B12" s="32"/>
      <c r="C12" s="186" t="s">
        <v>19</v>
      </c>
      <c r="D12" s="186" t="s">
        <v>151</v>
      </c>
      <c r="E12" s="17" t="s">
        <v>19</v>
      </c>
      <c r="F12" s="187">
        <v>207</v>
      </c>
      <c r="H12" s="32"/>
    </row>
    <row r="13" spans="2:8" s="1" customFormat="1" ht="16.899999999999999" customHeight="1">
      <c r="B13" s="32"/>
      <c r="C13" s="186" t="s">
        <v>19</v>
      </c>
      <c r="D13" s="186" t="s">
        <v>152</v>
      </c>
      <c r="E13" s="17" t="s">
        <v>19</v>
      </c>
      <c r="F13" s="187">
        <v>7</v>
      </c>
      <c r="H13" s="32"/>
    </row>
    <row r="14" spans="2:8" s="1" customFormat="1" ht="16.899999999999999" customHeight="1">
      <c r="B14" s="32"/>
      <c r="C14" s="186" t="s">
        <v>96</v>
      </c>
      <c r="D14" s="186" t="s">
        <v>153</v>
      </c>
      <c r="E14" s="17" t="s">
        <v>19</v>
      </c>
      <c r="F14" s="187">
        <v>214</v>
      </c>
      <c r="H14" s="32"/>
    </row>
    <row r="15" spans="2:8" s="1" customFormat="1" ht="16.899999999999999" customHeight="1">
      <c r="B15" s="32"/>
      <c r="C15" s="188" t="s">
        <v>402</v>
      </c>
      <c r="H15" s="32"/>
    </row>
    <row r="16" spans="2:8" s="1" customFormat="1" ht="16.899999999999999" customHeight="1">
      <c r="B16" s="32"/>
      <c r="C16" s="186" t="s">
        <v>144</v>
      </c>
      <c r="D16" s="186" t="s">
        <v>145</v>
      </c>
      <c r="E16" s="17" t="s">
        <v>98</v>
      </c>
      <c r="F16" s="187">
        <v>214</v>
      </c>
      <c r="H16" s="32"/>
    </row>
    <row r="17" spans="2:8" s="1" customFormat="1" ht="16.899999999999999" customHeight="1">
      <c r="B17" s="32"/>
      <c r="C17" s="186" t="s">
        <v>155</v>
      </c>
      <c r="D17" s="186" t="s">
        <v>156</v>
      </c>
      <c r="E17" s="17" t="s">
        <v>98</v>
      </c>
      <c r="F17" s="187">
        <v>214</v>
      </c>
      <c r="H17" s="32"/>
    </row>
    <row r="18" spans="2:8" s="1" customFormat="1" ht="16.899999999999999" customHeight="1">
      <c r="B18" s="32"/>
      <c r="C18" s="182" t="s">
        <v>100</v>
      </c>
      <c r="D18" s="183" t="s">
        <v>101</v>
      </c>
      <c r="E18" s="184" t="s">
        <v>102</v>
      </c>
      <c r="F18" s="185">
        <v>330</v>
      </c>
      <c r="H18" s="32"/>
    </row>
    <row r="19" spans="2:8" s="1" customFormat="1" ht="16.899999999999999" customHeight="1">
      <c r="B19" s="32"/>
      <c r="C19" s="186" t="s">
        <v>19</v>
      </c>
      <c r="D19" s="186" t="s">
        <v>142</v>
      </c>
      <c r="E19" s="17" t="s">
        <v>19</v>
      </c>
      <c r="F19" s="187">
        <v>0</v>
      </c>
      <c r="H19" s="32"/>
    </row>
    <row r="20" spans="2:8" s="1" customFormat="1" ht="16.899999999999999" customHeight="1">
      <c r="B20" s="32"/>
      <c r="C20" s="186" t="s">
        <v>100</v>
      </c>
      <c r="D20" s="186" t="s">
        <v>143</v>
      </c>
      <c r="E20" s="17" t="s">
        <v>19</v>
      </c>
      <c r="F20" s="187">
        <v>330</v>
      </c>
      <c r="H20" s="32"/>
    </row>
    <row r="21" spans="2:8" s="1" customFormat="1" ht="16.899999999999999" customHeight="1">
      <c r="B21" s="32"/>
      <c r="C21" s="188" t="s">
        <v>402</v>
      </c>
      <c r="H21" s="32"/>
    </row>
    <row r="22" spans="2:8" s="1" customFormat="1" ht="16.899999999999999" customHeight="1">
      <c r="B22" s="32"/>
      <c r="C22" s="186" t="s">
        <v>132</v>
      </c>
      <c r="D22" s="186" t="s">
        <v>133</v>
      </c>
      <c r="E22" s="17" t="s">
        <v>102</v>
      </c>
      <c r="F22" s="187">
        <v>330</v>
      </c>
      <c r="H22" s="32"/>
    </row>
    <row r="23" spans="2:8" s="1" customFormat="1" ht="16.899999999999999" customHeight="1">
      <c r="B23" s="32"/>
      <c r="C23" s="186" t="s">
        <v>159</v>
      </c>
      <c r="D23" s="186" t="s">
        <v>160</v>
      </c>
      <c r="E23" s="17" t="s">
        <v>102</v>
      </c>
      <c r="F23" s="187">
        <v>330</v>
      </c>
      <c r="H23" s="32"/>
    </row>
    <row r="24" spans="2:8" s="1" customFormat="1" ht="26.45" customHeight="1">
      <c r="B24" s="32"/>
      <c r="C24" s="181" t="s">
        <v>403</v>
      </c>
      <c r="D24" s="181" t="s">
        <v>88</v>
      </c>
      <c r="H24" s="32"/>
    </row>
    <row r="25" spans="2:8" s="1" customFormat="1" ht="16.899999999999999" customHeight="1">
      <c r="B25" s="32"/>
      <c r="C25" s="182" t="s">
        <v>185</v>
      </c>
      <c r="D25" s="183" t="s">
        <v>186</v>
      </c>
      <c r="E25" s="184" t="s">
        <v>187</v>
      </c>
      <c r="F25" s="185">
        <v>276.5</v>
      </c>
      <c r="H25" s="32"/>
    </row>
    <row r="26" spans="2:8" s="1" customFormat="1" ht="16.899999999999999" customHeight="1">
      <c r="B26" s="32"/>
      <c r="C26" s="186" t="s">
        <v>19</v>
      </c>
      <c r="D26" s="186" t="s">
        <v>206</v>
      </c>
      <c r="E26" s="17" t="s">
        <v>19</v>
      </c>
      <c r="F26" s="187">
        <v>0</v>
      </c>
      <c r="H26" s="32"/>
    </row>
    <row r="27" spans="2:8" s="1" customFormat="1" ht="16.899999999999999" customHeight="1">
      <c r="B27" s="32"/>
      <c r="C27" s="186" t="s">
        <v>19</v>
      </c>
      <c r="D27" s="186" t="s">
        <v>207</v>
      </c>
      <c r="E27" s="17" t="s">
        <v>19</v>
      </c>
      <c r="F27" s="187">
        <v>276.5</v>
      </c>
      <c r="H27" s="32"/>
    </row>
    <row r="28" spans="2:8" s="1" customFormat="1" ht="16.899999999999999" customHeight="1">
      <c r="B28" s="32"/>
      <c r="C28" s="186" t="s">
        <v>185</v>
      </c>
      <c r="D28" s="186" t="s">
        <v>153</v>
      </c>
      <c r="E28" s="17" t="s">
        <v>19</v>
      </c>
      <c r="F28" s="187">
        <v>276.5</v>
      </c>
      <c r="H28" s="32"/>
    </row>
    <row r="29" spans="2:8" s="1" customFormat="1" ht="16.899999999999999" customHeight="1">
      <c r="B29" s="32"/>
      <c r="C29" s="188" t="s">
        <v>402</v>
      </c>
      <c r="H29" s="32"/>
    </row>
    <row r="30" spans="2:8" s="1" customFormat="1" ht="16.899999999999999" customHeight="1">
      <c r="B30" s="32"/>
      <c r="C30" s="186" t="s">
        <v>201</v>
      </c>
      <c r="D30" s="186" t="s">
        <v>202</v>
      </c>
      <c r="E30" s="17" t="s">
        <v>187</v>
      </c>
      <c r="F30" s="187">
        <v>276.5</v>
      </c>
      <c r="H30" s="32"/>
    </row>
    <row r="31" spans="2:8" s="1" customFormat="1" ht="16.899999999999999" customHeight="1">
      <c r="B31" s="32"/>
      <c r="C31" s="186" t="s">
        <v>208</v>
      </c>
      <c r="D31" s="186" t="s">
        <v>209</v>
      </c>
      <c r="E31" s="17" t="s">
        <v>187</v>
      </c>
      <c r="F31" s="187">
        <v>276.5</v>
      </c>
      <c r="H31" s="32"/>
    </row>
    <row r="32" spans="2:8" s="1" customFormat="1" ht="16.899999999999999" customHeight="1">
      <c r="B32" s="32"/>
      <c r="C32" s="186" t="s">
        <v>211</v>
      </c>
      <c r="D32" s="186" t="s">
        <v>212</v>
      </c>
      <c r="E32" s="17" t="s">
        <v>102</v>
      </c>
      <c r="F32" s="187">
        <v>1382.5</v>
      </c>
      <c r="H32" s="32"/>
    </row>
    <row r="33" spans="2:8" s="1" customFormat="1" ht="26.45" customHeight="1">
      <c r="B33" s="32"/>
      <c r="C33" s="181" t="s">
        <v>404</v>
      </c>
      <c r="D33" s="181" t="s">
        <v>91</v>
      </c>
      <c r="H33" s="32"/>
    </row>
    <row r="34" spans="2:8" s="1" customFormat="1" ht="16.899999999999999" customHeight="1">
      <c r="B34" s="32"/>
      <c r="C34" s="182" t="s">
        <v>253</v>
      </c>
      <c r="D34" s="183" t="s">
        <v>254</v>
      </c>
      <c r="E34" s="184" t="s">
        <v>187</v>
      </c>
      <c r="F34" s="185">
        <v>11.7</v>
      </c>
      <c r="H34" s="32"/>
    </row>
    <row r="35" spans="2:8" s="1" customFormat="1" ht="16.899999999999999" customHeight="1">
      <c r="B35" s="32"/>
      <c r="C35" s="186" t="s">
        <v>19</v>
      </c>
      <c r="D35" s="186" t="s">
        <v>313</v>
      </c>
      <c r="E35" s="17" t="s">
        <v>19</v>
      </c>
      <c r="F35" s="187">
        <v>0</v>
      </c>
      <c r="H35" s="32"/>
    </row>
    <row r="36" spans="2:8" s="1" customFormat="1" ht="16.899999999999999" customHeight="1">
      <c r="B36" s="32"/>
      <c r="C36" s="186" t="s">
        <v>19</v>
      </c>
      <c r="D36" s="186" t="s">
        <v>314</v>
      </c>
      <c r="E36" s="17" t="s">
        <v>19</v>
      </c>
      <c r="F36" s="187">
        <v>11.7</v>
      </c>
      <c r="H36" s="32"/>
    </row>
    <row r="37" spans="2:8" s="1" customFormat="1" ht="16.899999999999999" customHeight="1">
      <c r="B37" s="32"/>
      <c r="C37" s="186" t="s">
        <v>253</v>
      </c>
      <c r="D37" s="186" t="s">
        <v>153</v>
      </c>
      <c r="E37" s="17" t="s">
        <v>19</v>
      </c>
      <c r="F37" s="187">
        <v>11.7</v>
      </c>
      <c r="H37" s="32"/>
    </row>
    <row r="38" spans="2:8" s="1" customFormat="1" ht="16.899999999999999" customHeight="1">
      <c r="B38" s="32"/>
      <c r="C38" s="188" t="s">
        <v>402</v>
      </c>
      <c r="H38" s="32"/>
    </row>
    <row r="39" spans="2:8" s="1" customFormat="1" ht="16.899999999999999" customHeight="1">
      <c r="B39" s="32"/>
      <c r="C39" s="186" t="s">
        <v>308</v>
      </c>
      <c r="D39" s="186" t="s">
        <v>309</v>
      </c>
      <c r="E39" s="17" t="s">
        <v>187</v>
      </c>
      <c r="F39" s="187">
        <v>11.7</v>
      </c>
      <c r="H39" s="32"/>
    </row>
    <row r="40" spans="2:8" s="1" customFormat="1" ht="16.899999999999999" customHeight="1">
      <c r="B40" s="32"/>
      <c r="C40" s="186" t="s">
        <v>315</v>
      </c>
      <c r="D40" s="186" t="s">
        <v>316</v>
      </c>
      <c r="E40" s="17" t="s">
        <v>242</v>
      </c>
      <c r="F40" s="187">
        <v>23.4</v>
      </c>
      <c r="H40" s="32"/>
    </row>
    <row r="41" spans="2:8" s="1" customFormat="1" ht="16.899999999999999" customHeight="1">
      <c r="B41" s="32"/>
      <c r="C41" s="182" t="s">
        <v>256</v>
      </c>
      <c r="D41" s="183" t="s">
        <v>257</v>
      </c>
      <c r="E41" s="184" t="s">
        <v>102</v>
      </c>
      <c r="F41" s="185">
        <v>29.1</v>
      </c>
      <c r="H41" s="32"/>
    </row>
    <row r="42" spans="2:8" s="1" customFormat="1" ht="16.899999999999999" customHeight="1">
      <c r="B42" s="32"/>
      <c r="C42" s="186" t="s">
        <v>19</v>
      </c>
      <c r="D42" s="186" t="s">
        <v>350</v>
      </c>
      <c r="E42" s="17" t="s">
        <v>19</v>
      </c>
      <c r="F42" s="187">
        <v>0</v>
      </c>
      <c r="H42" s="32"/>
    </row>
    <row r="43" spans="2:8" s="1" customFormat="1" ht="16.899999999999999" customHeight="1">
      <c r="B43" s="32"/>
      <c r="C43" s="186" t="s">
        <v>19</v>
      </c>
      <c r="D43" s="186" t="s">
        <v>351</v>
      </c>
      <c r="E43" s="17" t="s">
        <v>19</v>
      </c>
      <c r="F43" s="187">
        <v>29.1</v>
      </c>
      <c r="H43" s="32"/>
    </row>
    <row r="44" spans="2:8" s="1" customFormat="1" ht="16.899999999999999" customHeight="1">
      <c r="B44" s="32"/>
      <c r="C44" s="186" t="s">
        <v>256</v>
      </c>
      <c r="D44" s="186" t="s">
        <v>153</v>
      </c>
      <c r="E44" s="17" t="s">
        <v>19</v>
      </c>
      <c r="F44" s="187">
        <v>29.1</v>
      </c>
      <c r="H44" s="32"/>
    </row>
    <row r="45" spans="2:8" s="1" customFormat="1" ht="16.899999999999999" customHeight="1">
      <c r="B45" s="32"/>
      <c r="C45" s="188" t="s">
        <v>402</v>
      </c>
      <c r="H45" s="32"/>
    </row>
    <row r="46" spans="2:8" s="1" customFormat="1" ht="16.899999999999999" customHeight="1">
      <c r="B46" s="32"/>
      <c r="C46" s="186" t="s">
        <v>345</v>
      </c>
      <c r="D46" s="186" t="s">
        <v>346</v>
      </c>
      <c r="E46" s="17" t="s">
        <v>102</v>
      </c>
      <c r="F46" s="187">
        <v>29.1</v>
      </c>
      <c r="H46" s="32"/>
    </row>
    <row r="47" spans="2:8" s="1" customFormat="1" ht="16.899999999999999" customHeight="1">
      <c r="B47" s="32"/>
      <c r="C47" s="186" t="s">
        <v>319</v>
      </c>
      <c r="D47" s="186" t="s">
        <v>320</v>
      </c>
      <c r="E47" s="17" t="s">
        <v>102</v>
      </c>
      <c r="F47" s="187">
        <v>42.095999999999997</v>
      </c>
      <c r="H47" s="32"/>
    </row>
    <row r="48" spans="2:8" s="1" customFormat="1" ht="16.899999999999999" customHeight="1">
      <c r="B48" s="32"/>
      <c r="C48" s="182" t="s">
        <v>259</v>
      </c>
      <c r="D48" s="183" t="s">
        <v>260</v>
      </c>
      <c r="E48" s="184" t="s">
        <v>187</v>
      </c>
      <c r="F48" s="185">
        <v>9.6519999999999992</v>
      </c>
      <c r="H48" s="32"/>
    </row>
    <row r="49" spans="2:8" s="1" customFormat="1" ht="16.899999999999999" customHeight="1">
      <c r="B49" s="32"/>
      <c r="C49" s="186" t="s">
        <v>19</v>
      </c>
      <c r="D49" s="186" t="s">
        <v>276</v>
      </c>
      <c r="E49" s="17" t="s">
        <v>19</v>
      </c>
      <c r="F49" s="187">
        <v>9.6519999999999992</v>
      </c>
      <c r="H49" s="32"/>
    </row>
    <row r="50" spans="2:8" s="1" customFormat="1" ht="16.899999999999999" customHeight="1">
      <c r="B50" s="32"/>
      <c r="C50" s="186" t="s">
        <v>259</v>
      </c>
      <c r="D50" s="186" t="s">
        <v>153</v>
      </c>
      <c r="E50" s="17" t="s">
        <v>19</v>
      </c>
      <c r="F50" s="187">
        <v>9.6519999999999992</v>
      </c>
      <c r="H50" s="32"/>
    </row>
    <row r="51" spans="2:8" s="1" customFormat="1" ht="16.899999999999999" customHeight="1">
      <c r="B51" s="32"/>
      <c r="C51" s="188" t="s">
        <v>402</v>
      </c>
      <c r="H51" s="32"/>
    </row>
    <row r="52" spans="2:8" s="1" customFormat="1" ht="16.899999999999999" customHeight="1">
      <c r="B52" s="32"/>
      <c r="C52" s="186" t="s">
        <v>271</v>
      </c>
      <c r="D52" s="186" t="s">
        <v>272</v>
      </c>
      <c r="E52" s="17" t="s">
        <v>187</v>
      </c>
      <c r="F52" s="187">
        <v>9.6519999999999992</v>
      </c>
      <c r="H52" s="32"/>
    </row>
    <row r="53" spans="2:8" s="1" customFormat="1" ht="16.899999999999999" customHeight="1">
      <c r="B53" s="32"/>
      <c r="C53" s="186" t="s">
        <v>277</v>
      </c>
      <c r="D53" s="186" t="s">
        <v>278</v>
      </c>
      <c r="E53" s="17" t="s">
        <v>187</v>
      </c>
      <c r="F53" s="187">
        <v>19.303999999999998</v>
      </c>
      <c r="H53" s="32"/>
    </row>
    <row r="54" spans="2:8" s="1" customFormat="1" ht="16.899999999999999" customHeight="1">
      <c r="B54" s="32"/>
      <c r="C54" s="186" t="s">
        <v>283</v>
      </c>
      <c r="D54" s="186" t="s">
        <v>284</v>
      </c>
      <c r="E54" s="17" t="s">
        <v>187</v>
      </c>
      <c r="F54" s="187">
        <v>9.6519999999999992</v>
      </c>
      <c r="H54" s="32"/>
    </row>
    <row r="55" spans="2:8" s="1" customFormat="1" ht="16.899999999999999" customHeight="1">
      <c r="B55" s="32"/>
      <c r="C55" s="186" t="s">
        <v>289</v>
      </c>
      <c r="D55" s="186" t="s">
        <v>290</v>
      </c>
      <c r="E55" s="17" t="s">
        <v>187</v>
      </c>
      <c r="F55" s="187">
        <v>9.6519999999999992</v>
      </c>
      <c r="H55" s="32"/>
    </row>
    <row r="56" spans="2:8" s="1" customFormat="1" ht="16.899999999999999" customHeight="1">
      <c r="B56" s="32"/>
      <c r="C56" s="186" t="s">
        <v>303</v>
      </c>
      <c r="D56" s="186" t="s">
        <v>304</v>
      </c>
      <c r="E56" s="17" t="s">
        <v>242</v>
      </c>
      <c r="F56" s="187">
        <v>1.778</v>
      </c>
      <c r="H56" s="32"/>
    </row>
    <row r="57" spans="2:8" s="1" customFormat="1" ht="16.899999999999999" customHeight="1">
      <c r="B57" s="32"/>
      <c r="C57" s="182" t="s">
        <v>262</v>
      </c>
      <c r="D57" s="183" t="s">
        <v>263</v>
      </c>
      <c r="E57" s="184" t="s">
        <v>187</v>
      </c>
      <c r="F57" s="185">
        <v>10.64</v>
      </c>
      <c r="H57" s="32"/>
    </row>
    <row r="58" spans="2:8" s="1" customFormat="1" ht="16.899999999999999" customHeight="1">
      <c r="B58" s="32"/>
      <c r="C58" s="186" t="s">
        <v>19</v>
      </c>
      <c r="D58" s="186" t="s">
        <v>300</v>
      </c>
      <c r="E58" s="17" t="s">
        <v>19</v>
      </c>
      <c r="F58" s="187">
        <v>0</v>
      </c>
      <c r="H58" s="32"/>
    </row>
    <row r="59" spans="2:8" s="1" customFormat="1" ht="16.899999999999999" customHeight="1">
      <c r="B59" s="32"/>
      <c r="C59" s="186" t="s">
        <v>19</v>
      </c>
      <c r="D59" s="186" t="s">
        <v>301</v>
      </c>
      <c r="E59" s="17" t="s">
        <v>19</v>
      </c>
      <c r="F59" s="187">
        <v>10.64</v>
      </c>
      <c r="H59" s="32"/>
    </row>
    <row r="60" spans="2:8" s="1" customFormat="1" ht="16.899999999999999" customHeight="1">
      <c r="B60" s="32"/>
      <c r="C60" s="186" t="s">
        <v>262</v>
      </c>
      <c r="D60" s="186" t="s">
        <v>153</v>
      </c>
      <c r="E60" s="17" t="s">
        <v>19</v>
      </c>
      <c r="F60" s="187">
        <v>10.64</v>
      </c>
      <c r="H60" s="32"/>
    </row>
    <row r="61" spans="2:8" s="1" customFormat="1" ht="16.899999999999999" customHeight="1">
      <c r="B61" s="32"/>
      <c r="C61" s="188" t="s">
        <v>402</v>
      </c>
      <c r="H61" s="32"/>
    </row>
    <row r="62" spans="2:8" s="1" customFormat="1" ht="16.899999999999999" customHeight="1">
      <c r="B62" s="32"/>
      <c r="C62" s="186" t="s">
        <v>295</v>
      </c>
      <c r="D62" s="186" t="s">
        <v>296</v>
      </c>
      <c r="E62" s="17" t="s">
        <v>187</v>
      </c>
      <c r="F62" s="187">
        <v>10.64</v>
      </c>
      <c r="H62" s="32"/>
    </row>
    <row r="63" spans="2:8" s="1" customFormat="1" ht="16.899999999999999" customHeight="1">
      <c r="B63" s="32"/>
      <c r="C63" s="186" t="s">
        <v>303</v>
      </c>
      <c r="D63" s="186" t="s">
        <v>304</v>
      </c>
      <c r="E63" s="17" t="s">
        <v>242</v>
      </c>
      <c r="F63" s="187">
        <v>1.778</v>
      </c>
      <c r="H63" s="32"/>
    </row>
    <row r="64" spans="2:8" s="1" customFormat="1" ht="7.35" customHeight="1">
      <c r="B64" s="41"/>
      <c r="C64" s="42"/>
      <c r="D64" s="42"/>
      <c r="E64" s="42"/>
      <c r="F64" s="42"/>
      <c r="G64" s="42"/>
      <c r="H64" s="32"/>
    </row>
    <row r="65" s="1" customFormat="1" ht="11.25"/>
  </sheetData>
  <sheetProtection algorithmName="SHA-512" hashValue="ffbhWzPHuSsq4tnJyvMTH0EIepe/sbu78vGiZyJgdeiggyRa0se4nDXSTdeHNy1+eCxLpwVsLs5gd8z78ZOumw==" saltValue="LK7cGR0tc3dCRSgHCQSDQFY5W7I9/gR2dTAkyGvdbLWs738x0AP4AppCuNtG/mtcvceZ/ljXjCHnU28W+Yoirw==" spinCount="100000" sheet="1" objects="1" scenarios="1" formatColumns="0" formatRows="0"/>
  <mergeCells count="2">
    <mergeCell ref="D5:F5"/>
    <mergeCell ref="D6:F6"/>
  </mergeCells>
  <pageMargins left="0.7" right="0.7" top="0.78740157499999996" bottom="0.78740157499999996" header="0.3" footer="0.3"/>
  <pageSetup paperSize="9" scale="87" fitToHeight="100" orientation="landscape" blackAndWhite="1" r:id="rId1"/>
  <headerFooter>
    <oddFooter>&amp;CStrana &amp;P z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K218"/>
  <sheetViews>
    <sheetView showGridLines="0" zoomScale="110" zoomScaleNormal="110" workbookViewId="0"/>
  </sheetViews>
  <sheetFormatPr defaultRowHeight="15"/>
  <cols>
    <col min="1" max="1" width="8.33203125" style="189" customWidth="1"/>
    <col min="2" max="2" width="1.6640625" style="189" customWidth="1"/>
    <col min="3" max="4" width="5" style="189" customWidth="1"/>
    <col min="5" max="5" width="11.6640625" style="189" customWidth="1"/>
    <col min="6" max="6" width="9.1640625" style="189" customWidth="1"/>
    <col min="7" max="7" width="5" style="189" customWidth="1"/>
    <col min="8" max="8" width="77.83203125" style="189" customWidth="1"/>
    <col min="9" max="10" width="20" style="189" customWidth="1"/>
    <col min="11" max="11" width="1.6640625" style="189" customWidth="1"/>
  </cols>
  <sheetData>
    <row r="1" spans="2:11" customFormat="1" ht="37.5" customHeight="1"/>
    <row r="2" spans="2:11" customFormat="1" ht="7.5" customHeight="1">
      <c r="B2" s="190"/>
      <c r="C2" s="191"/>
      <c r="D2" s="191"/>
      <c r="E2" s="191"/>
      <c r="F2" s="191"/>
      <c r="G2" s="191"/>
      <c r="H2" s="191"/>
      <c r="I2" s="191"/>
      <c r="J2" s="191"/>
      <c r="K2" s="192"/>
    </row>
    <row r="3" spans="2:11" s="15" customFormat="1" ht="45" customHeight="1">
      <c r="B3" s="193"/>
      <c r="C3" s="310" t="s">
        <v>405</v>
      </c>
      <c r="D3" s="310"/>
      <c r="E3" s="310"/>
      <c r="F3" s="310"/>
      <c r="G3" s="310"/>
      <c r="H3" s="310"/>
      <c r="I3" s="310"/>
      <c r="J3" s="310"/>
      <c r="K3" s="194"/>
    </row>
    <row r="4" spans="2:11" customFormat="1" ht="25.5" customHeight="1">
      <c r="B4" s="195"/>
      <c r="C4" s="315" t="s">
        <v>406</v>
      </c>
      <c r="D4" s="315"/>
      <c r="E4" s="315"/>
      <c r="F4" s="315"/>
      <c r="G4" s="315"/>
      <c r="H4" s="315"/>
      <c r="I4" s="315"/>
      <c r="J4" s="315"/>
      <c r="K4" s="196"/>
    </row>
    <row r="5" spans="2:11" customFormat="1" ht="5.25" customHeight="1">
      <c r="B5" s="195"/>
      <c r="C5" s="197"/>
      <c r="D5" s="197"/>
      <c r="E5" s="197"/>
      <c r="F5" s="197"/>
      <c r="G5" s="197"/>
      <c r="H5" s="197"/>
      <c r="I5" s="197"/>
      <c r="J5" s="197"/>
      <c r="K5" s="196"/>
    </row>
    <row r="6" spans="2:11" customFormat="1" ht="15" customHeight="1">
      <c r="B6" s="195"/>
      <c r="C6" s="314" t="s">
        <v>407</v>
      </c>
      <c r="D6" s="314"/>
      <c r="E6" s="314"/>
      <c r="F6" s="314"/>
      <c r="G6" s="314"/>
      <c r="H6" s="314"/>
      <c r="I6" s="314"/>
      <c r="J6" s="314"/>
      <c r="K6" s="196"/>
    </row>
    <row r="7" spans="2:11" customFormat="1" ht="15" customHeight="1">
      <c r="B7" s="199"/>
      <c r="C7" s="314" t="s">
        <v>408</v>
      </c>
      <c r="D7" s="314"/>
      <c r="E7" s="314"/>
      <c r="F7" s="314"/>
      <c r="G7" s="314"/>
      <c r="H7" s="314"/>
      <c r="I7" s="314"/>
      <c r="J7" s="314"/>
      <c r="K7" s="196"/>
    </row>
    <row r="8" spans="2:11" customFormat="1" ht="12.75" customHeight="1">
      <c r="B8" s="199"/>
      <c r="C8" s="198"/>
      <c r="D8" s="198"/>
      <c r="E8" s="198"/>
      <c r="F8" s="198"/>
      <c r="G8" s="198"/>
      <c r="H8" s="198"/>
      <c r="I8" s="198"/>
      <c r="J8" s="198"/>
      <c r="K8" s="196"/>
    </row>
    <row r="9" spans="2:11" customFormat="1" ht="15" customHeight="1">
      <c r="B9" s="199"/>
      <c r="C9" s="314" t="s">
        <v>409</v>
      </c>
      <c r="D9" s="314"/>
      <c r="E9" s="314"/>
      <c r="F9" s="314"/>
      <c r="G9" s="314"/>
      <c r="H9" s="314"/>
      <c r="I9" s="314"/>
      <c r="J9" s="314"/>
      <c r="K9" s="196"/>
    </row>
    <row r="10" spans="2:11" customFormat="1" ht="15" customHeight="1">
      <c r="B10" s="199"/>
      <c r="C10" s="198"/>
      <c r="D10" s="314" t="s">
        <v>410</v>
      </c>
      <c r="E10" s="314"/>
      <c r="F10" s="314"/>
      <c r="G10" s="314"/>
      <c r="H10" s="314"/>
      <c r="I10" s="314"/>
      <c r="J10" s="314"/>
      <c r="K10" s="196"/>
    </row>
    <row r="11" spans="2:11" customFormat="1" ht="15" customHeight="1">
      <c r="B11" s="199"/>
      <c r="C11" s="200"/>
      <c r="D11" s="314" t="s">
        <v>411</v>
      </c>
      <c r="E11" s="314"/>
      <c r="F11" s="314"/>
      <c r="G11" s="314"/>
      <c r="H11" s="314"/>
      <c r="I11" s="314"/>
      <c r="J11" s="314"/>
      <c r="K11" s="196"/>
    </row>
    <row r="12" spans="2:11" customFormat="1" ht="15" customHeight="1">
      <c r="B12" s="199"/>
      <c r="C12" s="200"/>
      <c r="D12" s="198"/>
      <c r="E12" s="198"/>
      <c r="F12" s="198"/>
      <c r="G12" s="198"/>
      <c r="H12" s="198"/>
      <c r="I12" s="198"/>
      <c r="J12" s="198"/>
      <c r="K12" s="196"/>
    </row>
    <row r="13" spans="2:11" customFormat="1" ht="15" customHeight="1">
      <c r="B13" s="199"/>
      <c r="C13" s="200"/>
      <c r="D13" s="201" t="s">
        <v>412</v>
      </c>
      <c r="E13" s="198"/>
      <c r="F13" s="198"/>
      <c r="G13" s="198"/>
      <c r="H13" s="198"/>
      <c r="I13" s="198"/>
      <c r="J13" s="198"/>
      <c r="K13" s="196"/>
    </row>
    <row r="14" spans="2:11" customFormat="1" ht="12.75" customHeight="1">
      <c r="B14" s="199"/>
      <c r="C14" s="200"/>
      <c r="D14" s="200"/>
      <c r="E14" s="200"/>
      <c r="F14" s="200"/>
      <c r="G14" s="200"/>
      <c r="H14" s="200"/>
      <c r="I14" s="200"/>
      <c r="J14" s="200"/>
      <c r="K14" s="196"/>
    </row>
    <row r="15" spans="2:11" customFormat="1" ht="15" customHeight="1">
      <c r="B15" s="199"/>
      <c r="C15" s="200"/>
      <c r="D15" s="314" t="s">
        <v>413</v>
      </c>
      <c r="E15" s="314"/>
      <c r="F15" s="314"/>
      <c r="G15" s="314"/>
      <c r="H15" s="314"/>
      <c r="I15" s="314"/>
      <c r="J15" s="314"/>
      <c r="K15" s="196"/>
    </row>
    <row r="16" spans="2:11" customFormat="1" ht="15" customHeight="1">
      <c r="B16" s="199"/>
      <c r="C16" s="200"/>
      <c r="D16" s="314" t="s">
        <v>414</v>
      </c>
      <c r="E16" s="314"/>
      <c r="F16" s="314"/>
      <c r="G16" s="314"/>
      <c r="H16" s="314"/>
      <c r="I16" s="314"/>
      <c r="J16" s="314"/>
      <c r="K16" s="196"/>
    </row>
    <row r="17" spans="2:11" customFormat="1" ht="15" customHeight="1">
      <c r="B17" s="199"/>
      <c r="C17" s="200"/>
      <c r="D17" s="314" t="s">
        <v>415</v>
      </c>
      <c r="E17" s="314"/>
      <c r="F17" s="314"/>
      <c r="G17" s="314"/>
      <c r="H17" s="314"/>
      <c r="I17" s="314"/>
      <c r="J17" s="314"/>
      <c r="K17" s="196"/>
    </row>
    <row r="18" spans="2:11" customFormat="1" ht="15" customHeight="1">
      <c r="B18" s="199"/>
      <c r="C18" s="200"/>
      <c r="D18" s="200"/>
      <c r="E18" s="202" t="s">
        <v>83</v>
      </c>
      <c r="F18" s="314" t="s">
        <v>416</v>
      </c>
      <c r="G18" s="314"/>
      <c r="H18" s="314"/>
      <c r="I18" s="314"/>
      <c r="J18" s="314"/>
      <c r="K18" s="196"/>
    </row>
    <row r="19" spans="2:11" customFormat="1" ht="15" customHeight="1">
      <c r="B19" s="199"/>
      <c r="C19" s="200"/>
      <c r="D19" s="200"/>
      <c r="E19" s="202" t="s">
        <v>417</v>
      </c>
      <c r="F19" s="314" t="s">
        <v>418</v>
      </c>
      <c r="G19" s="314"/>
      <c r="H19" s="314"/>
      <c r="I19" s="314"/>
      <c r="J19" s="314"/>
      <c r="K19" s="196"/>
    </row>
    <row r="20" spans="2:11" customFormat="1" ht="15" customHeight="1">
      <c r="B20" s="199"/>
      <c r="C20" s="200"/>
      <c r="D20" s="200"/>
      <c r="E20" s="202" t="s">
        <v>419</v>
      </c>
      <c r="F20" s="314" t="s">
        <v>420</v>
      </c>
      <c r="G20" s="314"/>
      <c r="H20" s="314"/>
      <c r="I20" s="314"/>
      <c r="J20" s="314"/>
      <c r="K20" s="196"/>
    </row>
    <row r="21" spans="2:11" customFormat="1" ht="15" customHeight="1">
      <c r="B21" s="199"/>
      <c r="C21" s="200"/>
      <c r="D21" s="200"/>
      <c r="E21" s="202" t="s">
        <v>93</v>
      </c>
      <c r="F21" s="314" t="s">
        <v>94</v>
      </c>
      <c r="G21" s="314"/>
      <c r="H21" s="314"/>
      <c r="I21" s="314"/>
      <c r="J21" s="314"/>
      <c r="K21" s="196"/>
    </row>
    <row r="22" spans="2:11" customFormat="1" ht="15" customHeight="1">
      <c r="B22" s="199"/>
      <c r="C22" s="200"/>
      <c r="D22" s="200"/>
      <c r="E22" s="202" t="s">
        <v>246</v>
      </c>
      <c r="F22" s="314" t="s">
        <v>247</v>
      </c>
      <c r="G22" s="314"/>
      <c r="H22" s="314"/>
      <c r="I22" s="314"/>
      <c r="J22" s="314"/>
      <c r="K22" s="196"/>
    </row>
    <row r="23" spans="2:11" customFormat="1" ht="15" customHeight="1">
      <c r="B23" s="199"/>
      <c r="C23" s="200"/>
      <c r="D23" s="200"/>
      <c r="E23" s="202" t="s">
        <v>421</v>
      </c>
      <c r="F23" s="314" t="s">
        <v>422</v>
      </c>
      <c r="G23" s="314"/>
      <c r="H23" s="314"/>
      <c r="I23" s="314"/>
      <c r="J23" s="314"/>
      <c r="K23" s="196"/>
    </row>
    <row r="24" spans="2:11" customFormat="1" ht="12.75" customHeight="1">
      <c r="B24" s="199"/>
      <c r="C24" s="200"/>
      <c r="D24" s="200"/>
      <c r="E24" s="200"/>
      <c r="F24" s="200"/>
      <c r="G24" s="200"/>
      <c r="H24" s="200"/>
      <c r="I24" s="200"/>
      <c r="J24" s="200"/>
      <c r="K24" s="196"/>
    </row>
    <row r="25" spans="2:11" customFormat="1" ht="15" customHeight="1">
      <c r="B25" s="199"/>
      <c r="C25" s="314" t="s">
        <v>423</v>
      </c>
      <c r="D25" s="314"/>
      <c r="E25" s="314"/>
      <c r="F25" s="314"/>
      <c r="G25" s="314"/>
      <c r="H25" s="314"/>
      <c r="I25" s="314"/>
      <c r="J25" s="314"/>
      <c r="K25" s="196"/>
    </row>
    <row r="26" spans="2:11" customFormat="1" ht="15" customHeight="1">
      <c r="B26" s="199"/>
      <c r="C26" s="314" t="s">
        <v>424</v>
      </c>
      <c r="D26" s="314"/>
      <c r="E26" s="314"/>
      <c r="F26" s="314"/>
      <c r="G26" s="314"/>
      <c r="H26" s="314"/>
      <c r="I26" s="314"/>
      <c r="J26" s="314"/>
      <c r="K26" s="196"/>
    </row>
    <row r="27" spans="2:11" customFormat="1" ht="15" customHeight="1">
      <c r="B27" s="199"/>
      <c r="C27" s="198"/>
      <c r="D27" s="314" t="s">
        <v>425</v>
      </c>
      <c r="E27" s="314"/>
      <c r="F27" s="314"/>
      <c r="G27" s="314"/>
      <c r="H27" s="314"/>
      <c r="I27" s="314"/>
      <c r="J27" s="314"/>
      <c r="K27" s="196"/>
    </row>
    <row r="28" spans="2:11" customFormat="1" ht="15" customHeight="1">
      <c r="B28" s="199"/>
      <c r="C28" s="200"/>
      <c r="D28" s="314" t="s">
        <v>426</v>
      </c>
      <c r="E28" s="314"/>
      <c r="F28" s="314"/>
      <c r="G28" s="314"/>
      <c r="H28" s="314"/>
      <c r="I28" s="314"/>
      <c r="J28" s="314"/>
      <c r="K28" s="196"/>
    </row>
    <row r="29" spans="2:11" customFormat="1" ht="12.75" customHeight="1">
      <c r="B29" s="199"/>
      <c r="C29" s="200"/>
      <c r="D29" s="200"/>
      <c r="E29" s="200"/>
      <c r="F29" s="200"/>
      <c r="G29" s="200"/>
      <c r="H29" s="200"/>
      <c r="I29" s="200"/>
      <c r="J29" s="200"/>
      <c r="K29" s="196"/>
    </row>
    <row r="30" spans="2:11" customFormat="1" ht="15" customHeight="1">
      <c r="B30" s="199"/>
      <c r="C30" s="200"/>
      <c r="D30" s="314" t="s">
        <v>427</v>
      </c>
      <c r="E30" s="314"/>
      <c r="F30" s="314"/>
      <c r="G30" s="314"/>
      <c r="H30" s="314"/>
      <c r="I30" s="314"/>
      <c r="J30" s="314"/>
      <c r="K30" s="196"/>
    </row>
    <row r="31" spans="2:11" customFormat="1" ht="15" customHeight="1">
      <c r="B31" s="199"/>
      <c r="C31" s="200"/>
      <c r="D31" s="314" t="s">
        <v>428</v>
      </c>
      <c r="E31" s="314"/>
      <c r="F31" s="314"/>
      <c r="G31" s="314"/>
      <c r="H31" s="314"/>
      <c r="I31" s="314"/>
      <c r="J31" s="314"/>
      <c r="K31" s="196"/>
    </row>
    <row r="32" spans="2:11" customFormat="1" ht="12.75" customHeight="1">
      <c r="B32" s="199"/>
      <c r="C32" s="200"/>
      <c r="D32" s="200"/>
      <c r="E32" s="200"/>
      <c r="F32" s="200"/>
      <c r="G32" s="200"/>
      <c r="H32" s="200"/>
      <c r="I32" s="200"/>
      <c r="J32" s="200"/>
      <c r="K32" s="196"/>
    </row>
    <row r="33" spans="2:11" customFormat="1" ht="15" customHeight="1">
      <c r="B33" s="199"/>
      <c r="C33" s="200"/>
      <c r="D33" s="314" t="s">
        <v>429</v>
      </c>
      <c r="E33" s="314"/>
      <c r="F33" s="314"/>
      <c r="G33" s="314"/>
      <c r="H33" s="314"/>
      <c r="I33" s="314"/>
      <c r="J33" s="314"/>
      <c r="K33" s="196"/>
    </row>
    <row r="34" spans="2:11" customFormat="1" ht="15" customHeight="1">
      <c r="B34" s="199"/>
      <c r="C34" s="200"/>
      <c r="D34" s="314" t="s">
        <v>430</v>
      </c>
      <c r="E34" s="314"/>
      <c r="F34" s="314"/>
      <c r="G34" s="314"/>
      <c r="H34" s="314"/>
      <c r="I34" s="314"/>
      <c r="J34" s="314"/>
      <c r="K34" s="196"/>
    </row>
    <row r="35" spans="2:11" customFormat="1" ht="15" customHeight="1">
      <c r="B35" s="199"/>
      <c r="C35" s="200"/>
      <c r="D35" s="314" t="s">
        <v>431</v>
      </c>
      <c r="E35" s="314"/>
      <c r="F35" s="314"/>
      <c r="G35" s="314"/>
      <c r="H35" s="314"/>
      <c r="I35" s="314"/>
      <c r="J35" s="314"/>
      <c r="K35" s="196"/>
    </row>
    <row r="36" spans="2:11" customFormat="1" ht="15" customHeight="1">
      <c r="B36" s="199"/>
      <c r="C36" s="200"/>
      <c r="D36" s="198"/>
      <c r="E36" s="201" t="s">
        <v>115</v>
      </c>
      <c r="F36" s="198"/>
      <c r="G36" s="314" t="s">
        <v>432</v>
      </c>
      <c r="H36" s="314"/>
      <c r="I36" s="314"/>
      <c r="J36" s="314"/>
      <c r="K36" s="196"/>
    </row>
    <row r="37" spans="2:11" customFormat="1" ht="30.75" customHeight="1">
      <c r="B37" s="199"/>
      <c r="C37" s="200"/>
      <c r="D37" s="198"/>
      <c r="E37" s="201" t="s">
        <v>433</v>
      </c>
      <c r="F37" s="198"/>
      <c r="G37" s="314" t="s">
        <v>434</v>
      </c>
      <c r="H37" s="314"/>
      <c r="I37" s="314"/>
      <c r="J37" s="314"/>
      <c r="K37" s="196"/>
    </row>
    <row r="38" spans="2:11" customFormat="1" ht="15" customHeight="1">
      <c r="B38" s="199"/>
      <c r="C38" s="200"/>
      <c r="D38" s="198"/>
      <c r="E38" s="201" t="s">
        <v>57</v>
      </c>
      <c r="F38" s="198"/>
      <c r="G38" s="314" t="s">
        <v>435</v>
      </c>
      <c r="H38" s="314"/>
      <c r="I38" s="314"/>
      <c r="J38" s="314"/>
      <c r="K38" s="196"/>
    </row>
    <row r="39" spans="2:11" customFormat="1" ht="15" customHeight="1">
      <c r="B39" s="199"/>
      <c r="C39" s="200"/>
      <c r="D39" s="198"/>
      <c r="E39" s="201" t="s">
        <v>58</v>
      </c>
      <c r="F39" s="198"/>
      <c r="G39" s="314" t="s">
        <v>436</v>
      </c>
      <c r="H39" s="314"/>
      <c r="I39" s="314"/>
      <c r="J39" s="314"/>
      <c r="K39" s="196"/>
    </row>
    <row r="40" spans="2:11" customFormat="1" ht="15" customHeight="1">
      <c r="B40" s="199"/>
      <c r="C40" s="200"/>
      <c r="D40" s="198"/>
      <c r="E40" s="201" t="s">
        <v>116</v>
      </c>
      <c r="F40" s="198"/>
      <c r="G40" s="314" t="s">
        <v>437</v>
      </c>
      <c r="H40" s="314"/>
      <c r="I40" s="314"/>
      <c r="J40" s="314"/>
      <c r="K40" s="196"/>
    </row>
    <row r="41" spans="2:11" customFormat="1" ht="15" customHeight="1">
      <c r="B41" s="199"/>
      <c r="C41" s="200"/>
      <c r="D41" s="198"/>
      <c r="E41" s="201" t="s">
        <v>117</v>
      </c>
      <c r="F41" s="198"/>
      <c r="G41" s="314" t="s">
        <v>438</v>
      </c>
      <c r="H41" s="314"/>
      <c r="I41" s="314"/>
      <c r="J41" s="314"/>
      <c r="K41" s="196"/>
    </row>
    <row r="42" spans="2:11" customFormat="1" ht="15" customHeight="1">
      <c r="B42" s="199"/>
      <c r="C42" s="200"/>
      <c r="D42" s="198"/>
      <c r="E42" s="201" t="s">
        <v>439</v>
      </c>
      <c r="F42" s="198"/>
      <c r="G42" s="314" t="s">
        <v>440</v>
      </c>
      <c r="H42" s="314"/>
      <c r="I42" s="314"/>
      <c r="J42" s="314"/>
      <c r="K42" s="196"/>
    </row>
    <row r="43" spans="2:11" customFormat="1" ht="15" customHeight="1">
      <c r="B43" s="199"/>
      <c r="C43" s="200"/>
      <c r="D43" s="198"/>
      <c r="E43" s="201"/>
      <c r="F43" s="198"/>
      <c r="G43" s="314" t="s">
        <v>441</v>
      </c>
      <c r="H43" s="314"/>
      <c r="I43" s="314"/>
      <c r="J43" s="314"/>
      <c r="K43" s="196"/>
    </row>
    <row r="44" spans="2:11" customFormat="1" ht="15" customHeight="1">
      <c r="B44" s="199"/>
      <c r="C44" s="200"/>
      <c r="D44" s="198"/>
      <c r="E44" s="201" t="s">
        <v>442</v>
      </c>
      <c r="F44" s="198"/>
      <c r="G44" s="314" t="s">
        <v>443</v>
      </c>
      <c r="H44" s="314"/>
      <c r="I44" s="314"/>
      <c r="J44" s="314"/>
      <c r="K44" s="196"/>
    </row>
    <row r="45" spans="2:11" customFormat="1" ht="15" customHeight="1">
      <c r="B45" s="199"/>
      <c r="C45" s="200"/>
      <c r="D45" s="198"/>
      <c r="E45" s="201" t="s">
        <v>119</v>
      </c>
      <c r="F45" s="198"/>
      <c r="G45" s="314" t="s">
        <v>444</v>
      </c>
      <c r="H45" s="314"/>
      <c r="I45" s="314"/>
      <c r="J45" s="314"/>
      <c r="K45" s="196"/>
    </row>
    <row r="46" spans="2:11" customFormat="1" ht="12.75" customHeight="1">
      <c r="B46" s="199"/>
      <c r="C46" s="200"/>
      <c r="D46" s="198"/>
      <c r="E46" s="198"/>
      <c r="F46" s="198"/>
      <c r="G46" s="198"/>
      <c r="H46" s="198"/>
      <c r="I46" s="198"/>
      <c r="J46" s="198"/>
      <c r="K46" s="196"/>
    </row>
    <row r="47" spans="2:11" customFormat="1" ht="15" customHeight="1">
      <c r="B47" s="199"/>
      <c r="C47" s="200"/>
      <c r="D47" s="314" t="s">
        <v>445</v>
      </c>
      <c r="E47" s="314"/>
      <c r="F47" s="314"/>
      <c r="G47" s="314"/>
      <c r="H47" s="314"/>
      <c r="I47" s="314"/>
      <c r="J47" s="314"/>
      <c r="K47" s="196"/>
    </row>
    <row r="48" spans="2:11" customFormat="1" ht="15" customHeight="1">
      <c r="B48" s="199"/>
      <c r="C48" s="200"/>
      <c r="D48" s="200"/>
      <c r="E48" s="314" t="s">
        <v>446</v>
      </c>
      <c r="F48" s="314"/>
      <c r="G48" s="314"/>
      <c r="H48" s="314"/>
      <c r="I48" s="314"/>
      <c r="J48" s="314"/>
      <c r="K48" s="196"/>
    </row>
    <row r="49" spans="2:11" customFormat="1" ht="15" customHeight="1">
      <c r="B49" s="199"/>
      <c r="C49" s="200"/>
      <c r="D49" s="200"/>
      <c r="E49" s="314" t="s">
        <v>447</v>
      </c>
      <c r="F49" s="314"/>
      <c r="G49" s="314"/>
      <c r="H49" s="314"/>
      <c r="I49" s="314"/>
      <c r="J49" s="314"/>
      <c r="K49" s="196"/>
    </row>
    <row r="50" spans="2:11" customFormat="1" ht="15" customHeight="1">
      <c r="B50" s="199"/>
      <c r="C50" s="200"/>
      <c r="D50" s="200"/>
      <c r="E50" s="314" t="s">
        <v>448</v>
      </c>
      <c r="F50" s="314"/>
      <c r="G50" s="314"/>
      <c r="H50" s="314"/>
      <c r="I50" s="314"/>
      <c r="J50" s="314"/>
      <c r="K50" s="196"/>
    </row>
    <row r="51" spans="2:11" customFormat="1" ht="15" customHeight="1">
      <c r="B51" s="199"/>
      <c r="C51" s="200"/>
      <c r="D51" s="314" t="s">
        <v>449</v>
      </c>
      <c r="E51" s="314"/>
      <c r="F51" s="314"/>
      <c r="G51" s="314"/>
      <c r="H51" s="314"/>
      <c r="I51" s="314"/>
      <c r="J51" s="314"/>
      <c r="K51" s="196"/>
    </row>
    <row r="52" spans="2:11" customFormat="1" ht="25.5" customHeight="1">
      <c r="B52" s="195"/>
      <c r="C52" s="315" t="s">
        <v>450</v>
      </c>
      <c r="D52" s="315"/>
      <c r="E52" s="315"/>
      <c r="F52" s="315"/>
      <c r="G52" s="315"/>
      <c r="H52" s="315"/>
      <c r="I52" s="315"/>
      <c r="J52" s="315"/>
      <c r="K52" s="196"/>
    </row>
    <row r="53" spans="2:11" customFormat="1" ht="5.25" customHeight="1">
      <c r="B53" s="195"/>
      <c r="C53" s="197"/>
      <c r="D53" s="197"/>
      <c r="E53" s="197"/>
      <c r="F53" s="197"/>
      <c r="G53" s="197"/>
      <c r="H53" s="197"/>
      <c r="I53" s="197"/>
      <c r="J53" s="197"/>
      <c r="K53" s="196"/>
    </row>
    <row r="54" spans="2:11" customFormat="1" ht="15" customHeight="1">
      <c r="B54" s="195"/>
      <c r="C54" s="314" t="s">
        <v>451</v>
      </c>
      <c r="D54" s="314"/>
      <c r="E54" s="314"/>
      <c r="F54" s="314"/>
      <c r="G54" s="314"/>
      <c r="H54" s="314"/>
      <c r="I54" s="314"/>
      <c r="J54" s="314"/>
      <c r="K54" s="196"/>
    </row>
    <row r="55" spans="2:11" customFormat="1" ht="15" customHeight="1">
      <c r="B55" s="195"/>
      <c r="C55" s="314" t="s">
        <v>452</v>
      </c>
      <c r="D55" s="314"/>
      <c r="E55" s="314"/>
      <c r="F55" s="314"/>
      <c r="G55" s="314"/>
      <c r="H55" s="314"/>
      <c r="I55" s="314"/>
      <c r="J55" s="314"/>
      <c r="K55" s="196"/>
    </row>
    <row r="56" spans="2:11" customFormat="1" ht="12.75" customHeight="1">
      <c r="B56" s="195"/>
      <c r="C56" s="198"/>
      <c r="D56" s="198"/>
      <c r="E56" s="198"/>
      <c r="F56" s="198"/>
      <c r="G56" s="198"/>
      <c r="H56" s="198"/>
      <c r="I56" s="198"/>
      <c r="J56" s="198"/>
      <c r="K56" s="196"/>
    </row>
    <row r="57" spans="2:11" customFormat="1" ht="15" customHeight="1">
      <c r="B57" s="195"/>
      <c r="C57" s="314" t="s">
        <v>453</v>
      </c>
      <c r="D57" s="314"/>
      <c r="E57" s="314"/>
      <c r="F57" s="314"/>
      <c r="G57" s="314"/>
      <c r="H57" s="314"/>
      <c r="I57" s="314"/>
      <c r="J57" s="314"/>
      <c r="K57" s="196"/>
    </row>
    <row r="58" spans="2:11" customFormat="1" ht="15" customHeight="1">
      <c r="B58" s="195"/>
      <c r="C58" s="200"/>
      <c r="D58" s="314" t="s">
        <v>454</v>
      </c>
      <c r="E58" s="314"/>
      <c r="F58" s="314"/>
      <c r="G58" s="314"/>
      <c r="H58" s="314"/>
      <c r="I58" s="314"/>
      <c r="J58" s="314"/>
      <c r="K58" s="196"/>
    </row>
    <row r="59" spans="2:11" customFormat="1" ht="15" customHeight="1">
      <c r="B59" s="195"/>
      <c r="C59" s="200"/>
      <c r="D59" s="314" t="s">
        <v>455</v>
      </c>
      <c r="E59" s="314"/>
      <c r="F59" s="314"/>
      <c r="G59" s="314"/>
      <c r="H59" s="314"/>
      <c r="I59" s="314"/>
      <c r="J59" s="314"/>
      <c r="K59" s="196"/>
    </row>
    <row r="60" spans="2:11" customFormat="1" ht="15" customHeight="1">
      <c r="B60" s="195"/>
      <c r="C60" s="200"/>
      <c r="D60" s="314" t="s">
        <v>456</v>
      </c>
      <c r="E60" s="314"/>
      <c r="F60" s="314"/>
      <c r="G60" s="314"/>
      <c r="H60" s="314"/>
      <c r="I60" s="314"/>
      <c r="J60" s="314"/>
      <c r="K60" s="196"/>
    </row>
    <row r="61" spans="2:11" customFormat="1" ht="15" customHeight="1">
      <c r="B61" s="195"/>
      <c r="C61" s="200"/>
      <c r="D61" s="314" t="s">
        <v>457</v>
      </c>
      <c r="E61" s="314"/>
      <c r="F61" s="314"/>
      <c r="G61" s="314"/>
      <c r="H61" s="314"/>
      <c r="I61" s="314"/>
      <c r="J61" s="314"/>
      <c r="K61" s="196"/>
    </row>
    <row r="62" spans="2:11" customFormat="1" ht="15" customHeight="1">
      <c r="B62" s="195"/>
      <c r="C62" s="200"/>
      <c r="D62" s="316" t="s">
        <v>458</v>
      </c>
      <c r="E62" s="316"/>
      <c r="F62" s="316"/>
      <c r="G62" s="316"/>
      <c r="H62" s="316"/>
      <c r="I62" s="316"/>
      <c r="J62" s="316"/>
      <c r="K62" s="196"/>
    </row>
    <row r="63" spans="2:11" customFormat="1" ht="15" customHeight="1">
      <c r="B63" s="195"/>
      <c r="C63" s="200"/>
      <c r="D63" s="314" t="s">
        <v>459</v>
      </c>
      <c r="E63" s="314"/>
      <c r="F63" s="314"/>
      <c r="G63" s="314"/>
      <c r="H63" s="314"/>
      <c r="I63" s="314"/>
      <c r="J63" s="314"/>
      <c r="K63" s="196"/>
    </row>
    <row r="64" spans="2:11" customFormat="1" ht="12.75" customHeight="1">
      <c r="B64" s="195"/>
      <c r="C64" s="200"/>
      <c r="D64" s="200"/>
      <c r="E64" s="203"/>
      <c r="F64" s="200"/>
      <c r="G64" s="200"/>
      <c r="H64" s="200"/>
      <c r="I64" s="200"/>
      <c r="J64" s="200"/>
      <c r="K64" s="196"/>
    </row>
    <row r="65" spans="2:11" customFormat="1" ht="15" customHeight="1">
      <c r="B65" s="195"/>
      <c r="C65" s="200"/>
      <c r="D65" s="314" t="s">
        <v>460</v>
      </c>
      <c r="E65" s="314"/>
      <c r="F65" s="314"/>
      <c r="G65" s="314"/>
      <c r="H65" s="314"/>
      <c r="I65" s="314"/>
      <c r="J65" s="314"/>
      <c r="K65" s="196"/>
    </row>
    <row r="66" spans="2:11" customFormat="1" ht="15" customHeight="1">
      <c r="B66" s="195"/>
      <c r="C66" s="200"/>
      <c r="D66" s="316" t="s">
        <v>461</v>
      </c>
      <c r="E66" s="316"/>
      <c r="F66" s="316"/>
      <c r="G66" s="316"/>
      <c r="H66" s="316"/>
      <c r="I66" s="316"/>
      <c r="J66" s="316"/>
      <c r="K66" s="196"/>
    </row>
    <row r="67" spans="2:11" customFormat="1" ht="15" customHeight="1">
      <c r="B67" s="195"/>
      <c r="C67" s="200"/>
      <c r="D67" s="314" t="s">
        <v>462</v>
      </c>
      <c r="E67" s="314"/>
      <c r="F67" s="314"/>
      <c r="G67" s="314"/>
      <c r="H67" s="314"/>
      <c r="I67" s="314"/>
      <c r="J67" s="314"/>
      <c r="K67" s="196"/>
    </row>
    <row r="68" spans="2:11" customFormat="1" ht="15" customHeight="1">
      <c r="B68" s="195"/>
      <c r="C68" s="200"/>
      <c r="D68" s="314" t="s">
        <v>463</v>
      </c>
      <c r="E68" s="314"/>
      <c r="F68" s="314"/>
      <c r="G68" s="314"/>
      <c r="H68" s="314"/>
      <c r="I68" s="314"/>
      <c r="J68" s="314"/>
      <c r="K68" s="196"/>
    </row>
    <row r="69" spans="2:11" customFormat="1" ht="15" customHeight="1">
      <c r="B69" s="195"/>
      <c r="C69" s="200"/>
      <c r="D69" s="314" t="s">
        <v>464</v>
      </c>
      <c r="E69" s="314"/>
      <c r="F69" s="314"/>
      <c r="G69" s="314"/>
      <c r="H69" s="314"/>
      <c r="I69" s="314"/>
      <c r="J69" s="314"/>
      <c r="K69" s="196"/>
    </row>
    <row r="70" spans="2:11" customFormat="1" ht="15" customHeight="1">
      <c r="B70" s="195"/>
      <c r="C70" s="200"/>
      <c r="D70" s="314" t="s">
        <v>465</v>
      </c>
      <c r="E70" s="314"/>
      <c r="F70" s="314"/>
      <c r="G70" s="314"/>
      <c r="H70" s="314"/>
      <c r="I70" s="314"/>
      <c r="J70" s="314"/>
      <c r="K70" s="196"/>
    </row>
    <row r="71" spans="2:11" customFormat="1" ht="12.75" customHeight="1">
      <c r="B71" s="204"/>
      <c r="C71" s="205"/>
      <c r="D71" s="205"/>
      <c r="E71" s="205"/>
      <c r="F71" s="205"/>
      <c r="G71" s="205"/>
      <c r="H71" s="205"/>
      <c r="I71" s="205"/>
      <c r="J71" s="205"/>
      <c r="K71" s="206"/>
    </row>
    <row r="72" spans="2:11" customFormat="1" ht="18.75" customHeight="1">
      <c r="B72" s="207"/>
      <c r="C72" s="207"/>
      <c r="D72" s="207"/>
      <c r="E72" s="207"/>
      <c r="F72" s="207"/>
      <c r="G72" s="207"/>
      <c r="H72" s="207"/>
      <c r="I72" s="207"/>
      <c r="J72" s="207"/>
      <c r="K72" s="208"/>
    </row>
    <row r="73" spans="2:11" customFormat="1" ht="18.75" customHeight="1">
      <c r="B73" s="208"/>
      <c r="C73" s="208"/>
      <c r="D73" s="208"/>
      <c r="E73" s="208"/>
      <c r="F73" s="208"/>
      <c r="G73" s="208"/>
      <c r="H73" s="208"/>
      <c r="I73" s="208"/>
      <c r="J73" s="208"/>
      <c r="K73" s="208"/>
    </row>
    <row r="74" spans="2:11" customFormat="1" ht="7.5" customHeight="1">
      <c r="B74" s="209"/>
      <c r="C74" s="210"/>
      <c r="D74" s="210"/>
      <c r="E74" s="210"/>
      <c r="F74" s="210"/>
      <c r="G74" s="210"/>
      <c r="H74" s="210"/>
      <c r="I74" s="210"/>
      <c r="J74" s="210"/>
      <c r="K74" s="211"/>
    </row>
    <row r="75" spans="2:11" customFormat="1" ht="45" customHeight="1">
      <c r="B75" s="212"/>
      <c r="C75" s="309" t="s">
        <v>466</v>
      </c>
      <c r="D75" s="309"/>
      <c r="E75" s="309"/>
      <c r="F75" s="309"/>
      <c r="G75" s="309"/>
      <c r="H75" s="309"/>
      <c r="I75" s="309"/>
      <c r="J75" s="309"/>
      <c r="K75" s="213"/>
    </row>
    <row r="76" spans="2:11" customFormat="1" ht="17.25" customHeight="1">
      <c r="B76" s="212"/>
      <c r="C76" s="214" t="s">
        <v>467</v>
      </c>
      <c r="D76" s="214"/>
      <c r="E76" s="214"/>
      <c r="F76" s="214" t="s">
        <v>468</v>
      </c>
      <c r="G76" s="215"/>
      <c r="H76" s="214" t="s">
        <v>58</v>
      </c>
      <c r="I76" s="214" t="s">
        <v>61</v>
      </c>
      <c r="J76" s="214" t="s">
        <v>469</v>
      </c>
      <c r="K76" s="213"/>
    </row>
    <row r="77" spans="2:11" customFormat="1" ht="17.25" customHeight="1">
      <c r="B77" s="212"/>
      <c r="C77" s="216" t="s">
        <v>470</v>
      </c>
      <c r="D77" s="216"/>
      <c r="E77" s="216"/>
      <c r="F77" s="217" t="s">
        <v>471</v>
      </c>
      <c r="G77" s="218"/>
      <c r="H77" s="216"/>
      <c r="I77" s="216"/>
      <c r="J77" s="216" t="s">
        <v>472</v>
      </c>
      <c r="K77" s="213"/>
    </row>
    <row r="78" spans="2:11" customFormat="1" ht="5.25" customHeight="1">
      <c r="B78" s="212"/>
      <c r="C78" s="219"/>
      <c r="D78" s="219"/>
      <c r="E78" s="219"/>
      <c r="F78" s="219"/>
      <c r="G78" s="220"/>
      <c r="H78" s="219"/>
      <c r="I78" s="219"/>
      <c r="J78" s="219"/>
      <c r="K78" s="213"/>
    </row>
    <row r="79" spans="2:11" customFormat="1" ht="15" customHeight="1">
      <c r="B79" s="212"/>
      <c r="C79" s="201" t="s">
        <v>57</v>
      </c>
      <c r="D79" s="221"/>
      <c r="E79" s="221"/>
      <c r="F79" s="222" t="s">
        <v>473</v>
      </c>
      <c r="G79" s="223"/>
      <c r="H79" s="201" t="s">
        <v>474</v>
      </c>
      <c r="I79" s="201" t="s">
        <v>475</v>
      </c>
      <c r="J79" s="201">
        <v>20</v>
      </c>
      <c r="K79" s="213"/>
    </row>
    <row r="80" spans="2:11" customFormat="1" ht="15" customHeight="1">
      <c r="B80" s="212"/>
      <c r="C80" s="201" t="s">
        <v>476</v>
      </c>
      <c r="D80" s="201"/>
      <c r="E80" s="201"/>
      <c r="F80" s="222" t="s">
        <v>473</v>
      </c>
      <c r="G80" s="223"/>
      <c r="H80" s="201" t="s">
        <v>477</v>
      </c>
      <c r="I80" s="201" t="s">
        <v>475</v>
      </c>
      <c r="J80" s="201">
        <v>120</v>
      </c>
      <c r="K80" s="213"/>
    </row>
    <row r="81" spans="2:11" customFormat="1" ht="15" customHeight="1">
      <c r="B81" s="224"/>
      <c r="C81" s="201" t="s">
        <v>478</v>
      </c>
      <c r="D81" s="201"/>
      <c r="E81" s="201"/>
      <c r="F81" s="222" t="s">
        <v>479</v>
      </c>
      <c r="G81" s="223"/>
      <c r="H81" s="201" t="s">
        <v>480</v>
      </c>
      <c r="I81" s="201" t="s">
        <v>475</v>
      </c>
      <c r="J81" s="201">
        <v>50</v>
      </c>
      <c r="K81" s="213"/>
    </row>
    <row r="82" spans="2:11" customFormat="1" ht="15" customHeight="1">
      <c r="B82" s="224"/>
      <c r="C82" s="201" t="s">
        <v>481</v>
      </c>
      <c r="D82" s="201"/>
      <c r="E82" s="201"/>
      <c r="F82" s="222" t="s">
        <v>473</v>
      </c>
      <c r="G82" s="223"/>
      <c r="H82" s="201" t="s">
        <v>482</v>
      </c>
      <c r="I82" s="201" t="s">
        <v>483</v>
      </c>
      <c r="J82" s="201"/>
      <c r="K82" s="213"/>
    </row>
    <row r="83" spans="2:11" customFormat="1" ht="15" customHeight="1">
      <c r="B83" s="224"/>
      <c r="C83" s="201" t="s">
        <v>484</v>
      </c>
      <c r="D83" s="201"/>
      <c r="E83" s="201"/>
      <c r="F83" s="222" t="s">
        <v>479</v>
      </c>
      <c r="G83" s="201"/>
      <c r="H83" s="201" t="s">
        <v>485</v>
      </c>
      <c r="I83" s="201" t="s">
        <v>475</v>
      </c>
      <c r="J83" s="201">
        <v>15</v>
      </c>
      <c r="K83" s="213"/>
    </row>
    <row r="84" spans="2:11" customFormat="1" ht="15" customHeight="1">
      <c r="B84" s="224"/>
      <c r="C84" s="201" t="s">
        <v>486</v>
      </c>
      <c r="D84" s="201"/>
      <c r="E84" s="201"/>
      <c r="F84" s="222" t="s">
        <v>479</v>
      </c>
      <c r="G84" s="201"/>
      <c r="H84" s="201" t="s">
        <v>487</v>
      </c>
      <c r="I84" s="201" t="s">
        <v>475</v>
      </c>
      <c r="J84" s="201">
        <v>15</v>
      </c>
      <c r="K84" s="213"/>
    </row>
    <row r="85" spans="2:11" customFormat="1" ht="15" customHeight="1">
      <c r="B85" s="224"/>
      <c r="C85" s="201" t="s">
        <v>488</v>
      </c>
      <c r="D85" s="201"/>
      <c r="E85" s="201"/>
      <c r="F85" s="222" t="s">
        <v>479</v>
      </c>
      <c r="G85" s="201"/>
      <c r="H85" s="201" t="s">
        <v>489</v>
      </c>
      <c r="I85" s="201" t="s">
        <v>475</v>
      </c>
      <c r="J85" s="201">
        <v>20</v>
      </c>
      <c r="K85" s="213"/>
    </row>
    <row r="86" spans="2:11" customFormat="1" ht="15" customHeight="1">
      <c r="B86" s="224"/>
      <c r="C86" s="201" t="s">
        <v>490</v>
      </c>
      <c r="D86" s="201"/>
      <c r="E86" s="201"/>
      <c r="F86" s="222" t="s">
        <v>479</v>
      </c>
      <c r="G86" s="201"/>
      <c r="H86" s="201" t="s">
        <v>491</v>
      </c>
      <c r="I86" s="201" t="s">
        <v>475</v>
      </c>
      <c r="J86" s="201">
        <v>20</v>
      </c>
      <c r="K86" s="213"/>
    </row>
    <row r="87" spans="2:11" customFormat="1" ht="15" customHeight="1">
      <c r="B87" s="224"/>
      <c r="C87" s="201" t="s">
        <v>492</v>
      </c>
      <c r="D87" s="201"/>
      <c r="E87" s="201"/>
      <c r="F87" s="222" t="s">
        <v>479</v>
      </c>
      <c r="G87" s="223"/>
      <c r="H87" s="201" t="s">
        <v>493</v>
      </c>
      <c r="I87" s="201" t="s">
        <v>475</v>
      </c>
      <c r="J87" s="201">
        <v>50</v>
      </c>
      <c r="K87" s="213"/>
    </row>
    <row r="88" spans="2:11" customFormat="1" ht="15" customHeight="1">
      <c r="B88" s="224"/>
      <c r="C88" s="201" t="s">
        <v>494</v>
      </c>
      <c r="D88" s="201"/>
      <c r="E88" s="201"/>
      <c r="F88" s="222" t="s">
        <v>479</v>
      </c>
      <c r="G88" s="223"/>
      <c r="H88" s="201" t="s">
        <v>495</v>
      </c>
      <c r="I88" s="201" t="s">
        <v>475</v>
      </c>
      <c r="J88" s="201">
        <v>20</v>
      </c>
      <c r="K88" s="213"/>
    </row>
    <row r="89" spans="2:11" customFormat="1" ht="15" customHeight="1">
      <c r="B89" s="224"/>
      <c r="C89" s="201" t="s">
        <v>496</v>
      </c>
      <c r="D89" s="201"/>
      <c r="E89" s="201"/>
      <c r="F89" s="222" t="s">
        <v>479</v>
      </c>
      <c r="G89" s="223"/>
      <c r="H89" s="201" t="s">
        <v>497</v>
      </c>
      <c r="I89" s="201" t="s">
        <v>475</v>
      </c>
      <c r="J89" s="201">
        <v>20</v>
      </c>
      <c r="K89" s="213"/>
    </row>
    <row r="90" spans="2:11" customFormat="1" ht="15" customHeight="1">
      <c r="B90" s="224"/>
      <c r="C90" s="201" t="s">
        <v>498</v>
      </c>
      <c r="D90" s="201"/>
      <c r="E90" s="201"/>
      <c r="F90" s="222" t="s">
        <v>479</v>
      </c>
      <c r="G90" s="223"/>
      <c r="H90" s="201" t="s">
        <v>499</v>
      </c>
      <c r="I90" s="201" t="s">
        <v>475</v>
      </c>
      <c r="J90" s="201">
        <v>50</v>
      </c>
      <c r="K90" s="213"/>
    </row>
    <row r="91" spans="2:11" customFormat="1" ht="15" customHeight="1">
      <c r="B91" s="224"/>
      <c r="C91" s="201" t="s">
        <v>500</v>
      </c>
      <c r="D91" s="201"/>
      <c r="E91" s="201"/>
      <c r="F91" s="222" t="s">
        <v>479</v>
      </c>
      <c r="G91" s="223"/>
      <c r="H91" s="201" t="s">
        <v>500</v>
      </c>
      <c r="I91" s="201" t="s">
        <v>475</v>
      </c>
      <c r="J91" s="201">
        <v>50</v>
      </c>
      <c r="K91" s="213"/>
    </row>
    <row r="92" spans="2:11" customFormat="1" ht="15" customHeight="1">
      <c r="B92" s="224"/>
      <c r="C92" s="201" t="s">
        <v>501</v>
      </c>
      <c r="D92" s="201"/>
      <c r="E92" s="201"/>
      <c r="F92" s="222" t="s">
        <v>479</v>
      </c>
      <c r="G92" s="223"/>
      <c r="H92" s="201" t="s">
        <v>502</v>
      </c>
      <c r="I92" s="201" t="s">
        <v>475</v>
      </c>
      <c r="J92" s="201">
        <v>255</v>
      </c>
      <c r="K92" s="213"/>
    </row>
    <row r="93" spans="2:11" customFormat="1" ht="15" customHeight="1">
      <c r="B93" s="224"/>
      <c r="C93" s="201" t="s">
        <v>503</v>
      </c>
      <c r="D93" s="201"/>
      <c r="E93" s="201"/>
      <c r="F93" s="222" t="s">
        <v>473</v>
      </c>
      <c r="G93" s="223"/>
      <c r="H93" s="201" t="s">
        <v>504</v>
      </c>
      <c r="I93" s="201" t="s">
        <v>505</v>
      </c>
      <c r="J93" s="201"/>
      <c r="K93" s="213"/>
    </row>
    <row r="94" spans="2:11" customFormat="1" ht="15" customHeight="1">
      <c r="B94" s="224"/>
      <c r="C94" s="201" t="s">
        <v>506</v>
      </c>
      <c r="D94" s="201"/>
      <c r="E94" s="201"/>
      <c r="F94" s="222" t="s">
        <v>473</v>
      </c>
      <c r="G94" s="223"/>
      <c r="H94" s="201" t="s">
        <v>507</v>
      </c>
      <c r="I94" s="201" t="s">
        <v>508</v>
      </c>
      <c r="J94" s="201"/>
      <c r="K94" s="213"/>
    </row>
    <row r="95" spans="2:11" customFormat="1" ht="15" customHeight="1">
      <c r="B95" s="224"/>
      <c r="C95" s="201" t="s">
        <v>509</v>
      </c>
      <c r="D95" s="201"/>
      <c r="E95" s="201"/>
      <c r="F95" s="222" t="s">
        <v>473</v>
      </c>
      <c r="G95" s="223"/>
      <c r="H95" s="201" t="s">
        <v>509</v>
      </c>
      <c r="I95" s="201" t="s">
        <v>508</v>
      </c>
      <c r="J95" s="201"/>
      <c r="K95" s="213"/>
    </row>
    <row r="96" spans="2:11" customFormat="1" ht="15" customHeight="1">
      <c r="B96" s="224"/>
      <c r="C96" s="201" t="s">
        <v>42</v>
      </c>
      <c r="D96" s="201"/>
      <c r="E96" s="201"/>
      <c r="F96" s="222" t="s">
        <v>473</v>
      </c>
      <c r="G96" s="223"/>
      <c r="H96" s="201" t="s">
        <v>510</v>
      </c>
      <c r="I96" s="201" t="s">
        <v>508</v>
      </c>
      <c r="J96" s="201"/>
      <c r="K96" s="213"/>
    </row>
    <row r="97" spans="2:11" customFormat="1" ht="15" customHeight="1">
      <c r="B97" s="224"/>
      <c r="C97" s="201" t="s">
        <v>52</v>
      </c>
      <c r="D97" s="201"/>
      <c r="E97" s="201"/>
      <c r="F97" s="222" t="s">
        <v>473</v>
      </c>
      <c r="G97" s="223"/>
      <c r="H97" s="201" t="s">
        <v>511</v>
      </c>
      <c r="I97" s="201" t="s">
        <v>508</v>
      </c>
      <c r="J97" s="201"/>
      <c r="K97" s="213"/>
    </row>
    <row r="98" spans="2:11" customFormat="1" ht="15" customHeight="1">
      <c r="B98" s="225"/>
      <c r="C98" s="226"/>
      <c r="D98" s="226"/>
      <c r="E98" s="226"/>
      <c r="F98" s="226"/>
      <c r="G98" s="226"/>
      <c r="H98" s="226"/>
      <c r="I98" s="226"/>
      <c r="J98" s="226"/>
      <c r="K98" s="227"/>
    </row>
    <row r="99" spans="2:11" customFormat="1" ht="18.75" customHeight="1">
      <c r="B99" s="228"/>
      <c r="C99" s="229"/>
      <c r="D99" s="229"/>
      <c r="E99" s="229"/>
      <c r="F99" s="229"/>
      <c r="G99" s="229"/>
      <c r="H99" s="229"/>
      <c r="I99" s="229"/>
      <c r="J99" s="229"/>
      <c r="K99" s="228"/>
    </row>
    <row r="100" spans="2:11" customFormat="1" ht="18.75" customHeight="1">
      <c r="B100" s="208"/>
      <c r="C100" s="208"/>
      <c r="D100" s="208"/>
      <c r="E100" s="208"/>
      <c r="F100" s="208"/>
      <c r="G100" s="208"/>
      <c r="H100" s="208"/>
      <c r="I100" s="208"/>
      <c r="J100" s="208"/>
      <c r="K100" s="208"/>
    </row>
    <row r="101" spans="2:11" customFormat="1" ht="7.5" customHeight="1">
      <c r="B101" s="209"/>
      <c r="C101" s="210"/>
      <c r="D101" s="210"/>
      <c r="E101" s="210"/>
      <c r="F101" s="210"/>
      <c r="G101" s="210"/>
      <c r="H101" s="210"/>
      <c r="I101" s="210"/>
      <c r="J101" s="210"/>
      <c r="K101" s="211"/>
    </row>
    <row r="102" spans="2:11" customFormat="1" ht="45" customHeight="1">
      <c r="B102" s="212"/>
      <c r="C102" s="309" t="s">
        <v>512</v>
      </c>
      <c r="D102" s="309"/>
      <c r="E102" s="309"/>
      <c r="F102" s="309"/>
      <c r="G102" s="309"/>
      <c r="H102" s="309"/>
      <c r="I102" s="309"/>
      <c r="J102" s="309"/>
      <c r="K102" s="213"/>
    </row>
    <row r="103" spans="2:11" customFormat="1" ht="17.25" customHeight="1">
      <c r="B103" s="212"/>
      <c r="C103" s="214" t="s">
        <v>467</v>
      </c>
      <c r="D103" s="214"/>
      <c r="E103" s="214"/>
      <c r="F103" s="214" t="s">
        <v>468</v>
      </c>
      <c r="G103" s="215"/>
      <c r="H103" s="214" t="s">
        <v>58</v>
      </c>
      <c r="I103" s="214" t="s">
        <v>61</v>
      </c>
      <c r="J103" s="214" t="s">
        <v>469</v>
      </c>
      <c r="K103" s="213"/>
    </row>
    <row r="104" spans="2:11" customFormat="1" ht="17.25" customHeight="1">
      <c r="B104" s="212"/>
      <c r="C104" s="216" t="s">
        <v>470</v>
      </c>
      <c r="D104" s="216"/>
      <c r="E104" s="216"/>
      <c r="F104" s="217" t="s">
        <v>471</v>
      </c>
      <c r="G104" s="218"/>
      <c r="H104" s="216"/>
      <c r="I104" s="216"/>
      <c r="J104" s="216" t="s">
        <v>472</v>
      </c>
      <c r="K104" s="213"/>
    </row>
    <row r="105" spans="2:11" customFormat="1" ht="5.25" customHeight="1">
      <c r="B105" s="212"/>
      <c r="C105" s="214"/>
      <c r="D105" s="214"/>
      <c r="E105" s="214"/>
      <c r="F105" s="214"/>
      <c r="G105" s="230"/>
      <c r="H105" s="214"/>
      <c r="I105" s="214"/>
      <c r="J105" s="214"/>
      <c r="K105" s="213"/>
    </row>
    <row r="106" spans="2:11" customFormat="1" ht="15" customHeight="1">
      <c r="B106" s="212"/>
      <c r="C106" s="201" t="s">
        <v>57</v>
      </c>
      <c r="D106" s="221"/>
      <c r="E106" s="221"/>
      <c r="F106" s="222" t="s">
        <v>473</v>
      </c>
      <c r="G106" s="201"/>
      <c r="H106" s="201" t="s">
        <v>513</v>
      </c>
      <c r="I106" s="201" t="s">
        <v>475</v>
      </c>
      <c r="J106" s="201">
        <v>20</v>
      </c>
      <c r="K106" s="213"/>
    </row>
    <row r="107" spans="2:11" customFormat="1" ht="15" customHeight="1">
      <c r="B107" s="212"/>
      <c r="C107" s="201" t="s">
        <v>476</v>
      </c>
      <c r="D107" s="201"/>
      <c r="E107" s="201"/>
      <c r="F107" s="222" t="s">
        <v>473</v>
      </c>
      <c r="G107" s="201"/>
      <c r="H107" s="201" t="s">
        <v>513</v>
      </c>
      <c r="I107" s="201" t="s">
        <v>475</v>
      </c>
      <c r="J107" s="201">
        <v>120</v>
      </c>
      <c r="K107" s="213"/>
    </row>
    <row r="108" spans="2:11" customFormat="1" ht="15" customHeight="1">
      <c r="B108" s="224"/>
      <c r="C108" s="201" t="s">
        <v>478</v>
      </c>
      <c r="D108" s="201"/>
      <c r="E108" s="201"/>
      <c r="F108" s="222" t="s">
        <v>479</v>
      </c>
      <c r="G108" s="201"/>
      <c r="H108" s="201" t="s">
        <v>513</v>
      </c>
      <c r="I108" s="201" t="s">
        <v>475</v>
      </c>
      <c r="J108" s="201">
        <v>50</v>
      </c>
      <c r="K108" s="213"/>
    </row>
    <row r="109" spans="2:11" customFormat="1" ht="15" customHeight="1">
      <c r="B109" s="224"/>
      <c r="C109" s="201" t="s">
        <v>481</v>
      </c>
      <c r="D109" s="201"/>
      <c r="E109" s="201"/>
      <c r="F109" s="222" t="s">
        <v>473</v>
      </c>
      <c r="G109" s="201"/>
      <c r="H109" s="201" t="s">
        <v>513</v>
      </c>
      <c r="I109" s="201" t="s">
        <v>483</v>
      </c>
      <c r="J109" s="201"/>
      <c r="K109" s="213"/>
    </row>
    <row r="110" spans="2:11" customFormat="1" ht="15" customHeight="1">
      <c r="B110" s="224"/>
      <c r="C110" s="201" t="s">
        <v>492</v>
      </c>
      <c r="D110" s="201"/>
      <c r="E110" s="201"/>
      <c r="F110" s="222" t="s">
        <v>479</v>
      </c>
      <c r="G110" s="201"/>
      <c r="H110" s="201" t="s">
        <v>513</v>
      </c>
      <c r="I110" s="201" t="s">
        <v>475</v>
      </c>
      <c r="J110" s="201">
        <v>50</v>
      </c>
      <c r="K110" s="213"/>
    </row>
    <row r="111" spans="2:11" customFormat="1" ht="15" customHeight="1">
      <c r="B111" s="224"/>
      <c r="C111" s="201" t="s">
        <v>500</v>
      </c>
      <c r="D111" s="201"/>
      <c r="E111" s="201"/>
      <c r="F111" s="222" t="s">
        <v>479</v>
      </c>
      <c r="G111" s="201"/>
      <c r="H111" s="201" t="s">
        <v>513</v>
      </c>
      <c r="I111" s="201" t="s">
        <v>475</v>
      </c>
      <c r="J111" s="201">
        <v>50</v>
      </c>
      <c r="K111" s="213"/>
    </row>
    <row r="112" spans="2:11" customFormat="1" ht="15" customHeight="1">
      <c r="B112" s="224"/>
      <c r="C112" s="201" t="s">
        <v>498</v>
      </c>
      <c r="D112" s="201"/>
      <c r="E112" s="201"/>
      <c r="F112" s="222" t="s">
        <v>479</v>
      </c>
      <c r="G112" s="201"/>
      <c r="H112" s="201" t="s">
        <v>513</v>
      </c>
      <c r="I112" s="201" t="s">
        <v>475</v>
      </c>
      <c r="J112" s="201">
        <v>50</v>
      </c>
      <c r="K112" s="213"/>
    </row>
    <row r="113" spans="2:11" customFormat="1" ht="15" customHeight="1">
      <c r="B113" s="224"/>
      <c r="C113" s="201" t="s">
        <v>57</v>
      </c>
      <c r="D113" s="201"/>
      <c r="E113" s="201"/>
      <c r="F113" s="222" t="s">
        <v>473</v>
      </c>
      <c r="G113" s="201"/>
      <c r="H113" s="201" t="s">
        <v>514</v>
      </c>
      <c r="I113" s="201" t="s">
        <v>475</v>
      </c>
      <c r="J113" s="201">
        <v>20</v>
      </c>
      <c r="K113" s="213"/>
    </row>
    <row r="114" spans="2:11" customFormat="1" ht="15" customHeight="1">
      <c r="B114" s="224"/>
      <c r="C114" s="201" t="s">
        <v>515</v>
      </c>
      <c r="D114" s="201"/>
      <c r="E114" s="201"/>
      <c r="F114" s="222" t="s">
        <v>473</v>
      </c>
      <c r="G114" s="201"/>
      <c r="H114" s="201" t="s">
        <v>516</v>
      </c>
      <c r="I114" s="201" t="s">
        <v>475</v>
      </c>
      <c r="J114" s="201">
        <v>120</v>
      </c>
      <c r="K114" s="213"/>
    </row>
    <row r="115" spans="2:11" customFormat="1" ht="15" customHeight="1">
      <c r="B115" s="224"/>
      <c r="C115" s="201" t="s">
        <v>42</v>
      </c>
      <c r="D115" s="201"/>
      <c r="E115" s="201"/>
      <c r="F115" s="222" t="s">
        <v>473</v>
      </c>
      <c r="G115" s="201"/>
      <c r="H115" s="201" t="s">
        <v>517</v>
      </c>
      <c r="I115" s="201" t="s">
        <v>508</v>
      </c>
      <c r="J115" s="201"/>
      <c r="K115" s="213"/>
    </row>
    <row r="116" spans="2:11" customFormat="1" ht="15" customHeight="1">
      <c r="B116" s="224"/>
      <c r="C116" s="201" t="s">
        <v>52</v>
      </c>
      <c r="D116" s="201"/>
      <c r="E116" s="201"/>
      <c r="F116" s="222" t="s">
        <v>473</v>
      </c>
      <c r="G116" s="201"/>
      <c r="H116" s="201" t="s">
        <v>518</v>
      </c>
      <c r="I116" s="201" t="s">
        <v>508</v>
      </c>
      <c r="J116" s="201"/>
      <c r="K116" s="213"/>
    </row>
    <row r="117" spans="2:11" customFormat="1" ht="15" customHeight="1">
      <c r="B117" s="224"/>
      <c r="C117" s="201" t="s">
        <v>61</v>
      </c>
      <c r="D117" s="201"/>
      <c r="E117" s="201"/>
      <c r="F117" s="222" t="s">
        <v>473</v>
      </c>
      <c r="G117" s="201"/>
      <c r="H117" s="201" t="s">
        <v>519</v>
      </c>
      <c r="I117" s="201" t="s">
        <v>520</v>
      </c>
      <c r="J117" s="201"/>
      <c r="K117" s="213"/>
    </row>
    <row r="118" spans="2:11" customFormat="1" ht="15" customHeight="1">
      <c r="B118" s="225"/>
      <c r="C118" s="231"/>
      <c r="D118" s="231"/>
      <c r="E118" s="231"/>
      <c r="F118" s="231"/>
      <c r="G118" s="231"/>
      <c r="H118" s="231"/>
      <c r="I118" s="231"/>
      <c r="J118" s="231"/>
      <c r="K118" s="227"/>
    </row>
    <row r="119" spans="2:11" customFormat="1" ht="18.75" customHeight="1">
      <c r="B119" s="232"/>
      <c r="C119" s="233"/>
      <c r="D119" s="233"/>
      <c r="E119" s="233"/>
      <c r="F119" s="234"/>
      <c r="G119" s="233"/>
      <c r="H119" s="233"/>
      <c r="I119" s="233"/>
      <c r="J119" s="233"/>
      <c r="K119" s="232"/>
    </row>
    <row r="120" spans="2:11" customFormat="1" ht="18.75" customHeight="1">
      <c r="B120" s="208"/>
      <c r="C120" s="208"/>
      <c r="D120" s="208"/>
      <c r="E120" s="208"/>
      <c r="F120" s="208"/>
      <c r="G120" s="208"/>
      <c r="H120" s="208"/>
      <c r="I120" s="208"/>
      <c r="J120" s="208"/>
      <c r="K120" s="208"/>
    </row>
    <row r="121" spans="2:11" customFormat="1" ht="7.5" customHeight="1">
      <c r="B121" s="235"/>
      <c r="C121" s="236"/>
      <c r="D121" s="236"/>
      <c r="E121" s="236"/>
      <c r="F121" s="236"/>
      <c r="G121" s="236"/>
      <c r="H121" s="236"/>
      <c r="I121" s="236"/>
      <c r="J121" s="236"/>
      <c r="K121" s="237"/>
    </row>
    <row r="122" spans="2:11" customFormat="1" ht="45" customHeight="1">
      <c r="B122" s="238"/>
      <c r="C122" s="310" t="s">
        <v>521</v>
      </c>
      <c r="D122" s="310"/>
      <c r="E122" s="310"/>
      <c r="F122" s="310"/>
      <c r="G122" s="310"/>
      <c r="H122" s="310"/>
      <c r="I122" s="310"/>
      <c r="J122" s="310"/>
      <c r="K122" s="239"/>
    </row>
    <row r="123" spans="2:11" customFormat="1" ht="17.25" customHeight="1">
      <c r="B123" s="240"/>
      <c r="C123" s="214" t="s">
        <v>467</v>
      </c>
      <c r="D123" s="214"/>
      <c r="E123" s="214"/>
      <c r="F123" s="214" t="s">
        <v>468</v>
      </c>
      <c r="G123" s="215"/>
      <c r="H123" s="214" t="s">
        <v>58</v>
      </c>
      <c r="I123" s="214" t="s">
        <v>61</v>
      </c>
      <c r="J123" s="214" t="s">
        <v>469</v>
      </c>
      <c r="K123" s="241"/>
    </row>
    <row r="124" spans="2:11" customFormat="1" ht="17.25" customHeight="1">
      <c r="B124" s="240"/>
      <c r="C124" s="216" t="s">
        <v>470</v>
      </c>
      <c r="D124" s="216"/>
      <c r="E124" s="216"/>
      <c r="F124" s="217" t="s">
        <v>471</v>
      </c>
      <c r="G124" s="218"/>
      <c r="H124" s="216"/>
      <c r="I124" s="216"/>
      <c r="J124" s="216" t="s">
        <v>472</v>
      </c>
      <c r="K124" s="241"/>
    </row>
    <row r="125" spans="2:11" customFormat="1" ht="5.25" customHeight="1">
      <c r="B125" s="242"/>
      <c r="C125" s="219"/>
      <c r="D125" s="219"/>
      <c r="E125" s="219"/>
      <c r="F125" s="219"/>
      <c r="G125" s="243"/>
      <c r="H125" s="219"/>
      <c r="I125" s="219"/>
      <c r="J125" s="219"/>
      <c r="K125" s="244"/>
    </row>
    <row r="126" spans="2:11" customFormat="1" ht="15" customHeight="1">
      <c r="B126" s="242"/>
      <c r="C126" s="201" t="s">
        <v>476</v>
      </c>
      <c r="D126" s="221"/>
      <c r="E126" s="221"/>
      <c r="F126" s="222" t="s">
        <v>473</v>
      </c>
      <c r="G126" s="201"/>
      <c r="H126" s="201" t="s">
        <v>513</v>
      </c>
      <c r="I126" s="201" t="s">
        <v>475</v>
      </c>
      <c r="J126" s="201">
        <v>120</v>
      </c>
      <c r="K126" s="245"/>
    </row>
    <row r="127" spans="2:11" customFormat="1" ht="15" customHeight="1">
      <c r="B127" s="242"/>
      <c r="C127" s="201" t="s">
        <v>522</v>
      </c>
      <c r="D127" s="201"/>
      <c r="E127" s="201"/>
      <c r="F127" s="222" t="s">
        <v>473</v>
      </c>
      <c r="G127" s="201"/>
      <c r="H127" s="201" t="s">
        <v>523</v>
      </c>
      <c r="I127" s="201" t="s">
        <v>475</v>
      </c>
      <c r="J127" s="201" t="s">
        <v>524</v>
      </c>
      <c r="K127" s="245"/>
    </row>
    <row r="128" spans="2:11" customFormat="1" ht="15" customHeight="1">
      <c r="B128" s="242"/>
      <c r="C128" s="201" t="s">
        <v>421</v>
      </c>
      <c r="D128" s="201"/>
      <c r="E128" s="201"/>
      <c r="F128" s="222" t="s">
        <v>473</v>
      </c>
      <c r="G128" s="201"/>
      <c r="H128" s="201" t="s">
        <v>525</v>
      </c>
      <c r="I128" s="201" t="s">
        <v>475</v>
      </c>
      <c r="J128" s="201" t="s">
        <v>524</v>
      </c>
      <c r="K128" s="245"/>
    </row>
    <row r="129" spans="2:11" customFormat="1" ht="15" customHeight="1">
      <c r="B129" s="242"/>
      <c r="C129" s="201" t="s">
        <v>484</v>
      </c>
      <c r="D129" s="201"/>
      <c r="E129" s="201"/>
      <c r="F129" s="222" t="s">
        <v>479</v>
      </c>
      <c r="G129" s="201"/>
      <c r="H129" s="201" t="s">
        <v>485</v>
      </c>
      <c r="I129" s="201" t="s">
        <v>475</v>
      </c>
      <c r="J129" s="201">
        <v>15</v>
      </c>
      <c r="K129" s="245"/>
    </row>
    <row r="130" spans="2:11" customFormat="1" ht="15" customHeight="1">
      <c r="B130" s="242"/>
      <c r="C130" s="201" t="s">
        <v>486</v>
      </c>
      <c r="D130" s="201"/>
      <c r="E130" s="201"/>
      <c r="F130" s="222" t="s">
        <v>479</v>
      </c>
      <c r="G130" s="201"/>
      <c r="H130" s="201" t="s">
        <v>487</v>
      </c>
      <c r="I130" s="201" t="s">
        <v>475</v>
      </c>
      <c r="J130" s="201">
        <v>15</v>
      </c>
      <c r="K130" s="245"/>
    </row>
    <row r="131" spans="2:11" customFormat="1" ht="15" customHeight="1">
      <c r="B131" s="242"/>
      <c r="C131" s="201" t="s">
        <v>488</v>
      </c>
      <c r="D131" s="201"/>
      <c r="E131" s="201"/>
      <c r="F131" s="222" t="s">
        <v>479</v>
      </c>
      <c r="G131" s="201"/>
      <c r="H131" s="201" t="s">
        <v>489</v>
      </c>
      <c r="I131" s="201" t="s">
        <v>475</v>
      </c>
      <c r="J131" s="201">
        <v>20</v>
      </c>
      <c r="K131" s="245"/>
    </row>
    <row r="132" spans="2:11" customFormat="1" ht="15" customHeight="1">
      <c r="B132" s="242"/>
      <c r="C132" s="201" t="s">
        <v>490</v>
      </c>
      <c r="D132" s="201"/>
      <c r="E132" s="201"/>
      <c r="F132" s="222" t="s">
        <v>479</v>
      </c>
      <c r="G132" s="201"/>
      <c r="H132" s="201" t="s">
        <v>491</v>
      </c>
      <c r="I132" s="201" t="s">
        <v>475</v>
      </c>
      <c r="J132" s="201">
        <v>20</v>
      </c>
      <c r="K132" s="245"/>
    </row>
    <row r="133" spans="2:11" customFormat="1" ht="15" customHeight="1">
      <c r="B133" s="242"/>
      <c r="C133" s="201" t="s">
        <v>478</v>
      </c>
      <c r="D133" s="201"/>
      <c r="E133" s="201"/>
      <c r="F133" s="222" t="s">
        <v>479</v>
      </c>
      <c r="G133" s="201"/>
      <c r="H133" s="201" t="s">
        <v>513</v>
      </c>
      <c r="I133" s="201" t="s">
        <v>475</v>
      </c>
      <c r="J133" s="201">
        <v>50</v>
      </c>
      <c r="K133" s="245"/>
    </row>
    <row r="134" spans="2:11" customFormat="1" ht="15" customHeight="1">
      <c r="B134" s="242"/>
      <c r="C134" s="201" t="s">
        <v>492</v>
      </c>
      <c r="D134" s="201"/>
      <c r="E134" s="201"/>
      <c r="F134" s="222" t="s">
        <v>479</v>
      </c>
      <c r="G134" s="201"/>
      <c r="H134" s="201" t="s">
        <v>513</v>
      </c>
      <c r="I134" s="201" t="s">
        <v>475</v>
      </c>
      <c r="J134" s="201">
        <v>50</v>
      </c>
      <c r="K134" s="245"/>
    </row>
    <row r="135" spans="2:11" customFormat="1" ht="15" customHeight="1">
      <c r="B135" s="242"/>
      <c r="C135" s="201" t="s">
        <v>498</v>
      </c>
      <c r="D135" s="201"/>
      <c r="E135" s="201"/>
      <c r="F135" s="222" t="s">
        <v>479</v>
      </c>
      <c r="G135" s="201"/>
      <c r="H135" s="201" t="s">
        <v>513</v>
      </c>
      <c r="I135" s="201" t="s">
        <v>475</v>
      </c>
      <c r="J135" s="201">
        <v>50</v>
      </c>
      <c r="K135" s="245"/>
    </row>
    <row r="136" spans="2:11" customFormat="1" ht="15" customHeight="1">
      <c r="B136" s="242"/>
      <c r="C136" s="201" t="s">
        <v>500</v>
      </c>
      <c r="D136" s="201"/>
      <c r="E136" s="201"/>
      <c r="F136" s="222" t="s">
        <v>479</v>
      </c>
      <c r="G136" s="201"/>
      <c r="H136" s="201" t="s">
        <v>513</v>
      </c>
      <c r="I136" s="201" t="s">
        <v>475</v>
      </c>
      <c r="J136" s="201">
        <v>50</v>
      </c>
      <c r="K136" s="245"/>
    </row>
    <row r="137" spans="2:11" customFormat="1" ht="15" customHeight="1">
      <c r="B137" s="242"/>
      <c r="C137" s="201" t="s">
        <v>501</v>
      </c>
      <c r="D137" s="201"/>
      <c r="E137" s="201"/>
      <c r="F137" s="222" t="s">
        <v>479</v>
      </c>
      <c r="G137" s="201"/>
      <c r="H137" s="201" t="s">
        <v>526</v>
      </c>
      <c r="I137" s="201" t="s">
        <v>475</v>
      </c>
      <c r="J137" s="201">
        <v>255</v>
      </c>
      <c r="K137" s="245"/>
    </row>
    <row r="138" spans="2:11" customFormat="1" ht="15" customHeight="1">
      <c r="B138" s="242"/>
      <c r="C138" s="201" t="s">
        <v>503</v>
      </c>
      <c r="D138" s="201"/>
      <c r="E138" s="201"/>
      <c r="F138" s="222" t="s">
        <v>473</v>
      </c>
      <c r="G138" s="201"/>
      <c r="H138" s="201" t="s">
        <v>527</v>
      </c>
      <c r="I138" s="201" t="s">
        <v>505</v>
      </c>
      <c r="J138" s="201"/>
      <c r="K138" s="245"/>
    </row>
    <row r="139" spans="2:11" customFormat="1" ht="15" customHeight="1">
      <c r="B139" s="242"/>
      <c r="C139" s="201" t="s">
        <v>506</v>
      </c>
      <c r="D139" s="201"/>
      <c r="E139" s="201"/>
      <c r="F139" s="222" t="s">
        <v>473</v>
      </c>
      <c r="G139" s="201"/>
      <c r="H139" s="201" t="s">
        <v>528</v>
      </c>
      <c r="I139" s="201" t="s">
        <v>508</v>
      </c>
      <c r="J139" s="201"/>
      <c r="K139" s="245"/>
    </row>
    <row r="140" spans="2:11" customFormat="1" ht="15" customHeight="1">
      <c r="B140" s="242"/>
      <c r="C140" s="201" t="s">
        <v>509</v>
      </c>
      <c r="D140" s="201"/>
      <c r="E140" s="201"/>
      <c r="F140" s="222" t="s">
        <v>473</v>
      </c>
      <c r="G140" s="201"/>
      <c r="H140" s="201" t="s">
        <v>509</v>
      </c>
      <c r="I140" s="201" t="s">
        <v>508</v>
      </c>
      <c r="J140" s="201"/>
      <c r="K140" s="245"/>
    </row>
    <row r="141" spans="2:11" customFormat="1" ht="15" customHeight="1">
      <c r="B141" s="242"/>
      <c r="C141" s="201" t="s">
        <v>42</v>
      </c>
      <c r="D141" s="201"/>
      <c r="E141" s="201"/>
      <c r="F141" s="222" t="s">
        <v>473</v>
      </c>
      <c r="G141" s="201"/>
      <c r="H141" s="201" t="s">
        <v>529</v>
      </c>
      <c r="I141" s="201" t="s">
        <v>508</v>
      </c>
      <c r="J141" s="201"/>
      <c r="K141" s="245"/>
    </row>
    <row r="142" spans="2:11" customFormat="1" ht="15" customHeight="1">
      <c r="B142" s="242"/>
      <c r="C142" s="201" t="s">
        <v>530</v>
      </c>
      <c r="D142" s="201"/>
      <c r="E142" s="201"/>
      <c r="F142" s="222" t="s">
        <v>473</v>
      </c>
      <c r="G142" s="201"/>
      <c r="H142" s="201" t="s">
        <v>531</v>
      </c>
      <c r="I142" s="201" t="s">
        <v>508</v>
      </c>
      <c r="J142" s="201"/>
      <c r="K142" s="245"/>
    </row>
    <row r="143" spans="2:11" customFormat="1" ht="15" customHeight="1">
      <c r="B143" s="246"/>
      <c r="C143" s="247"/>
      <c r="D143" s="247"/>
      <c r="E143" s="247"/>
      <c r="F143" s="247"/>
      <c r="G143" s="247"/>
      <c r="H143" s="247"/>
      <c r="I143" s="247"/>
      <c r="J143" s="247"/>
      <c r="K143" s="248"/>
    </row>
    <row r="144" spans="2:11" customFormat="1" ht="18.75" customHeight="1">
      <c r="B144" s="233"/>
      <c r="C144" s="233"/>
      <c r="D144" s="233"/>
      <c r="E144" s="233"/>
      <c r="F144" s="234"/>
      <c r="G144" s="233"/>
      <c r="H144" s="233"/>
      <c r="I144" s="233"/>
      <c r="J144" s="233"/>
      <c r="K144" s="233"/>
    </row>
    <row r="145" spans="2:11" customFormat="1" ht="18.75" customHeight="1">
      <c r="B145" s="208"/>
      <c r="C145" s="208"/>
      <c r="D145" s="208"/>
      <c r="E145" s="208"/>
      <c r="F145" s="208"/>
      <c r="G145" s="208"/>
      <c r="H145" s="208"/>
      <c r="I145" s="208"/>
      <c r="J145" s="208"/>
      <c r="K145" s="208"/>
    </row>
    <row r="146" spans="2:11" customFormat="1" ht="7.5" customHeight="1">
      <c r="B146" s="209"/>
      <c r="C146" s="210"/>
      <c r="D146" s="210"/>
      <c r="E146" s="210"/>
      <c r="F146" s="210"/>
      <c r="G146" s="210"/>
      <c r="H146" s="210"/>
      <c r="I146" s="210"/>
      <c r="J146" s="210"/>
      <c r="K146" s="211"/>
    </row>
    <row r="147" spans="2:11" customFormat="1" ht="45" customHeight="1">
      <c r="B147" s="212"/>
      <c r="C147" s="309" t="s">
        <v>532</v>
      </c>
      <c r="D147" s="309"/>
      <c r="E147" s="309"/>
      <c r="F147" s="309"/>
      <c r="G147" s="309"/>
      <c r="H147" s="309"/>
      <c r="I147" s="309"/>
      <c r="J147" s="309"/>
      <c r="K147" s="213"/>
    </row>
    <row r="148" spans="2:11" customFormat="1" ht="17.25" customHeight="1">
      <c r="B148" s="212"/>
      <c r="C148" s="214" t="s">
        <v>467</v>
      </c>
      <c r="D148" s="214"/>
      <c r="E148" s="214"/>
      <c r="F148" s="214" t="s">
        <v>468</v>
      </c>
      <c r="G148" s="215"/>
      <c r="H148" s="214" t="s">
        <v>58</v>
      </c>
      <c r="I148" s="214" t="s">
        <v>61</v>
      </c>
      <c r="J148" s="214" t="s">
        <v>469</v>
      </c>
      <c r="K148" s="213"/>
    </row>
    <row r="149" spans="2:11" customFormat="1" ht="17.25" customHeight="1">
      <c r="B149" s="212"/>
      <c r="C149" s="216" t="s">
        <v>470</v>
      </c>
      <c r="D149" s="216"/>
      <c r="E149" s="216"/>
      <c r="F149" s="217" t="s">
        <v>471</v>
      </c>
      <c r="G149" s="218"/>
      <c r="H149" s="216"/>
      <c r="I149" s="216"/>
      <c r="J149" s="216" t="s">
        <v>472</v>
      </c>
      <c r="K149" s="213"/>
    </row>
    <row r="150" spans="2:11" customFormat="1" ht="5.25" customHeight="1">
      <c r="B150" s="224"/>
      <c r="C150" s="219"/>
      <c r="D150" s="219"/>
      <c r="E150" s="219"/>
      <c r="F150" s="219"/>
      <c r="G150" s="220"/>
      <c r="H150" s="219"/>
      <c r="I150" s="219"/>
      <c r="J150" s="219"/>
      <c r="K150" s="245"/>
    </row>
    <row r="151" spans="2:11" customFormat="1" ht="15" customHeight="1">
      <c r="B151" s="224"/>
      <c r="C151" s="249" t="s">
        <v>476</v>
      </c>
      <c r="D151" s="201"/>
      <c r="E151" s="201"/>
      <c r="F151" s="250" t="s">
        <v>473</v>
      </c>
      <c r="G151" s="201"/>
      <c r="H151" s="249" t="s">
        <v>513</v>
      </c>
      <c r="I151" s="249" t="s">
        <v>475</v>
      </c>
      <c r="J151" s="249">
        <v>120</v>
      </c>
      <c r="K151" s="245"/>
    </row>
    <row r="152" spans="2:11" customFormat="1" ht="15" customHeight="1">
      <c r="B152" s="224"/>
      <c r="C152" s="249" t="s">
        <v>522</v>
      </c>
      <c r="D152" s="201"/>
      <c r="E152" s="201"/>
      <c r="F152" s="250" t="s">
        <v>473</v>
      </c>
      <c r="G152" s="201"/>
      <c r="H152" s="249" t="s">
        <v>533</v>
      </c>
      <c r="I152" s="249" t="s">
        <v>475</v>
      </c>
      <c r="J152" s="249" t="s">
        <v>524</v>
      </c>
      <c r="K152" s="245"/>
    </row>
    <row r="153" spans="2:11" customFormat="1" ht="15" customHeight="1">
      <c r="B153" s="224"/>
      <c r="C153" s="249" t="s">
        <v>421</v>
      </c>
      <c r="D153" s="201"/>
      <c r="E153" s="201"/>
      <c r="F153" s="250" t="s">
        <v>473</v>
      </c>
      <c r="G153" s="201"/>
      <c r="H153" s="249" t="s">
        <v>534</v>
      </c>
      <c r="I153" s="249" t="s">
        <v>475</v>
      </c>
      <c r="J153" s="249" t="s">
        <v>524</v>
      </c>
      <c r="K153" s="245"/>
    </row>
    <row r="154" spans="2:11" customFormat="1" ht="15" customHeight="1">
      <c r="B154" s="224"/>
      <c r="C154" s="249" t="s">
        <v>478</v>
      </c>
      <c r="D154" s="201"/>
      <c r="E154" s="201"/>
      <c r="F154" s="250" t="s">
        <v>479</v>
      </c>
      <c r="G154" s="201"/>
      <c r="H154" s="249" t="s">
        <v>513</v>
      </c>
      <c r="I154" s="249" t="s">
        <v>475</v>
      </c>
      <c r="J154" s="249">
        <v>50</v>
      </c>
      <c r="K154" s="245"/>
    </row>
    <row r="155" spans="2:11" customFormat="1" ht="15" customHeight="1">
      <c r="B155" s="224"/>
      <c r="C155" s="249" t="s">
        <v>481</v>
      </c>
      <c r="D155" s="201"/>
      <c r="E155" s="201"/>
      <c r="F155" s="250" t="s">
        <v>473</v>
      </c>
      <c r="G155" s="201"/>
      <c r="H155" s="249" t="s">
        <v>513</v>
      </c>
      <c r="I155" s="249" t="s">
        <v>483</v>
      </c>
      <c r="J155" s="249"/>
      <c r="K155" s="245"/>
    </row>
    <row r="156" spans="2:11" customFormat="1" ht="15" customHeight="1">
      <c r="B156" s="224"/>
      <c r="C156" s="249" t="s">
        <v>492</v>
      </c>
      <c r="D156" s="201"/>
      <c r="E156" s="201"/>
      <c r="F156" s="250" t="s">
        <v>479</v>
      </c>
      <c r="G156" s="201"/>
      <c r="H156" s="249" t="s">
        <v>513</v>
      </c>
      <c r="I156" s="249" t="s">
        <v>475</v>
      </c>
      <c r="J156" s="249">
        <v>50</v>
      </c>
      <c r="K156" s="245"/>
    </row>
    <row r="157" spans="2:11" customFormat="1" ht="15" customHeight="1">
      <c r="B157" s="224"/>
      <c r="C157" s="249" t="s">
        <v>500</v>
      </c>
      <c r="D157" s="201"/>
      <c r="E157" s="201"/>
      <c r="F157" s="250" t="s">
        <v>479</v>
      </c>
      <c r="G157" s="201"/>
      <c r="H157" s="249" t="s">
        <v>513</v>
      </c>
      <c r="I157" s="249" t="s">
        <v>475</v>
      </c>
      <c r="J157" s="249">
        <v>50</v>
      </c>
      <c r="K157" s="245"/>
    </row>
    <row r="158" spans="2:11" customFormat="1" ht="15" customHeight="1">
      <c r="B158" s="224"/>
      <c r="C158" s="249" t="s">
        <v>498</v>
      </c>
      <c r="D158" s="201"/>
      <c r="E158" s="201"/>
      <c r="F158" s="250" t="s">
        <v>479</v>
      </c>
      <c r="G158" s="201"/>
      <c r="H158" s="249" t="s">
        <v>513</v>
      </c>
      <c r="I158" s="249" t="s">
        <v>475</v>
      </c>
      <c r="J158" s="249">
        <v>50</v>
      </c>
      <c r="K158" s="245"/>
    </row>
    <row r="159" spans="2:11" customFormat="1" ht="15" customHeight="1">
      <c r="B159" s="224"/>
      <c r="C159" s="249" t="s">
        <v>108</v>
      </c>
      <c r="D159" s="201"/>
      <c r="E159" s="201"/>
      <c r="F159" s="250" t="s">
        <v>473</v>
      </c>
      <c r="G159" s="201"/>
      <c r="H159" s="249" t="s">
        <v>535</v>
      </c>
      <c r="I159" s="249" t="s">
        <v>475</v>
      </c>
      <c r="J159" s="249" t="s">
        <v>536</v>
      </c>
      <c r="K159" s="245"/>
    </row>
    <row r="160" spans="2:11" customFormat="1" ht="15" customHeight="1">
      <c r="B160" s="224"/>
      <c r="C160" s="249" t="s">
        <v>537</v>
      </c>
      <c r="D160" s="201"/>
      <c r="E160" s="201"/>
      <c r="F160" s="250" t="s">
        <v>473</v>
      </c>
      <c r="G160" s="201"/>
      <c r="H160" s="249" t="s">
        <v>538</v>
      </c>
      <c r="I160" s="249" t="s">
        <v>508</v>
      </c>
      <c r="J160" s="249"/>
      <c r="K160" s="245"/>
    </row>
    <row r="161" spans="2:11" customFormat="1" ht="15" customHeight="1">
      <c r="B161" s="251"/>
      <c r="C161" s="231"/>
      <c r="D161" s="231"/>
      <c r="E161" s="231"/>
      <c r="F161" s="231"/>
      <c r="G161" s="231"/>
      <c r="H161" s="231"/>
      <c r="I161" s="231"/>
      <c r="J161" s="231"/>
      <c r="K161" s="252"/>
    </row>
    <row r="162" spans="2:11" customFormat="1" ht="18.75" customHeight="1">
      <c r="B162" s="233"/>
      <c r="C162" s="243"/>
      <c r="D162" s="243"/>
      <c r="E162" s="243"/>
      <c r="F162" s="253"/>
      <c r="G162" s="243"/>
      <c r="H162" s="243"/>
      <c r="I162" s="243"/>
      <c r="J162" s="243"/>
      <c r="K162" s="233"/>
    </row>
    <row r="163" spans="2:11" customFormat="1" ht="18.75" customHeight="1">
      <c r="B163" s="208"/>
      <c r="C163" s="208"/>
      <c r="D163" s="208"/>
      <c r="E163" s="208"/>
      <c r="F163" s="208"/>
      <c r="G163" s="208"/>
      <c r="H163" s="208"/>
      <c r="I163" s="208"/>
      <c r="J163" s="208"/>
      <c r="K163" s="208"/>
    </row>
    <row r="164" spans="2:11" customFormat="1" ht="7.5" customHeight="1">
      <c r="B164" s="190"/>
      <c r="C164" s="191"/>
      <c r="D164" s="191"/>
      <c r="E164" s="191"/>
      <c r="F164" s="191"/>
      <c r="G164" s="191"/>
      <c r="H164" s="191"/>
      <c r="I164" s="191"/>
      <c r="J164" s="191"/>
      <c r="K164" s="192"/>
    </row>
    <row r="165" spans="2:11" customFormat="1" ht="45" customHeight="1">
      <c r="B165" s="193"/>
      <c r="C165" s="310" t="s">
        <v>539</v>
      </c>
      <c r="D165" s="310"/>
      <c r="E165" s="310"/>
      <c r="F165" s="310"/>
      <c r="G165" s="310"/>
      <c r="H165" s="310"/>
      <c r="I165" s="310"/>
      <c r="J165" s="310"/>
      <c r="K165" s="194"/>
    </row>
    <row r="166" spans="2:11" customFormat="1" ht="17.25" customHeight="1">
      <c r="B166" s="193"/>
      <c r="C166" s="214" t="s">
        <v>467</v>
      </c>
      <c r="D166" s="214"/>
      <c r="E166" s="214"/>
      <c r="F166" s="214" t="s">
        <v>468</v>
      </c>
      <c r="G166" s="254"/>
      <c r="H166" s="255" t="s">
        <v>58</v>
      </c>
      <c r="I166" s="255" t="s">
        <v>61</v>
      </c>
      <c r="J166" s="214" t="s">
        <v>469</v>
      </c>
      <c r="K166" s="194"/>
    </row>
    <row r="167" spans="2:11" customFormat="1" ht="17.25" customHeight="1">
      <c r="B167" s="195"/>
      <c r="C167" s="216" t="s">
        <v>470</v>
      </c>
      <c r="D167" s="216"/>
      <c r="E167" s="216"/>
      <c r="F167" s="217" t="s">
        <v>471</v>
      </c>
      <c r="G167" s="256"/>
      <c r="H167" s="257"/>
      <c r="I167" s="257"/>
      <c r="J167" s="216" t="s">
        <v>472</v>
      </c>
      <c r="K167" s="196"/>
    </row>
    <row r="168" spans="2:11" customFormat="1" ht="5.25" customHeight="1">
      <c r="B168" s="224"/>
      <c r="C168" s="219"/>
      <c r="D168" s="219"/>
      <c r="E168" s="219"/>
      <c r="F168" s="219"/>
      <c r="G168" s="220"/>
      <c r="H168" s="219"/>
      <c r="I168" s="219"/>
      <c r="J168" s="219"/>
      <c r="K168" s="245"/>
    </row>
    <row r="169" spans="2:11" customFormat="1" ht="15" customHeight="1">
      <c r="B169" s="224"/>
      <c r="C169" s="201" t="s">
        <v>476</v>
      </c>
      <c r="D169" s="201"/>
      <c r="E169" s="201"/>
      <c r="F169" s="222" t="s">
        <v>473</v>
      </c>
      <c r="G169" s="201"/>
      <c r="H169" s="201" t="s">
        <v>513</v>
      </c>
      <c r="I169" s="201" t="s">
        <v>475</v>
      </c>
      <c r="J169" s="201">
        <v>120</v>
      </c>
      <c r="K169" s="245"/>
    </row>
    <row r="170" spans="2:11" customFormat="1" ht="15" customHeight="1">
      <c r="B170" s="224"/>
      <c r="C170" s="201" t="s">
        <v>522</v>
      </c>
      <c r="D170" s="201"/>
      <c r="E170" s="201"/>
      <c r="F170" s="222" t="s">
        <v>473</v>
      </c>
      <c r="G170" s="201"/>
      <c r="H170" s="201" t="s">
        <v>523</v>
      </c>
      <c r="I170" s="201" t="s">
        <v>475</v>
      </c>
      <c r="J170" s="201" t="s">
        <v>524</v>
      </c>
      <c r="K170" s="245"/>
    </row>
    <row r="171" spans="2:11" customFormat="1" ht="15" customHeight="1">
      <c r="B171" s="224"/>
      <c r="C171" s="201" t="s">
        <v>421</v>
      </c>
      <c r="D171" s="201"/>
      <c r="E171" s="201"/>
      <c r="F171" s="222" t="s">
        <v>473</v>
      </c>
      <c r="G171" s="201"/>
      <c r="H171" s="201" t="s">
        <v>540</v>
      </c>
      <c r="I171" s="201" t="s">
        <v>475</v>
      </c>
      <c r="J171" s="201" t="s">
        <v>524</v>
      </c>
      <c r="K171" s="245"/>
    </row>
    <row r="172" spans="2:11" customFormat="1" ht="15" customHeight="1">
      <c r="B172" s="224"/>
      <c r="C172" s="201" t="s">
        <v>478</v>
      </c>
      <c r="D172" s="201"/>
      <c r="E172" s="201"/>
      <c r="F172" s="222" t="s">
        <v>479</v>
      </c>
      <c r="G172" s="201"/>
      <c r="H172" s="201" t="s">
        <v>540</v>
      </c>
      <c r="I172" s="201" t="s">
        <v>475</v>
      </c>
      <c r="J172" s="201">
        <v>50</v>
      </c>
      <c r="K172" s="245"/>
    </row>
    <row r="173" spans="2:11" customFormat="1" ht="15" customHeight="1">
      <c r="B173" s="224"/>
      <c r="C173" s="201" t="s">
        <v>481</v>
      </c>
      <c r="D173" s="201"/>
      <c r="E173" s="201"/>
      <c r="F173" s="222" t="s">
        <v>473</v>
      </c>
      <c r="G173" s="201"/>
      <c r="H173" s="201" t="s">
        <v>540</v>
      </c>
      <c r="I173" s="201" t="s">
        <v>483</v>
      </c>
      <c r="J173" s="201"/>
      <c r="K173" s="245"/>
    </row>
    <row r="174" spans="2:11" customFormat="1" ht="15" customHeight="1">
      <c r="B174" s="224"/>
      <c r="C174" s="201" t="s">
        <v>492</v>
      </c>
      <c r="D174" s="201"/>
      <c r="E174" s="201"/>
      <c r="F174" s="222" t="s">
        <v>479</v>
      </c>
      <c r="G174" s="201"/>
      <c r="H174" s="201" t="s">
        <v>540</v>
      </c>
      <c r="I174" s="201" t="s">
        <v>475</v>
      </c>
      <c r="J174" s="201">
        <v>50</v>
      </c>
      <c r="K174" s="245"/>
    </row>
    <row r="175" spans="2:11" customFormat="1" ht="15" customHeight="1">
      <c r="B175" s="224"/>
      <c r="C175" s="201" t="s">
        <v>500</v>
      </c>
      <c r="D175" s="201"/>
      <c r="E175" s="201"/>
      <c r="F175" s="222" t="s">
        <v>479</v>
      </c>
      <c r="G175" s="201"/>
      <c r="H175" s="201" t="s">
        <v>540</v>
      </c>
      <c r="I175" s="201" t="s">
        <v>475</v>
      </c>
      <c r="J175" s="201">
        <v>50</v>
      </c>
      <c r="K175" s="245"/>
    </row>
    <row r="176" spans="2:11" customFormat="1" ht="15" customHeight="1">
      <c r="B176" s="224"/>
      <c r="C176" s="201" t="s">
        <v>498</v>
      </c>
      <c r="D176" s="201"/>
      <c r="E176" s="201"/>
      <c r="F176" s="222" t="s">
        <v>479</v>
      </c>
      <c r="G176" s="201"/>
      <c r="H176" s="201" t="s">
        <v>540</v>
      </c>
      <c r="I176" s="201" t="s">
        <v>475</v>
      </c>
      <c r="J176" s="201">
        <v>50</v>
      </c>
      <c r="K176" s="245"/>
    </row>
    <row r="177" spans="2:11" customFormat="1" ht="15" customHeight="1">
      <c r="B177" s="224"/>
      <c r="C177" s="201" t="s">
        <v>115</v>
      </c>
      <c r="D177" s="201"/>
      <c r="E177" s="201"/>
      <c r="F177" s="222" t="s">
        <v>473</v>
      </c>
      <c r="G177" s="201"/>
      <c r="H177" s="201" t="s">
        <v>541</v>
      </c>
      <c r="I177" s="201" t="s">
        <v>542</v>
      </c>
      <c r="J177" s="201"/>
      <c r="K177" s="245"/>
    </row>
    <row r="178" spans="2:11" customFormat="1" ht="15" customHeight="1">
      <c r="B178" s="224"/>
      <c r="C178" s="201" t="s">
        <v>61</v>
      </c>
      <c r="D178" s="201"/>
      <c r="E178" s="201"/>
      <c r="F178" s="222" t="s">
        <v>473</v>
      </c>
      <c r="G178" s="201"/>
      <c r="H178" s="201" t="s">
        <v>543</v>
      </c>
      <c r="I178" s="201" t="s">
        <v>544</v>
      </c>
      <c r="J178" s="201">
        <v>1</v>
      </c>
      <c r="K178" s="245"/>
    </row>
    <row r="179" spans="2:11" customFormat="1" ht="15" customHeight="1">
      <c r="B179" s="224"/>
      <c r="C179" s="201" t="s">
        <v>57</v>
      </c>
      <c r="D179" s="201"/>
      <c r="E179" s="201"/>
      <c r="F179" s="222" t="s">
        <v>473</v>
      </c>
      <c r="G179" s="201"/>
      <c r="H179" s="201" t="s">
        <v>545</v>
      </c>
      <c r="I179" s="201" t="s">
        <v>475</v>
      </c>
      <c r="J179" s="201">
        <v>20</v>
      </c>
      <c r="K179" s="245"/>
    </row>
    <row r="180" spans="2:11" customFormat="1" ht="15" customHeight="1">
      <c r="B180" s="224"/>
      <c r="C180" s="201" t="s">
        <v>58</v>
      </c>
      <c r="D180" s="201"/>
      <c r="E180" s="201"/>
      <c r="F180" s="222" t="s">
        <v>473</v>
      </c>
      <c r="G180" s="201"/>
      <c r="H180" s="201" t="s">
        <v>546</v>
      </c>
      <c r="I180" s="201" t="s">
        <v>475</v>
      </c>
      <c r="J180" s="201">
        <v>255</v>
      </c>
      <c r="K180" s="245"/>
    </row>
    <row r="181" spans="2:11" customFormat="1" ht="15" customHeight="1">
      <c r="B181" s="224"/>
      <c r="C181" s="201" t="s">
        <v>116</v>
      </c>
      <c r="D181" s="201"/>
      <c r="E181" s="201"/>
      <c r="F181" s="222" t="s">
        <v>473</v>
      </c>
      <c r="G181" s="201"/>
      <c r="H181" s="201" t="s">
        <v>437</v>
      </c>
      <c r="I181" s="201" t="s">
        <v>475</v>
      </c>
      <c r="J181" s="201">
        <v>10</v>
      </c>
      <c r="K181" s="245"/>
    </row>
    <row r="182" spans="2:11" customFormat="1" ht="15" customHeight="1">
      <c r="B182" s="224"/>
      <c r="C182" s="201" t="s">
        <v>117</v>
      </c>
      <c r="D182" s="201"/>
      <c r="E182" s="201"/>
      <c r="F182" s="222" t="s">
        <v>473</v>
      </c>
      <c r="G182" s="201"/>
      <c r="H182" s="201" t="s">
        <v>547</v>
      </c>
      <c r="I182" s="201" t="s">
        <v>508</v>
      </c>
      <c r="J182" s="201"/>
      <c r="K182" s="245"/>
    </row>
    <row r="183" spans="2:11" customFormat="1" ht="15" customHeight="1">
      <c r="B183" s="224"/>
      <c r="C183" s="201" t="s">
        <v>548</v>
      </c>
      <c r="D183" s="201"/>
      <c r="E183" s="201"/>
      <c r="F183" s="222" t="s">
        <v>473</v>
      </c>
      <c r="G183" s="201"/>
      <c r="H183" s="201" t="s">
        <v>549</v>
      </c>
      <c r="I183" s="201" t="s">
        <v>508</v>
      </c>
      <c r="J183" s="201"/>
      <c r="K183" s="245"/>
    </row>
    <row r="184" spans="2:11" customFormat="1" ht="15" customHeight="1">
      <c r="B184" s="224"/>
      <c r="C184" s="201" t="s">
        <v>537</v>
      </c>
      <c r="D184" s="201"/>
      <c r="E184" s="201"/>
      <c r="F184" s="222" t="s">
        <v>473</v>
      </c>
      <c r="G184" s="201"/>
      <c r="H184" s="201" t="s">
        <v>550</v>
      </c>
      <c r="I184" s="201" t="s">
        <v>508</v>
      </c>
      <c r="J184" s="201"/>
      <c r="K184" s="245"/>
    </row>
    <row r="185" spans="2:11" customFormat="1" ht="15" customHeight="1">
      <c r="B185" s="224"/>
      <c r="C185" s="201" t="s">
        <v>119</v>
      </c>
      <c r="D185" s="201"/>
      <c r="E185" s="201"/>
      <c r="F185" s="222" t="s">
        <v>479</v>
      </c>
      <c r="G185" s="201"/>
      <c r="H185" s="201" t="s">
        <v>551</v>
      </c>
      <c r="I185" s="201" t="s">
        <v>475</v>
      </c>
      <c r="J185" s="201">
        <v>50</v>
      </c>
      <c r="K185" s="245"/>
    </row>
    <row r="186" spans="2:11" customFormat="1" ht="15" customHeight="1">
      <c r="B186" s="224"/>
      <c r="C186" s="201" t="s">
        <v>552</v>
      </c>
      <c r="D186" s="201"/>
      <c r="E186" s="201"/>
      <c r="F186" s="222" t="s">
        <v>479</v>
      </c>
      <c r="G186" s="201"/>
      <c r="H186" s="201" t="s">
        <v>553</v>
      </c>
      <c r="I186" s="201" t="s">
        <v>554</v>
      </c>
      <c r="J186" s="201"/>
      <c r="K186" s="245"/>
    </row>
    <row r="187" spans="2:11" customFormat="1" ht="15" customHeight="1">
      <c r="B187" s="224"/>
      <c r="C187" s="201" t="s">
        <v>555</v>
      </c>
      <c r="D187" s="201"/>
      <c r="E187" s="201"/>
      <c r="F187" s="222" t="s">
        <v>479</v>
      </c>
      <c r="G187" s="201"/>
      <c r="H187" s="201" t="s">
        <v>556</v>
      </c>
      <c r="I187" s="201" t="s">
        <v>554</v>
      </c>
      <c r="J187" s="201"/>
      <c r="K187" s="245"/>
    </row>
    <row r="188" spans="2:11" customFormat="1" ht="15" customHeight="1">
      <c r="B188" s="224"/>
      <c r="C188" s="201" t="s">
        <v>557</v>
      </c>
      <c r="D188" s="201"/>
      <c r="E188" s="201"/>
      <c r="F188" s="222" t="s">
        <v>479</v>
      </c>
      <c r="G188" s="201"/>
      <c r="H188" s="201" t="s">
        <v>558</v>
      </c>
      <c r="I188" s="201" t="s">
        <v>554</v>
      </c>
      <c r="J188" s="201"/>
      <c r="K188" s="245"/>
    </row>
    <row r="189" spans="2:11" customFormat="1" ht="15" customHeight="1">
      <c r="B189" s="224"/>
      <c r="C189" s="258" t="s">
        <v>559</v>
      </c>
      <c r="D189" s="201"/>
      <c r="E189" s="201"/>
      <c r="F189" s="222" t="s">
        <v>479</v>
      </c>
      <c r="G189" s="201"/>
      <c r="H189" s="201" t="s">
        <v>560</v>
      </c>
      <c r="I189" s="201" t="s">
        <v>561</v>
      </c>
      <c r="J189" s="259" t="s">
        <v>562</v>
      </c>
      <c r="K189" s="245"/>
    </row>
    <row r="190" spans="2:11" customFormat="1" ht="15" customHeight="1">
      <c r="B190" s="224"/>
      <c r="C190" s="258" t="s">
        <v>46</v>
      </c>
      <c r="D190" s="201"/>
      <c r="E190" s="201"/>
      <c r="F190" s="222" t="s">
        <v>473</v>
      </c>
      <c r="G190" s="201"/>
      <c r="H190" s="198" t="s">
        <v>563</v>
      </c>
      <c r="I190" s="201" t="s">
        <v>564</v>
      </c>
      <c r="J190" s="201"/>
      <c r="K190" s="245"/>
    </row>
    <row r="191" spans="2:11" customFormat="1" ht="15" customHeight="1">
      <c r="B191" s="224"/>
      <c r="C191" s="258" t="s">
        <v>565</v>
      </c>
      <c r="D191" s="201"/>
      <c r="E191" s="201"/>
      <c r="F191" s="222" t="s">
        <v>473</v>
      </c>
      <c r="G191" s="201"/>
      <c r="H191" s="201" t="s">
        <v>566</v>
      </c>
      <c r="I191" s="201" t="s">
        <v>508</v>
      </c>
      <c r="J191" s="201"/>
      <c r="K191" s="245"/>
    </row>
    <row r="192" spans="2:11" customFormat="1" ht="15" customHeight="1">
      <c r="B192" s="224"/>
      <c r="C192" s="258" t="s">
        <v>567</v>
      </c>
      <c r="D192" s="201"/>
      <c r="E192" s="201"/>
      <c r="F192" s="222" t="s">
        <v>473</v>
      </c>
      <c r="G192" s="201"/>
      <c r="H192" s="201" t="s">
        <v>568</v>
      </c>
      <c r="I192" s="201" t="s">
        <v>508</v>
      </c>
      <c r="J192" s="201"/>
      <c r="K192" s="245"/>
    </row>
    <row r="193" spans="2:11" customFormat="1" ht="15" customHeight="1">
      <c r="B193" s="224"/>
      <c r="C193" s="258" t="s">
        <v>569</v>
      </c>
      <c r="D193" s="201"/>
      <c r="E193" s="201"/>
      <c r="F193" s="222" t="s">
        <v>479</v>
      </c>
      <c r="G193" s="201"/>
      <c r="H193" s="201" t="s">
        <v>570</v>
      </c>
      <c r="I193" s="201" t="s">
        <v>508</v>
      </c>
      <c r="J193" s="201"/>
      <c r="K193" s="245"/>
    </row>
    <row r="194" spans="2:11" customFormat="1" ht="15" customHeight="1">
      <c r="B194" s="251"/>
      <c r="C194" s="260"/>
      <c r="D194" s="231"/>
      <c r="E194" s="231"/>
      <c r="F194" s="231"/>
      <c r="G194" s="231"/>
      <c r="H194" s="231"/>
      <c r="I194" s="231"/>
      <c r="J194" s="231"/>
      <c r="K194" s="252"/>
    </row>
    <row r="195" spans="2:11" customFormat="1" ht="18.75" customHeight="1">
      <c r="B195" s="233"/>
      <c r="C195" s="243"/>
      <c r="D195" s="243"/>
      <c r="E195" s="243"/>
      <c r="F195" s="253"/>
      <c r="G195" s="243"/>
      <c r="H195" s="243"/>
      <c r="I195" s="243"/>
      <c r="J195" s="243"/>
      <c r="K195" s="233"/>
    </row>
    <row r="196" spans="2:11" customFormat="1" ht="18.75" customHeight="1">
      <c r="B196" s="233"/>
      <c r="C196" s="243"/>
      <c r="D196" s="243"/>
      <c r="E196" s="243"/>
      <c r="F196" s="253"/>
      <c r="G196" s="243"/>
      <c r="H196" s="243"/>
      <c r="I196" s="243"/>
      <c r="J196" s="243"/>
      <c r="K196" s="233"/>
    </row>
    <row r="197" spans="2:11" customFormat="1" ht="18.75" customHeight="1">
      <c r="B197" s="208"/>
      <c r="C197" s="208"/>
      <c r="D197" s="208"/>
      <c r="E197" s="208"/>
      <c r="F197" s="208"/>
      <c r="G197" s="208"/>
      <c r="H197" s="208"/>
      <c r="I197" s="208"/>
      <c r="J197" s="208"/>
      <c r="K197" s="208"/>
    </row>
    <row r="198" spans="2:11" customFormat="1" ht="13.5">
      <c r="B198" s="190"/>
      <c r="C198" s="191"/>
      <c r="D198" s="191"/>
      <c r="E198" s="191"/>
      <c r="F198" s="191"/>
      <c r="G198" s="191"/>
      <c r="H198" s="191"/>
      <c r="I198" s="191"/>
      <c r="J198" s="191"/>
      <c r="K198" s="192"/>
    </row>
    <row r="199" spans="2:11" customFormat="1" ht="21">
      <c r="B199" s="193"/>
      <c r="C199" s="310" t="s">
        <v>571</v>
      </c>
      <c r="D199" s="310"/>
      <c r="E199" s="310"/>
      <c r="F199" s="310"/>
      <c r="G199" s="310"/>
      <c r="H199" s="310"/>
      <c r="I199" s="310"/>
      <c r="J199" s="310"/>
      <c r="K199" s="194"/>
    </row>
    <row r="200" spans="2:11" customFormat="1" ht="25.5" customHeight="1">
      <c r="B200" s="193"/>
      <c r="C200" s="261" t="s">
        <v>572</v>
      </c>
      <c r="D200" s="261"/>
      <c r="E200" s="261"/>
      <c r="F200" s="261" t="s">
        <v>573</v>
      </c>
      <c r="G200" s="262"/>
      <c r="H200" s="311" t="s">
        <v>574</v>
      </c>
      <c r="I200" s="311"/>
      <c r="J200" s="311"/>
      <c r="K200" s="194"/>
    </row>
    <row r="201" spans="2:11" customFormat="1" ht="5.25" customHeight="1">
      <c r="B201" s="224"/>
      <c r="C201" s="219"/>
      <c r="D201" s="219"/>
      <c r="E201" s="219"/>
      <c r="F201" s="219"/>
      <c r="G201" s="243"/>
      <c r="H201" s="219"/>
      <c r="I201" s="219"/>
      <c r="J201" s="219"/>
      <c r="K201" s="245"/>
    </row>
    <row r="202" spans="2:11" customFormat="1" ht="15" customHeight="1">
      <c r="B202" s="224"/>
      <c r="C202" s="201" t="s">
        <v>564</v>
      </c>
      <c r="D202" s="201"/>
      <c r="E202" s="201"/>
      <c r="F202" s="222" t="s">
        <v>47</v>
      </c>
      <c r="G202" s="201"/>
      <c r="H202" s="312" t="s">
        <v>575</v>
      </c>
      <c r="I202" s="312"/>
      <c r="J202" s="312"/>
      <c r="K202" s="245"/>
    </row>
    <row r="203" spans="2:11" customFormat="1" ht="15" customHeight="1">
      <c r="B203" s="224"/>
      <c r="C203" s="201"/>
      <c r="D203" s="201"/>
      <c r="E203" s="201"/>
      <c r="F203" s="222" t="s">
        <v>48</v>
      </c>
      <c r="G203" s="201"/>
      <c r="H203" s="312" t="s">
        <v>576</v>
      </c>
      <c r="I203" s="312"/>
      <c r="J203" s="312"/>
      <c r="K203" s="245"/>
    </row>
    <row r="204" spans="2:11" customFormat="1" ht="15" customHeight="1">
      <c r="B204" s="224"/>
      <c r="C204" s="201"/>
      <c r="D204" s="201"/>
      <c r="E204" s="201"/>
      <c r="F204" s="222" t="s">
        <v>51</v>
      </c>
      <c r="G204" s="201"/>
      <c r="H204" s="312" t="s">
        <v>577</v>
      </c>
      <c r="I204" s="312"/>
      <c r="J204" s="312"/>
      <c r="K204" s="245"/>
    </row>
    <row r="205" spans="2:11" customFormat="1" ht="15" customHeight="1">
      <c r="B205" s="224"/>
      <c r="C205" s="201"/>
      <c r="D205" s="201"/>
      <c r="E205" s="201"/>
      <c r="F205" s="222" t="s">
        <v>49</v>
      </c>
      <c r="G205" s="201"/>
      <c r="H205" s="312" t="s">
        <v>578</v>
      </c>
      <c r="I205" s="312"/>
      <c r="J205" s="312"/>
      <c r="K205" s="245"/>
    </row>
    <row r="206" spans="2:11" customFormat="1" ht="15" customHeight="1">
      <c r="B206" s="224"/>
      <c r="C206" s="201"/>
      <c r="D206" s="201"/>
      <c r="E206" s="201"/>
      <c r="F206" s="222" t="s">
        <v>50</v>
      </c>
      <c r="G206" s="201"/>
      <c r="H206" s="312" t="s">
        <v>579</v>
      </c>
      <c r="I206" s="312"/>
      <c r="J206" s="312"/>
      <c r="K206" s="245"/>
    </row>
    <row r="207" spans="2:11" customFormat="1" ht="15" customHeight="1">
      <c r="B207" s="224"/>
      <c r="C207" s="201"/>
      <c r="D207" s="201"/>
      <c r="E207" s="201"/>
      <c r="F207" s="222"/>
      <c r="G207" s="201"/>
      <c r="H207" s="201"/>
      <c r="I207" s="201"/>
      <c r="J207" s="201"/>
      <c r="K207" s="245"/>
    </row>
    <row r="208" spans="2:11" customFormat="1" ht="15" customHeight="1">
      <c r="B208" s="224"/>
      <c r="C208" s="201" t="s">
        <v>520</v>
      </c>
      <c r="D208" s="201"/>
      <c r="E208" s="201"/>
      <c r="F208" s="222" t="s">
        <v>83</v>
      </c>
      <c r="G208" s="201"/>
      <c r="H208" s="312" t="s">
        <v>580</v>
      </c>
      <c r="I208" s="312"/>
      <c r="J208" s="312"/>
      <c r="K208" s="245"/>
    </row>
    <row r="209" spans="2:11" customFormat="1" ht="15" customHeight="1">
      <c r="B209" s="224"/>
      <c r="C209" s="201"/>
      <c r="D209" s="201"/>
      <c r="E209" s="201"/>
      <c r="F209" s="222" t="s">
        <v>419</v>
      </c>
      <c r="G209" s="201"/>
      <c r="H209" s="312" t="s">
        <v>420</v>
      </c>
      <c r="I209" s="312"/>
      <c r="J209" s="312"/>
      <c r="K209" s="245"/>
    </row>
    <row r="210" spans="2:11" customFormat="1" ht="15" customHeight="1">
      <c r="B210" s="224"/>
      <c r="C210" s="201"/>
      <c r="D210" s="201"/>
      <c r="E210" s="201"/>
      <c r="F210" s="222" t="s">
        <v>417</v>
      </c>
      <c r="G210" s="201"/>
      <c r="H210" s="312" t="s">
        <v>581</v>
      </c>
      <c r="I210" s="312"/>
      <c r="J210" s="312"/>
      <c r="K210" s="245"/>
    </row>
    <row r="211" spans="2:11" customFormat="1" ht="15" customHeight="1">
      <c r="B211" s="263"/>
      <c r="C211" s="201"/>
      <c r="D211" s="201"/>
      <c r="E211" s="201"/>
      <c r="F211" s="222" t="s">
        <v>93</v>
      </c>
      <c r="G211" s="258"/>
      <c r="H211" s="313" t="s">
        <v>94</v>
      </c>
      <c r="I211" s="313"/>
      <c r="J211" s="313"/>
      <c r="K211" s="264"/>
    </row>
    <row r="212" spans="2:11" customFormat="1" ht="15" customHeight="1">
      <c r="B212" s="263"/>
      <c r="C212" s="201"/>
      <c r="D212" s="201"/>
      <c r="E212" s="201"/>
      <c r="F212" s="222" t="s">
        <v>246</v>
      </c>
      <c r="G212" s="258"/>
      <c r="H212" s="313" t="s">
        <v>582</v>
      </c>
      <c r="I212" s="313"/>
      <c r="J212" s="313"/>
      <c r="K212" s="264"/>
    </row>
    <row r="213" spans="2:11" customFormat="1" ht="15" customHeight="1">
      <c r="B213" s="263"/>
      <c r="C213" s="201"/>
      <c r="D213" s="201"/>
      <c r="E213" s="201"/>
      <c r="F213" s="222"/>
      <c r="G213" s="258"/>
      <c r="H213" s="249"/>
      <c r="I213" s="249"/>
      <c r="J213" s="249"/>
      <c r="K213" s="264"/>
    </row>
    <row r="214" spans="2:11" customFormat="1" ht="15" customHeight="1">
      <c r="B214" s="263"/>
      <c r="C214" s="201" t="s">
        <v>544</v>
      </c>
      <c r="D214" s="201"/>
      <c r="E214" s="201"/>
      <c r="F214" s="222">
        <v>1</v>
      </c>
      <c r="G214" s="258"/>
      <c r="H214" s="313" t="s">
        <v>583</v>
      </c>
      <c r="I214" s="313"/>
      <c r="J214" s="313"/>
      <c r="K214" s="264"/>
    </row>
    <row r="215" spans="2:11" customFormat="1" ht="15" customHeight="1">
      <c r="B215" s="263"/>
      <c r="C215" s="201"/>
      <c r="D215" s="201"/>
      <c r="E215" s="201"/>
      <c r="F215" s="222">
        <v>2</v>
      </c>
      <c r="G215" s="258"/>
      <c r="H215" s="313" t="s">
        <v>584</v>
      </c>
      <c r="I215" s="313"/>
      <c r="J215" s="313"/>
      <c r="K215" s="264"/>
    </row>
    <row r="216" spans="2:11" customFormat="1" ht="15" customHeight="1">
      <c r="B216" s="263"/>
      <c r="C216" s="201"/>
      <c r="D216" s="201"/>
      <c r="E216" s="201"/>
      <c r="F216" s="222">
        <v>3</v>
      </c>
      <c r="G216" s="258"/>
      <c r="H216" s="313" t="s">
        <v>585</v>
      </c>
      <c r="I216" s="313"/>
      <c r="J216" s="313"/>
      <c r="K216" s="264"/>
    </row>
    <row r="217" spans="2:11" customFormat="1" ht="15" customHeight="1">
      <c r="B217" s="263"/>
      <c r="C217" s="201"/>
      <c r="D217" s="201"/>
      <c r="E217" s="201"/>
      <c r="F217" s="222">
        <v>4</v>
      </c>
      <c r="G217" s="258"/>
      <c r="H217" s="313" t="s">
        <v>586</v>
      </c>
      <c r="I217" s="313"/>
      <c r="J217" s="313"/>
      <c r="K217" s="264"/>
    </row>
    <row r="218" spans="2:11" customFormat="1" ht="12.75" customHeight="1">
      <c r="B218" s="265"/>
      <c r="C218" s="266"/>
      <c r="D218" s="266"/>
      <c r="E218" s="266"/>
      <c r="F218" s="266"/>
      <c r="G218" s="266"/>
      <c r="H218" s="266"/>
      <c r="I218" s="266"/>
      <c r="J218" s="266"/>
      <c r="K218" s="267"/>
    </row>
  </sheetData>
  <sheetProtection formatCells="0" formatColumns="0" formatRows="0" insertColumns="0" insertRows="0" insertHyperlinks="0" deleteColumns="0" deleteRows="0" sort="0" autoFilter="0" pivotTables="0"/>
  <mergeCells count="77"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  <mergeCell ref="D27:J27"/>
    <mergeCell ref="D28:J28"/>
    <mergeCell ref="D30:J30"/>
    <mergeCell ref="D31:J31"/>
    <mergeCell ref="D33:J33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65:J65"/>
    <mergeCell ref="D66:J66"/>
    <mergeCell ref="D67:J67"/>
    <mergeCell ref="D68:J68"/>
    <mergeCell ref="D69:J69"/>
    <mergeCell ref="D59:J59"/>
    <mergeCell ref="D60:J60"/>
    <mergeCell ref="D61:J61"/>
    <mergeCell ref="D62:J62"/>
    <mergeCell ref="D63:J63"/>
    <mergeCell ref="C52:J52"/>
    <mergeCell ref="C54:J54"/>
    <mergeCell ref="C55:J55"/>
    <mergeCell ref="C57:J57"/>
    <mergeCell ref="D58:J58"/>
    <mergeCell ref="D47:J47"/>
    <mergeCell ref="E48:J48"/>
    <mergeCell ref="E49:J49"/>
    <mergeCell ref="E50:J50"/>
    <mergeCell ref="D51:J51"/>
    <mergeCell ref="H212:J212"/>
    <mergeCell ref="H214:J214"/>
    <mergeCell ref="H215:J215"/>
    <mergeCell ref="H216:J216"/>
    <mergeCell ref="H217:J217"/>
    <mergeCell ref="H206:J206"/>
    <mergeCell ref="H208:J208"/>
    <mergeCell ref="H209:J209"/>
    <mergeCell ref="H210:J210"/>
    <mergeCell ref="H211:J211"/>
    <mergeCell ref="H200:J200"/>
    <mergeCell ref="H202:J202"/>
    <mergeCell ref="H203:J203"/>
    <mergeCell ref="H204:J204"/>
    <mergeCell ref="H205:J205"/>
    <mergeCell ref="C102:J102"/>
    <mergeCell ref="C122:J122"/>
    <mergeCell ref="C147:J147"/>
    <mergeCell ref="C165:J165"/>
    <mergeCell ref="C199:J199"/>
  </mergeCells>
  <pageMargins left="0.59027779999999996" right="0.59027779999999996" top="0.59027779999999996" bottom="0.59027779999999996" header="0" footer="0"/>
  <pageSetup paperSize="9" scale="7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13</vt:i4>
      </vt:variant>
    </vt:vector>
  </HeadingPairs>
  <TitlesOfParts>
    <vt:vector size="20" baseType="lpstr">
      <vt:lpstr>Rekapitulace stavby</vt:lpstr>
      <vt:lpstr>č.1_01 - Kácení stromů</vt:lpstr>
      <vt:lpstr>č.1_02 - Odtěžení nánosů</vt:lpstr>
      <vt:lpstr>č.1_03 - Propustek DN1000</vt:lpstr>
      <vt:lpstr>VON - Vedlejší a ostatní ...</vt:lpstr>
      <vt:lpstr>Seznam figur</vt:lpstr>
      <vt:lpstr>Pokyny pro vyplnění</vt:lpstr>
      <vt:lpstr>'č.1_01 - Kácení stromů'!Názvy_tisku</vt:lpstr>
      <vt:lpstr>'č.1_02 - Odtěžení nánosů'!Názvy_tisku</vt:lpstr>
      <vt:lpstr>'č.1_03 - Propustek DN1000'!Názvy_tisku</vt:lpstr>
      <vt:lpstr>'Rekapitulace stavby'!Názvy_tisku</vt:lpstr>
      <vt:lpstr>'Seznam figur'!Názvy_tisku</vt:lpstr>
      <vt:lpstr>'VON - Vedlejší a ostatní ...'!Názvy_tisku</vt:lpstr>
      <vt:lpstr>'č.1_01 - Kácení stromů'!Oblast_tisku</vt:lpstr>
      <vt:lpstr>'č.1_02 - Odtěžení nánosů'!Oblast_tisku</vt:lpstr>
      <vt:lpstr>'č.1_03 - Propustek DN1000'!Oblast_tisku</vt:lpstr>
      <vt:lpstr>'Pokyny pro vyplnění'!Oblast_tisku</vt:lpstr>
      <vt:lpstr>'Rekapitulace stavby'!Oblast_tisku</vt:lpstr>
      <vt:lpstr>'Seznam figur'!Oblast_tisku</vt:lpstr>
      <vt:lpstr>'VON - Vedlejší a ostatní 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erhla</cp:lastModifiedBy>
  <cp:lastPrinted>2023-12-19T17:26:25Z</cp:lastPrinted>
  <dcterms:created xsi:type="dcterms:W3CDTF">2023-12-19T17:19:31Z</dcterms:created>
  <dcterms:modified xsi:type="dcterms:W3CDTF">2023-12-19T17:26:31Z</dcterms:modified>
</cp:coreProperties>
</file>